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  <sheet name="Sheet1" sheetId="15" r:id="rId5"/>
  </sheets>
  <definedNames>
    <definedName name="_xlnm._FilterDatabase" localSheetId="4" hidden="1">Sheet1!$C$1:$E$142</definedName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M52" i="2" l="1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3" i="2"/>
  <c r="M12" i="2"/>
  <c r="M11" i="2"/>
  <c r="M10" i="2"/>
  <c r="M9" i="2"/>
  <c r="M8" i="2"/>
  <c r="M7" i="2"/>
  <c r="M6" i="2"/>
  <c r="DN31" i="14"/>
  <c r="DP30" i="14"/>
  <c r="DO30" i="14"/>
  <c r="DN30" i="14"/>
  <c r="DN29" i="14" s="1"/>
  <c r="DN32" i="14" s="1"/>
  <c r="DM30" i="14"/>
  <c r="DL30" i="14"/>
  <c r="DP28" i="14"/>
  <c r="DP31" i="14" s="1"/>
  <c r="DP29" i="14" s="1"/>
  <c r="DP32" i="14" s="1"/>
  <c r="DP10" i="14" s="1"/>
  <c r="DO28" i="14"/>
  <c r="DO31" i="14" s="1"/>
  <c r="DN28" i="14"/>
  <c r="DM28" i="14"/>
  <c r="DM31" i="14" s="1"/>
  <c r="DM29" i="14" s="1"/>
  <c r="DM32" i="14" s="1"/>
  <c r="DL28" i="14"/>
  <c r="DL31" i="14" s="1"/>
  <c r="DL29" i="14" s="1"/>
  <c r="DL32" i="14" s="1"/>
  <c r="DL10" i="14" s="1"/>
  <c r="DP27" i="14"/>
  <c r="DO27" i="14"/>
  <c r="DN27" i="14"/>
  <c r="DM27" i="14"/>
  <c r="DL27" i="14"/>
  <c r="DP25" i="14"/>
  <c r="DP15" i="14" s="1"/>
  <c r="DO25" i="14"/>
  <c r="DO26" i="14" s="1"/>
  <c r="DN25" i="14"/>
  <c r="DN26" i="14" s="1"/>
  <c r="DM25" i="14"/>
  <c r="DM26" i="14" s="1"/>
  <c r="DL25" i="14"/>
  <c r="DL7" i="14" s="1"/>
  <c r="DM23" i="14"/>
  <c r="DL23" i="14"/>
  <c r="DP20" i="14"/>
  <c r="DO20" i="14"/>
  <c r="DN20" i="14"/>
  <c r="DM20" i="14"/>
  <c r="DL20" i="14"/>
  <c r="DP18" i="14"/>
  <c r="DP23" i="14" s="1"/>
  <c r="DO18" i="14"/>
  <c r="DO23" i="14" s="1"/>
  <c r="DN18" i="14"/>
  <c r="DN23" i="14" s="1"/>
  <c r="DM18" i="14"/>
  <c r="DL18" i="14"/>
  <c r="DL15" i="14"/>
  <c r="DM14" i="14"/>
  <c r="DM16" i="14" s="1"/>
  <c r="DP11" i="14"/>
  <c r="DP14" i="14" s="1"/>
  <c r="DP16" i="14" s="1"/>
  <c r="DO11" i="14"/>
  <c r="DO15" i="14" s="1"/>
  <c r="DN11" i="14"/>
  <c r="DN15" i="14" s="1"/>
  <c r="DM11" i="14"/>
  <c r="DM15" i="14" s="1"/>
  <c r="DL11" i="14"/>
  <c r="DL14" i="14" s="1"/>
  <c r="DL16" i="14" s="1"/>
  <c r="DP8" i="14"/>
  <c r="DN8" i="14"/>
  <c r="DM8" i="14"/>
  <c r="DM6" i="14" s="1"/>
  <c r="DL8" i="14"/>
  <c r="DN7" i="14"/>
  <c r="DM7" i="14"/>
  <c r="DN6" i="14"/>
  <c r="DO29" i="14" l="1"/>
  <c r="DO32" i="14" s="1"/>
  <c r="DM22" i="14"/>
  <c r="DM19" i="14"/>
  <c r="DM21" i="14"/>
  <c r="DN10" i="14"/>
  <c r="DN12" i="14"/>
  <c r="DN21" i="14"/>
  <c r="DN22" i="14"/>
  <c r="DN19" i="14"/>
  <c r="DM12" i="14"/>
  <c r="DM10" i="14"/>
  <c r="DO19" i="14"/>
  <c r="DO21" i="14"/>
  <c r="DO22" i="14"/>
  <c r="DL6" i="14"/>
  <c r="DP6" i="14"/>
  <c r="DO7" i="14"/>
  <c r="DO12" i="14"/>
  <c r="DN14" i="14"/>
  <c r="DN16" i="14" s="1"/>
  <c r="DL26" i="14"/>
  <c r="DP26" i="14"/>
  <c r="DP7" i="14"/>
  <c r="DO8" i="14"/>
  <c r="DO6" i="14" s="1"/>
  <c r="DL12" i="14"/>
  <c r="DP12" i="14"/>
  <c r="DO14" i="14"/>
  <c r="DO16" i="14" s="1"/>
  <c r="DO10" i="14"/>
  <c r="H30" i="2"/>
  <c r="G30" i="2"/>
  <c r="H28" i="2"/>
  <c r="H31" i="2" s="1"/>
  <c r="G28" i="2"/>
  <c r="G31" i="2" s="1"/>
  <c r="H27" i="2"/>
  <c r="G27" i="2"/>
  <c r="H25" i="2"/>
  <c r="H26" i="2" s="1"/>
  <c r="G25" i="2"/>
  <c r="G26" i="2" s="1"/>
  <c r="H23" i="2"/>
  <c r="H20" i="2"/>
  <c r="G20" i="2"/>
  <c r="H18" i="2"/>
  <c r="G18" i="2"/>
  <c r="G23" i="2" s="1"/>
  <c r="H11" i="2"/>
  <c r="H14" i="2" s="1"/>
  <c r="G11" i="2"/>
  <c r="G14" i="2" s="1"/>
  <c r="H16" i="2" l="1"/>
  <c r="DL19" i="14"/>
  <c r="DL22" i="14"/>
  <c r="DL21" i="14"/>
  <c r="DP19" i="14"/>
  <c r="DP22" i="14"/>
  <c r="DP21" i="14"/>
  <c r="G7" i="2"/>
  <c r="H7" i="2"/>
  <c r="G16" i="2"/>
  <c r="G22" i="2"/>
  <c r="G19" i="2"/>
  <c r="G21" i="2"/>
  <c r="H22" i="2"/>
  <c r="H19" i="2"/>
  <c r="H21" i="2"/>
  <c r="G29" i="2"/>
  <c r="G32" i="2" s="1"/>
  <c r="G10" i="2" s="1"/>
  <c r="H29" i="2"/>
  <c r="H32" i="2" s="1"/>
  <c r="H10" i="2" s="1"/>
  <c r="G15" i="2"/>
  <c r="G8" i="2"/>
  <c r="G6" i="2" s="1"/>
  <c r="H15" i="2"/>
  <c r="H8" i="2"/>
  <c r="H6" i="2" s="1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H12" i="2" l="1"/>
  <c r="G12" i="2"/>
  <c r="DI31" i="14"/>
  <c r="DI29" i="14" s="1"/>
  <c r="DI32" i="14" s="1"/>
  <c r="DK30" i="14"/>
  <c r="DJ30" i="14"/>
  <c r="DI30" i="14"/>
  <c r="DH30" i="14"/>
  <c r="DG30" i="14"/>
  <c r="DK28" i="14"/>
  <c r="DK31" i="14" s="1"/>
  <c r="DK29" i="14" s="1"/>
  <c r="DK32" i="14" s="1"/>
  <c r="DJ28" i="14"/>
  <c r="DJ31" i="14" s="1"/>
  <c r="DI28" i="14"/>
  <c r="DH28" i="14"/>
  <c r="DH31" i="14" s="1"/>
  <c r="DG28" i="14"/>
  <c r="DG31" i="14" s="1"/>
  <c r="DG29" i="14" s="1"/>
  <c r="DG32" i="14" s="1"/>
  <c r="DK27" i="14"/>
  <c r="DJ27" i="14"/>
  <c r="DI27" i="14"/>
  <c r="DH27" i="14"/>
  <c r="DG27" i="14"/>
  <c r="DJ26" i="14"/>
  <c r="DJ22" i="14" s="1"/>
  <c r="DH26" i="14"/>
  <c r="DH22" i="14" s="1"/>
  <c r="DK25" i="14"/>
  <c r="DK26" i="14" s="1"/>
  <c r="DJ25" i="14"/>
  <c r="DI25" i="14"/>
  <c r="DI26" i="14" s="1"/>
  <c r="DH25" i="14"/>
  <c r="DG25" i="14"/>
  <c r="DG26" i="14" s="1"/>
  <c r="DJ23" i="14"/>
  <c r="DH23" i="14"/>
  <c r="DJ21" i="14"/>
  <c r="DH21" i="14"/>
  <c r="DK20" i="14"/>
  <c r="DJ20" i="14"/>
  <c r="DI20" i="14"/>
  <c r="DH20" i="14"/>
  <c r="DG20" i="14"/>
  <c r="DJ19" i="14"/>
  <c r="DH19" i="14"/>
  <c r="DK18" i="14"/>
  <c r="DK23" i="14" s="1"/>
  <c r="DJ18" i="14"/>
  <c r="DI18" i="14"/>
  <c r="DI23" i="14" s="1"/>
  <c r="DH18" i="14"/>
  <c r="DG18" i="14"/>
  <c r="DG23" i="14" s="1"/>
  <c r="DK15" i="14"/>
  <c r="DI15" i="14"/>
  <c r="DG15" i="14"/>
  <c r="DK14" i="14"/>
  <c r="DK16" i="14" s="1"/>
  <c r="DG14" i="14"/>
  <c r="DG16" i="14" s="1"/>
  <c r="DK11" i="14"/>
  <c r="DJ11" i="14"/>
  <c r="DJ15" i="14" s="1"/>
  <c r="DI11" i="14"/>
  <c r="DI14" i="14" s="1"/>
  <c r="DI16" i="14" s="1"/>
  <c r="DH11" i="14"/>
  <c r="DG11" i="14"/>
  <c r="DK8" i="14"/>
  <c r="DK6" i="14" s="1"/>
  <c r="DJ8" i="14"/>
  <c r="DH8" i="14"/>
  <c r="DG8" i="14"/>
  <c r="DG6" i="14" s="1"/>
  <c r="DK7" i="14"/>
  <c r="DI7" i="14"/>
  <c r="DG7" i="14"/>
  <c r="DJ6" i="14"/>
  <c r="DH6" i="14"/>
  <c r="DG19" i="14" l="1"/>
  <c r="DG22" i="14"/>
  <c r="DG21" i="14"/>
  <c r="DK19" i="14"/>
  <c r="DK22" i="14"/>
  <c r="DK21" i="14"/>
  <c r="DG12" i="14"/>
  <c r="DG10" i="14"/>
  <c r="DK12" i="14"/>
  <c r="DK10" i="14"/>
  <c r="DJ29" i="14"/>
  <c r="DJ32" i="14" s="1"/>
  <c r="DI21" i="14"/>
  <c r="DI19" i="14"/>
  <c r="DI22" i="14"/>
  <c r="DH29" i="14"/>
  <c r="DH32" i="14" s="1"/>
  <c r="DH10" i="14" s="1"/>
  <c r="DI10" i="14"/>
  <c r="DI12" i="14"/>
  <c r="DH14" i="14"/>
  <c r="DH16" i="14" s="1"/>
  <c r="DJ7" i="14"/>
  <c r="DI8" i="14"/>
  <c r="DI6" i="14" s="1"/>
  <c r="DJ12" i="14"/>
  <c r="DH15" i="14"/>
  <c r="DJ14" i="14"/>
  <c r="DJ16" i="14" s="1"/>
  <c r="DH7" i="14"/>
  <c r="DJ10" i="14"/>
  <c r="DH12" i="14" l="1"/>
  <c r="DF31" i="14"/>
  <c r="DF29" i="14" s="1"/>
  <c r="DF32" i="14" s="1"/>
  <c r="DD31" i="14"/>
  <c r="DB31" i="14"/>
  <c r="DB29" i="14" s="1"/>
  <c r="DB32" i="14" s="1"/>
  <c r="DF30" i="14"/>
  <c r="DE30" i="14"/>
  <c r="DD30" i="14"/>
  <c r="DC30" i="14"/>
  <c r="DC29" i="14" s="1"/>
  <c r="DC32" i="14" s="1"/>
  <c r="DB30" i="14"/>
  <c r="DD29" i="14"/>
  <c r="DD32" i="14" s="1"/>
  <c r="DD10" i="14" s="1"/>
  <c r="DF28" i="14"/>
  <c r="DE28" i="14"/>
  <c r="DE31" i="14" s="1"/>
  <c r="DE29" i="14" s="1"/>
  <c r="DE32" i="14" s="1"/>
  <c r="DE10" i="14" s="1"/>
  <c r="DD28" i="14"/>
  <c r="DC28" i="14"/>
  <c r="DC31" i="14" s="1"/>
  <c r="DB28" i="14"/>
  <c r="DF27" i="14"/>
  <c r="DE27" i="14"/>
  <c r="DD27" i="14"/>
  <c r="DC27" i="14"/>
  <c r="DB27" i="14"/>
  <c r="DC26" i="14"/>
  <c r="DC22" i="14" s="1"/>
  <c r="DF25" i="14"/>
  <c r="DF26" i="14" s="1"/>
  <c r="DE25" i="14"/>
  <c r="DE26" i="14" s="1"/>
  <c r="DD25" i="14"/>
  <c r="DD26" i="14" s="1"/>
  <c r="DC25" i="14"/>
  <c r="DB25" i="14"/>
  <c r="DB26" i="14" s="1"/>
  <c r="DE23" i="14"/>
  <c r="DC21" i="14"/>
  <c r="DF20" i="14"/>
  <c r="DE20" i="14"/>
  <c r="DD20" i="14"/>
  <c r="DC20" i="14"/>
  <c r="DB20" i="14"/>
  <c r="DF18" i="14"/>
  <c r="DF23" i="14" s="1"/>
  <c r="DE18" i="14"/>
  <c r="DD18" i="14"/>
  <c r="DD23" i="14" s="1"/>
  <c r="DC18" i="14"/>
  <c r="DC23" i="14" s="1"/>
  <c r="DB18" i="14"/>
  <c r="DB23" i="14" s="1"/>
  <c r="DF15" i="14"/>
  <c r="DE15" i="14"/>
  <c r="DD15" i="14"/>
  <c r="DB15" i="14"/>
  <c r="DF14" i="14"/>
  <c r="DF16" i="14" s="1"/>
  <c r="DE14" i="14"/>
  <c r="DE16" i="14" s="1"/>
  <c r="DB14" i="14"/>
  <c r="DB16" i="14" s="1"/>
  <c r="DF11" i="14"/>
  <c r="DE11" i="14"/>
  <c r="DD11" i="14"/>
  <c r="DD14" i="14" s="1"/>
  <c r="DD16" i="14" s="1"/>
  <c r="DC11" i="14"/>
  <c r="DC15" i="14" s="1"/>
  <c r="DB11" i="14"/>
  <c r="DF8" i="14"/>
  <c r="DF6" i="14" s="1"/>
  <c r="DE8" i="14"/>
  <c r="DE6" i="14" s="1"/>
  <c r="DB8" i="14"/>
  <c r="DB6" i="14" s="1"/>
  <c r="DF7" i="14"/>
  <c r="DB7" i="14"/>
  <c r="DB10" i="14" l="1"/>
  <c r="DB12" i="14"/>
  <c r="DE12" i="14"/>
  <c r="DE22" i="14"/>
  <c r="DE21" i="14"/>
  <c r="DE19" i="14"/>
  <c r="DD21" i="14"/>
  <c r="DD19" i="14"/>
  <c r="DD22" i="14"/>
  <c r="DB19" i="14"/>
  <c r="DB21" i="14"/>
  <c r="DB22" i="14"/>
  <c r="DF19" i="14"/>
  <c r="DF22" i="14"/>
  <c r="DF21" i="14"/>
  <c r="DF12" i="14"/>
  <c r="DF10" i="14"/>
  <c r="DC7" i="14"/>
  <c r="DC12" i="14"/>
  <c r="DD7" i="14"/>
  <c r="DC8" i="14"/>
  <c r="DC6" i="14" s="1"/>
  <c r="DD12" i="14"/>
  <c r="DC14" i="14"/>
  <c r="DC16" i="14" s="1"/>
  <c r="DC19" i="14"/>
  <c r="DE7" i="14"/>
  <c r="DD8" i="14"/>
  <c r="DD6" i="14" s="1"/>
  <c r="DC10" i="14"/>
  <c r="CZ31" i="14"/>
  <c r="CY31" i="14"/>
  <c r="CV31" i="14"/>
  <c r="DA30" i="14"/>
  <c r="DA29" i="14" s="1"/>
  <c r="DA32" i="14" s="1"/>
  <c r="CZ30" i="14"/>
  <c r="CY30" i="14"/>
  <c r="CX30" i="14"/>
  <c r="CW30" i="14"/>
  <c r="CW29" i="14" s="1"/>
  <c r="CW32" i="14" s="1"/>
  <c r="CV30" i="14"/>
  <c r="CZ29" i="14"/>
  <c r="CZ32" i="14" s="1"/>
  <c r="CY29" i="14"/>
  <c r="CY32" i="14" s="1"/>
  <c r="CV29" i="14"/>
  <c r="CV32" i="14" s="1"/>
  <c r="DA28" i="14"/>
  <c r="DA31" i="14" s="1"/>
  <c r="CZ28" i="14"/>
  <c r="CY28" i="14"/>
  <c r="CX28" i="14"/>
  <c r="CX31" i="14" s="1"/>
  <c r="CW28" i="14"/>
  <c r="CW31" i="14" s="1"/>
  <c r="CV28" i="14"/>
  <c r="DA27" i="14"/>
  <c r="CZ27" i="14"/>
  <c r="CY27" i="14"/>
  <c r="CX27" i="14"/>
  <c r="CW27" i="14"/>
  <c r="CV27" i="14"/>
  <c r="DA25" i="14"/>
  <c r="DA26" i="14" s="1"/>
  <c r="CZ25" i="14"/>
  <c r="CZ26" i="14" s="1"/>
  <c r="CY25" i="14"/>
  <c r="CY26" i="14" s="1"/>
  <c r="CX25" i="14"/>
  <c r="CX7" i="14" s="1"/>
  <c r="CW25" i="14"/>
  <c r="CW26" i="14" s="1"/>
  <c r="CV25" i="14"/>
  <c r="CV26" i="14" s="1"/>
  <c r="CZ23" i="14"/>
  <c r="CY23" i="14"/>
  <c r="CV23" i="14"/>
  <c r="DA20" i="14"/>
  <c r="CZ20" i="14"/>
  <c r="CY20" i="14"/>
  <c r="CX20" i="14"/>
  <c r="CW20" i="14"/>
  <c r="CV20" i="14"/>
  <c r="DA18" i="14"/>
  <c r="DA23" i="14" s="1"/>
  <c r="CZ18" i="14"/>
  <c r="CY18" i="14"/>
  <c r="CX18" i="14"/>
  <c r="CX23" i="14" s="1"/>
  <c r="CW18" i="14"/>
  <c r="CW23" i="14" s="1"/>
  <c r="CV18" i="14"/>
  <c r="CW15" i="14"/>
  <c r="DA11" i="14"/>
  <c r="DA14" i="14" s="1"/>
  <c r="DA16" i="14" s="1"/>
  <c r="CZ11" i="14"/>
  <c r="CZ14" i="14" s="1"/>
  <c r="CZ16" i="14" s="1"/>
  <c r="CY11" i="14"/>
  <c r="CY15" i="14" s="1"/>
  <c r="CX11" i="14"/>
  <c r="CX14" i="14" s="1"/>
  <c r="CX16" i="14" s="1"/>
  <c r="CW11" i="14"/>
  <c r="CW14" i="14" s="1"/>
  <c r="CW16" i="14" s="1"/>
  <c r="CV11" i="14"/>
  <c r="CV15" i="14" s="1"/>
  <c r="DA8" i="14"/>
  <c r="CZ8" i="14"/>
  <c r="CY8" i="14"/>
  <c r="CX8" i="14"/>
  <c r="CW8" i="14"/>
  <c r="CV8" i="14"/>
  <c r="CW7" i="14"/>
  <c r="CZ6" i="14"/>
  <c r="CY6" i="14"/>
  <c r="CV6" i="14"/>
  <c r="DA10" i="14" l="1"/>
  <c r="DA12" i="14"/>
  <c r="CX29" i="14"/>
  <c r="CX32" i="14" s="1"/>
  <c r="CV21" i="14"/>
  <c r="CV22" i="14"/>
  <c r="CV19" i="14"/>
  <c r="CZ21" i="14"/>
  <c r="CZ22" i="14"/>
  <c r="CZ19" i="14"/>
  <c r="CW12" i="14"/>
  <c r="CW10" i="14"/>
  <c r="CY22" i="14"/>
  <c r="CY21" i="14"/>
  <c r="CY19" i="14"/>
  <c r="CW21" i="14"/>
  <c r="CW19" i="14"/>
  <c r="CW22" i="14"/>
  <c r="DA21" i="14"/>
  <c r="DA19" i="14"/>
  <c r="DA22" i="14"/>
  <c r="DA7" i="14"/>
  <c r="CY14" i="14"/>
  <c r="CY16" i="14" s="1"/>
  <c r="CV14" i="14"/>
  <c r="CV16" i="14" s="1"/>
  <c r="CX15" i="14"/>
  <c r="CX6" i="14"/>
  <c r="CV7" i="14"/>
  <c r="CZ7" i="14"/>
  <c r="CV10" i="14"/>
  <c r="CZ10" i="14"/>
  <c r="CV12" i="14"/>
  <c r="CZ12" i="14"/>
  <c r="CZ15" i="14"/>
  <c r="CX26" i="14"/>
  <c r="DA15" i="14"/>
  <c r="CW6" i="14"/>
  <c r="DA6" i="14"/>
  <c r="CY7" i="14"/>
  <c r="CY10" i="14"/>
  <c r="CY12" i="14"/>
  <c r="CX12" i="14" l="1"/>
  <c r="CX10" i="14"/>
  <c r="CX22" i="14"/>
  <c r="CX21" i="14"/>
  <c r="CX19" i="14"/>
  <c r="CS31" i="14"/>
  <c r="CU30" i="14"/>
  <c r="CT30" i="14"/>
  <c r="CS30" i="14"/>
  <c r="CS29" i="14" s="1"/>
  <c r="CS32" i="14" s="1"/>
  <c r="CS12" i="14" s="1"/>
  <c r="CR30" i="14"/>
  <c r="CQ30" i="14"/>
  <c r="CU28" i="14"/>
  <c r="CU31" i="14" s="1"/>
  <c r="CU29" i="14" s="1"/>
  <c r="CU32" i="14" s="1"/>
  <c r="CU10" i="14" s="1"/>
  <c r="CT28" i="14"/>
  <c r="CT31" i="14" s="1"/>
  <c r="CS28" i="14"/>
  <c r="CR28" i="14"/>
  <c r="CR31" i="14" s="1"/>
  <c r="CR29" i="14" s="1"/>
  <c r="CR32" i="14" s="1"/>
  <c r="CR10" i="14" s="1"/>
  <c r="CQ28" i="14"/>
  <c r="CQ31" i="14" s="1"/>
  <c r="CQ29" i="14" s="1"/>
  <c r="CQ32" i="14" s="1"/>
  <c r="CQ10" i="14" s="1"/>
  <c r="CU27" i="14"/>
  <c r="CT27" i="14"/>
  <c r="CS27" i="14"/>
  <c r="CR27" i="14"/>
  <c r="CQ27" i="14"/>
  <c r="CT26" i="14"/>
  <c r="CT19" i="14" s="1"/>
  <c r="CU25" i="14"/>
  <c r="CU7" i="14" s="1"/>
  <c r="CT25" i="14"/>
  <c r="CS25" i="14"/>
  <c r="CS26" i="14" s="1"/>
  <c r="CR25" i="14"/>
  <c r="CR26" i="14" s="1"/>
  <c r="CQ25" i="14"/>
  <c r="CQ7" i="14" s="1"/>
  <c r="CR23" i="14"/>
  <c r="CT21" i="14"/>
  <c r="CU20" i="14"/>
  <c r="CT20" i="14"/>
  <c r="CS20" i="14"/>
  <c r="CR20" i="14"/>
  <c r="CQ20" i="14"/>
  <c r="CU18" i="14"/>
  <c r="CU23" i="14" s="1"/>
  <c r="CT18" i="14"/>
  <c r="CT23" i="14" s="1"/>
  <c r="CS18" i="14"/>
  <c r="CS23" i="14" s="1"/>
  <c r="CR18" i="14"/>
  <c r="CQ18" i="14"/>
  <c r="CQ23" i="14" s="1"/>
  <c r="CU15" i="14"/>
  <c r="CQ15" i="14"/>
  <c r="CR14" i="14"/>
  <c r="CR16" i="14" s="1"/>
  <c r="CU11" i="14"/>
  <c r="CU14" i="14" s="1"/>
  <c r="CU16" i="14" s="1"/>
  <c r="CT11" i="14"/>
  <c r="CT15" i="14" s="1"/>
  <c r="CS11" i="14"/>
  <c r="CS15" i="14" s="1"/>
  <c r="CR11" i="14"/>
  <c r="CR12" i="14" s="1"/>
  <c r="CQ11" i="14"/>
  <c r="CQ14" i="14" s="1"/>
  <c r="CQ16" i="14" s="1"/>
  <c r="CU8" i="14"/>
  <c r="CU6" i="14" s="1"/>
  <c r="CR8" i="14"/>
  <c r="CR6" i="14" s="1"/>
  <c r="CQ8" i="14"/>
  <c r="CQ6" i="14" s="1"/>
  <c r="CS7" i="14"/>
  <c r="CR7" i="14"/>
  <c r="CS21" i="14" l="1"/>
  <c r="CS19" i="14"/>
  <c r="CS22" i="14"/>
  <c r="CT29" i="14"/>
  <c r="CT32" i="14" s="1"/>
  <c r="CT10" i="14" s="1"/>
  <c r="CR22" i="14"/>
  <c r="CR21" i="14"/>
  <c r="CR19" i="14"/>
  <c r="CT7" i="14"/>
  <c r="CS8" i="14"/>
  <c r="CS6" i="14" s="1"/>
  <c r="CS14" i="14"/>
  <c r="CS16" i="14" s="1"/>
  <c r="CR15" i="14"/>
  <c r="CT22" i="14"/>
  <c r="CQ26" i="14"/>
  <c r="CU26" i="14"/>
  <c r="CT8" i="14"/>
  <c r="CT6" i="14" s="1"/>
  <c r="CS10" i="14"/>
  <c r="CQ12" i="14"/>
  <c r="CU12" i="14"/>
  <c r="CT14" i="14"/>
  <c r="CT16" i="14" s="1"/>
  <c r="CU19" i="14" l="1"/>
  <c r="CU22" i="14"/>
  <c r="CU21" i="14"/>
  <c r="CQ19" i="14"/>
  <c r="CQ22" i="14"/>
  <c r="CQ21" i="14"/>
  <c r="CT12" i="14"/>
  <c r="CN31" i="14" l="1"/>
  <c r="CP30" i="14"/>
  <c r="CO30" i="14"/>
  <c r="CN30" i="14"/>
  <c r="CN29" i="14" s="1"/>
  <c r="CN32" i="14" s="1"/>
  <c r="CM30" i="14"/>
  <c r="CL30" i="14"/>
  <c r="CP28" i="14"/>
  <c r="CP31" i="14" s="1"/>
  <c r="CP29" i="14" s="1"/>
  <c r="CP32" i="14" s="1"/>
  <c r="CO28" i="14"/>
  <c r="CO31" i="14" s="1"/>
  <c r="CN28" i="14"/>
  <c r="CM28" i="14"/>
  <c r="CM31" i="14" s="1"/>
  <c r="CM29" i="14" s="1"/>
  <c r="CM32" i="14" s="1"/>
  <c r="CM12" i="14" s="1"/>
  <c r="CL28" i="14"/>
  <c r="CL31" i="14" s="1"/>
  <c r="CL29" i="14" s="1"/>
  <c r="CL32" i="14" s="1"/>
  <c r="CP27" i="14"/>
  <c r="CO27" i="14"/>
  <c r="CN27" i="14"/>
  <c r="CM27" i="14"/>
  <c r="CL27" i="14"/>
  <c r="CN26" i="14"/>
  <c r="CN19" i="14" s="1"/>
  <c r="CP25" i="14"/>
  <c r="CP7" i="14" s="1"/>
  <c r="CO25" i="14"/>
  <c r="CO26" i="14" s="1"/>
  <c r="CN25" i="14"/>
  <c r="CM25" i="14"/>
  <c r="CM26" i="14" s="1"/>
  <c r="CL25" i="14"/>
  <c r="CL7" i="14" s="1"/>
  <c r="CP23" i="14"/>
  <c r="CL23" i="14"/>
  <c r="CN22" i="14"/>
  <c r="CN21" i="14"/>
  <c r="CP20" i="14"/>
  <c r="CO20" i="14"/>
  <c r="CN20" i="14"/>
  <c r="CM20" i="14"/>
  <c r="CL20" i="14"/>
  <c r="CP18" i="14"/>
  <c r="CO18" i="14"/>
  <c r="CO23" i="14" s="1"/>
  <c r="CN18" i="14"/>
  <c r="CN23" i="14" s="1"/>
  <c r="CM18" i="14"/>
  <c r="CM23" i="14" s="1"/>
  <c r="CL18" i="14"/>
  <c r="CP15" i="14"/>
  <c r="CO15" i="14"/>
  <c r="CL15" i="14"/>
  <c r="CP14" i="14"/>
  <c r="CP16" i="14" s="1"/>
  <c r="CM14" i="14"/>
  <c r="CM16" i="14" s="1"/>
  <c r="CL14" i="14"/>
  <c r="CL16" i="14" s="1"/>
  <c r="CP11" i="14"/>
  <c r="CO11" i="14"/>
  <c r="CO14" i="14" s="1"/>
  <c r="CO16" i="14" s="1"/>
  <c r="CN11" i="14"/>
  <c r="CN15" i="14" s="1"/>
  <c r="CM11" i="14"/>
  <c r="CM15" i="14" s="1"/>
  <c r="CL11" i="14"/>
  <c r="CP8" i="14"/>
  <c r="CP6" i="14" s="1"/>
  <c r="CM8" i="14"/>
  <c r="CM6" i="14" s="1"/>
  <c r="CL8" i="14"/>
  <c r="CL6" i="14" s="1"/>
  <c r="CM7" i="14"/>
  <c r="CO19" i="14" l="1"/>
  <c r="CO22" i="14"/>
  <c r="CO21" i="14"/>
  <c r="CL12" i="14"/>
  <c r="CL10" i="14"/>
  <c r="CP12" i="14"/>
  <c r="CP10" i="14"/>
  <c r="CO29" i="14"/>
  <c r="CO32" i="14" s="1"/>
  <c r="CO10" i="14" s="1"/>
  <c r="CM22" i="14"/>
  <c r="CM21" i="14"/>
  <c r="CM19" i="14"/>
  <c r="CO7" i="14"/>
  <c r="CN8" i="14"/>
  <c r="CN6" i="14" s="1"/>
  <c r="CM10" i="14"/>
  <c r="CN14" i="14"/>
  <c r="CN16" i="14" s="1"/>
  <c r="CL26" i="14"/>
  <c r="CP26" i="14"/>
  <c r="CN7" i="14"/>
  <c r="CN12" i="14"/>
  <c r="CO8" i="14"/>
  <c r="CO6" i="14" s="1"/>
  <c r="CN10" i="14"/>
  <c r="CO12" i="14" l="1"/>
  <c r="CL19" i="14"/>
  <c r="CL22" i="14"/>
  <c r="CL21" i="14"/>
  <c r="CP19" i="14"/>
  <c r="CP22" i="14"/>
  <c r="CP21" i="14"/>
  <c r="CK31" i="14" l="1"/>
  <c r="CJ31" i="14"/>
  <c r="CI31" i="14"/>
  <c r="CI29" i="14" s="1"/>
  <c r="CI32" i="14" s="1"/>
  <c r="CG31" i="14"/>
  <c r="CK30" i="14"/>
  <c r="CJ30" i="14"/>
  <c r="CJ29" i="14" s="1"/>
  <c r="CJ32" i="14" s="1"/>
  <c r="CI30" i="14"/>
  <c r="CH30" i="14"/>
  <c r="CG30" i="14"/>
  <c r="CK29" i="14"/>
  <c r="CK32" i="14" s="1"/>
  <c r="CK10" i="14" s="1"/>
  <c r="CG29" i="14"/>
  <c r="CG32" i="14" s="1"/>
  <c r="CG10" i="14" s="1"/>
  <c r="CK28" i="14"/>
  <c r="CJ28" i="14"/>
  <c r="CI28" i="14"/>
  <c r="CH28" i="14"/>
  <c r="CH31" i="14" s="1"/>
  <c r="CH29" i="14" s="1"/>
  <c r="CH32" i="14" s="1"/>
  <c r="CH10" i="14" s="1"/>
  <c r="CG28" i="14"/>
  <c r="CK27" i="14"/>
  <c r="CJ27" i="14"/>
  <c r="CI27" i="14"/>
  <c r="CH27" i="14"/>
  <c r="CG27" i="14"/>
  <c r="CJ26" i="14"/>
  <c r="CJ19" i="14" s="1"/>
  <c r="CK25" i="14"/>
  <c r="CK26" i="14" s="1"/>
  <c r="CJ25" i="14"/>
  <c r="CI25" i="14"/>
  <c r="CI26" i="14" s="1"/>
  <c r="CH25" i="14"/>
  <c r="CH26" i="14" s="1"/>
  <c r="CG25" i="14"/>
  <c r="CG26" i="14" s="1"/>
  <c r="CH23" i="14"/>
  <c r="CJ21" i="14"/>
  <c r="CK20" i="14"/>
  <c r="CJ20" i="14"/>
  <c r="CI20" i="14"/>
  <c r="CH20" i="14"/>
  <c r="CG20" i="14"/>
  <c r="CK18" i="14"/>
  <c r="CK23" i="14" s="1"/>
  <c r="CJ18" i="14"/>
  <c r="CJ23" i="14" s="1"/>
  <c r="CI18" i="14"/>
  <c r="CI23" i="14" s="1"/>
  <c r="CH18" i="14"/>
  <c r="CG18" i="14"/>
  <c r="CG23" i="14" s="1"/>
  <c r="CK15" i="14"/>
  <c r="CI15" i="14"/>
  <c r="CH15" i="14"/>
  <c r="CG15" i="14"/>
  <c r="CI14" i="14"/>
  <c r="CI16" i="14" s="1"/>
  <c r="CH14" i="14"/>
  <c r="CH16" i="14" s="1"/>
  <c r="CK11" i="14"/>
  <c r="CK14" i="14" s="1"/>
  <c r="CK16" i="14" s="1"/>
  <c r="CJ11" i="14"/>
  <c r="CJ15" i="14" s="1"/>
  <c r="CI11" i="14"/>
  <c r="CH11" i="14"/>
  <c r="CG11" i="14"/>
  <c r="CG14" i="14" s="1"/>
  <c r="CG16" i="14" s="1"/>
  <c r="CI8" i="14"/>
  <c r="CI6" i="14" s="1"/>
  <c r="CH8" i="14"/>
  <c r="CH6" i="14" s="1"/>
  <c r="CI7" i="14"/>
  <c r="CI10" i="14" l="1"/>
  <c r="CI12" i="14"/>
  <c r="CH22" i="14"/>
  <c r="CH21" i="14"/>
  <c r="CH19" i="14"/>
  <c r="CG19" i="14"/>
  <c r="CG22" i="14"/>
  <c r="CG21" i="14"/>
  <c r="CK19" i="14"/>
  <c r="CK22" i="14"/>
  <c r="CK21" i="14"/>
  <c r="CH12" i="14"/>
  <c r="CI21" i="14"/>
  <c r="CI19" i="14"/>
  <c r="CI22" i="14"/>
  <c r="CJ7" i="14"/>
  <c r="CJ12" i="14"/>
  <c r="CJ22" i="14"/>
  <c r="CG7" i="14"/>
  <c r="CK7" i="14"/>
  <c r="CJ8" i="14"/>
  <c r="CJ6" i="14" s="1"/>
  <c r="CG12" i="14"/>
  <c r="CK12" i="14"/>
  <c r="CJ14" i="14"/>
  <c r="CJ16" i="14" s="1"/>
  <c r="CH7" i="14"/>
  <c r="CG8" i="14"/>
  <c r="CG6" i="14" s="1"/>
  <c r="CK8" i="14"/>
  <c r="CK6" i="14" s="1"/>
  <c r="CJ10" i="14"/>
  <c r="CF31" i="14" l="1"/>
  <c r="CD31" i="14"/>
  <c r="CD29" i="14" s="1"/>
  <c r="CD32" i="14" s="1"/>
  <c r="CB31" i="14"/>
  <c r="CF30" i="14"/>
  <c r="CE30" i="14"/>
  <c r="CD30" i="14"/>
  <c r="CC30" i="14"/>
  <c r="CC29" i="14" s="1"/>
  <c r="CC32" i="14" s="1"/>
  <c r="CB30" i="14"/>
  <c r="CF29" i="14"/>
  <c r="CF32" i="14" s="1"/>
  <c r="CB29" i="14"/>
  <c r="CB32" i="14" s="1"/>
  <c r="CF28" i="14"/>
  <c r="CE28" i="14"/>
  <c r="CE31" i="14" s="1"/>
  <c r="CD28" i="14"/>
  <c r="CC28" i="14"/>
  <c r="CC31" i="14" s="1"/>
  <c r="CB28" i="14"/>
  <c r="CF27" i="14"/>
  <c r="CE27" i="14"/>
  <c r="CD27" i="14"/>
  <c r="CC27" i="14"/>
  <c r="CB27" i="14"/>
  <c r="CE26" i="14"/>
  <c r="CE19" i="14" s="1"/>
  <c r="CC26" i="14"/>
  <c r="CC22" i="14" s="1"/>
  <c r="CF25" i="14"/>
  <c r="CF7" i="14" s="1"/>
  <c r="CE25" i="14"/>
  <c r="CD25" i="14"/>
  <c r="CD26" i="14" s="1"/>
  <c r="CC25" i="14"/>
  <c r="CB25" i="14"/>
  <c r="CB7" i="14" s="1"/>
  <c r="CE23" i="14"/>
  <c r="CC23" i="14"/>
  <c r="CE21" i="14"/>
  <c r="CC21" i="14"/>
  <c r="CF20" i="14"/>
  <c r="CE20" i="14"/>
  <c r="CD20" i="14"/>
  <c r="CC20" i="14"/>
  <c r="CB20" i="14"/>
  <c r="CC19" i="14"/>
  <c r="CF18" i="14"/>
  <c r="CF23" i="14" s="1"/>
  <c r="CE18" i="14"/>
  <c r="CD18" i="14"/>
  <c r="CD23" i="14" s="1"/>
  <c r="CC18" i="14"/>
  <c r="CB18" i="14"/>
  <c r="CB23" i="14" s="1"/>
  <c r="CF15" i="14"/>
  <c r="CD15" i="14"/>
  <c r="CB15" i="14"/>
  <c r="CC14" i="14"/>
  <c r="CC16" i="14" s="1"/>
  <c r="CF11" i="14"/>
  <c r="CF14" i="14" s="1"/>
  <c r="CF16" i="14" s="1"/>
  <c r="CE11" i="14"/>
  <c r="CE15" i="14" s="1"/>
  <c r="CD11" i="14"/>
  <c r="CD14" i="14" s="1"/>
  <c r="CD16" i="14" s="1"/>
  <c r="CC11" i="14"/>
  <c r="CB11" i="14"/>
  <c r="CB14" i="14" s="1"/>
  <c r="CB16" i="14" s="1"/>
  <c r="CF8" i="14"/>
  <c r="CD8" i="14"/>
  <c r="CC8" i="14"/>
  <c r="CC6" i="14" s="1"/>
  <c r="CB8" i="14"/>
  <c r="CD7" i="14"/>
  <c r="CB12" i="14" l="1"/>
  <c r="CB10" i="14"/>
  <c r="CD10" i="14"/>
  <c r="CD12" i="14"/>
  <c r="CC12" i="14"/>
  <c r="CD21" i="14"/>
  <c r="CD19" i="14"/>
  <c r="CD22" i="14"/>
  <c r="CF10" i="14"/>
  <c r="CF12" i="14"/>
  <c r="CE29" i="14"/>
  <c r="CE32" i="14" s="1"/>
  <c r="CE10" i="14" s="1"/>
  <c r="CB6" i="14"/>
  <c r="CF6" i="14"/>
  <c r="CE7" i="14"/>
  <c r="CC10" i="14"/>
  <c r="CE12" i="14"/>
  <c r="CC15" i="14"/>
  <c r="CE22" i="14"/>
  <c r="CB26" i="14"/>
  <c r="CF26" i="14"/>
  <c r="CE8" i="14"/>
  <c r="CE6" i="14" s="1"/>
  <c r="CE14" i="14"/>
  <c r="CE16" i="14" s="1"/>
  <c r="CD6" i="14"/>
  <c r="CC7" i="14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CF19" i="14" l="1"/>
  <c r="CF22" i="14"/>
  <c r="CF21" i="14"/>
  <c r="CB19" i="14"/>
  <c r="CB22" i="14"/>
  <c r="CB21" i="14"/>
  <c r="BY31" i="14" l="1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<sst xmlns="http://schemas.openxmlformats.org/spreadsheetml/2006/main" count="354" uniqueCount="320">
  <si>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</si>
  <si>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</si>
  <si>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</si>
  <si>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</si>
  <si>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</si>
  <si>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</si>
  <si>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</si>
  <si>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</si>
  <si>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</si>
  <si>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</si>
  <si>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</si>
  <si>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</si>
  <si>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</si>
  <si>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</si>
  <si>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</si>
  <si>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</si>
  <si>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</si>
  <si>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</si>
  <si>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</si>
  <si>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</si>
  <si>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</si>
  <si>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</si>
  <si>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</si>
  <si>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</si>
  <si>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</si>
  <si>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</si>
  <si>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</si>
  <si>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</si>
  <si>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</si>
  <si>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</si>
  <si>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</si>
  <si>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</si>
  <si>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</si>
  <si>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</si>
  <si>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</si>
  <si>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</si>
  <si>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</si>
  <si>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</si>
  <si>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</si>
  <si>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</si>
  <si>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</si>
  <si>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</si>
  <si>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</si>
  <si>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</si>
  <si>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</si>
  <si>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</si>
  <si>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</si>
  <si>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</si>
  <si>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</si>
  <si>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</si>
  <si>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</si>
  <si>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</si>
  <si>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</si>
  <si>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</si>
  <si>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</si>
  <si>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</si>
  <si>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</si>
  <si>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</si>
  <si>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</si>
  <si>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</si>
  <si>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</si>
  <si>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</si>
  <si>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</si>
  <si>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</si>
  <si>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</si>
  <si>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July 2020</t>
  </si>
  <si>
    <t>AUROPHARMA</t>
  </si>
  <si>
    <t>BAJFINANCE</t>
  </si>
  <si>
    <t>Nifty 50</t>
  </si>
  <si>
    <t>NIFTY</t>
  </si>
  <si>
    <t>Nifty Bank</t>
  </si>
  <si>
    <t>BANKNIFTY</t>
  </si>
  <si>
    <t>Derivatives on Individual Securities</t>
  </si>
  <si>
    <t>ACC LIMITED</t>
  </si>
  <si>
    <t>ACC</t>
  </si>
  <si>
    <t>ADANI ENTERPRISES LIMITED</t>
  </si>
  <si>
    <t>ADANIENT</t>
  </si>
  <si>
    <t>ADANI PORTS AND SPECIAL ECONOMIC ZONE LIMITED</t>
  </si>
  <si>
    <t>AMARA RAJA BATTERIES LIMITED</t>
  </si>
  <si>
    <t>AMARAJABAT</t>
  </si>
  <si>
    <t>AMBUJA CEMENTS LIMITED</t>
  </si>
  <si>
    <t>AMBUJACEM</t>
  </si>
  <si>
    <t>APOLLO HOSPITALS ENTERPRISE LIMITED</t>
  </si>
  <si>
    <t>APOLLOHOSP</t>
  </si>
  <si>
    <t>APOLLO TYRES LIMITED</t>
  </si>
  <si>
    <t>APOLLOTYRE</t>
  </si>
  <si>
    <t>ASHOK LEYLAND LIMITED</t>
  </si>
  <si>
    <t>ASHOKLEY</t>
  </si>
  <si>
    <t>ASIAN PAINTS LIMITED</t>
  </si>
  <si>
    <t>ASIANPAINT</t>
  </si>
  <si>
    <t>AUROBINDO PHARMA LIMITED</t>
  </si>
  <si>
    <t>AXIS BANK LIMITED</t>
  </si>
  <si>
    <t>BAJAJ AUTO LIMITED</t>
  </si>
  <si>
    <t>BAJAJ-AUTO</t>
  </si>
  <si>
    <t>BAJAJ FINSERV LIMITED</t>
  </si>
  <si>
    <t>BAJAJFINSV</t>
  </si>
  <si>
    <t>BAJAJ FINANCE LIMITED</t>
  </si>
  <si>
    <t>BALKRISHNA INDUSTRIES LIMITED</t>
  </si>
  <si>
    <t>BALKRISIND</t>
  </si>
  <si>
    <t>BANDHAN BANK LIMITED</t>
  </si>
  <si>
    <t>BANDHANBNK</t>
  </si>
  <si>
    <t>BANK OF BARODA</t>
  </si>
  <si>
    <t>BANKBARODA</t>
  </si>
  <si>
    <t>BATA INDIA LIMITED</t>
  </si>
  <si>
    <t>BATAINDIA</t>
  </si>
  <si>
    <t>BHARAT ELECTRONICS LIMITED</t>
  </si>
  <si>
    <t>BEL</t>
  </si>
  <si>
    <t>BERGER PAINTS (I) LIMITED</t>
  </si>
  <si>
    <t>BERGEPAINT</t>
  </si>
  <si>
    <t>BHARAT FORGE LIMITED</t>
  </si>
  <si>
    <t>BHARATFORG</t>
  </si>
  <si>
    <t>BHARTI AIRTEL LIMITED</t>
  </si>
  <si>
    <t>BHARTIARTL</t>
  </si>
  <si>
    <t>BHARAT HEAVY ELECTRICALS LIMITED</t>
  </si>
  <si>
    <t>BHEL</t>
  </si>
  <si>
    <t>BIOCON LIMITED</t>
  </si>
  <si>
    <t>BIOCON</t>
  </si>
  <si>
    <t>BOSCH LIMITED</t>
  </si>
  <si>
    <t>BOSCHLTD</t>
  </si>
  <si>
    <t>BHARAT PETROLEUM CORPORATION LIMITED</t>
  </si>
  <si>
    <t>BRITANNIA INDUSTRIES LIMITED</t>
  </si>
  <si>
    <t>BRITANNIA</t>
  </si>
  <si>
    <t>CADILA HEALTHCARE LIMITED</t>
  </si>
  <si>
    <t>CADILAHC</t>
  </si>
  <si>
    <t>CANARA BANK</t>
  </si>
  <si>
    <t>CANBK</t>
  </si>
  <si>
    <t>CENTURY TEXTILES &amp; INDUSTRIES LIMITED</t>
  </si>
  <si>
    <t>CENTURYTEX</t>
  </si>
  <si>
    <t>CHOLAMANDALAM INVESTMENT AND FINANCE COMPANY LIMITED</t>
  </si>
  <si>
    <t>CHOLAFIN</t>
  </si>
  <si>
    <t>CIPLA LIMITED</t>
  </si>
  <si>
    <t>COAL INDIA LIMITED</t>
  </si>
  <si>
    <t>COLGATE PALMOLIVE (INDIA) LIMITED</t>
  </si>
  <si>
    <t>COLPAL</t>
  </si>
  <si>
    <t>CONTAINER CORPORATION OF INDIA LIMITED</t>
  </si>
  <si>
    <t>CONCOR</t>
  </si>
  <si>
    <t>CUMMINS INDIA LIMITED</t>
  </si>
  <si>
    <t>CUMMINSIND</t>
  </si>
  <si>
    <t>DABUR INDIA LIMITED</t>
  </si>
  <si>
    <t>DABUR</t>
  </si>
  <si>
    <t>DIVI'S LABORATORIES LIMITED</t>
  </si>
  <si>
    <t>DIVISLAB</t>
  </si>
  <si>
    <t>DLF LIMITED</t>
  </si>
  <si>
    <t>DLF</t>
  </si>
  <si>
    <t>DR. REDDY'S LABORATORIES LIMITED</t>
  </si>
  <si>
    <t>DRREDDY</t>
  </si>
  <si>
    <t>EICHER MOTORS LIMITED</t>
  </si>
  <si>
    <t>EICHERMOT</t>
  </si>
  <si>
    <t>EQUITAS HOLDINGS LIMITED</t>
  </si>
  <si>
    <t>EQUITAS</t>
  </si>
  <si>
    <t>ESCORTS LIMITED</t>
  </si>
  <si>
    <t>ESCORTS</t>
  </si>
  <si>
    <t>EXIDE INDUSTRIES LIMITED</t>
  </si>
  <si>
    <t>EXIDEIND</t>
  </si>
  <si>
    <t>THE FEDERAL BANKÂ  LIMITED</t>
  </si>
  <si>
    <t>FEDERALBNK</t>
  </si>
  <si>
    <t>GAIL (INDIA) LIMITED</t>
  </si>
  <si>
    <t>GLENMARK PHARMACEUTICALS LIMITED</t>
  </si>
  <si>
    <t>GLENMARK</t>
  </si>
  <si>
    <t>GMR INFRASTRUCTURE LIMITED</t>
  </si>
  <si>
    <t>GMRINFRA</t>
  </si>
  <si>
    <t>GODREJ CONSUMER PRODUCTS LIMITED</t>
  </si>
  <si>
    <t>GODREJCP</t>
  </si>
  <si>
    <t>GODREJ PROPERTIES LIMITED</t>
  </si>
  <si>
    <t>GODREJPROP</t>
  </si>
  <si>
    <t>GRASIM INDUSTRIES LIMITED</t>
  </si>
  <si>
    <t>GRASIM</t>
  </si>
  <si>
    <t>HAVELLS INDIA LIMITED</t>
  </si>
  <si>
    <t>HAVELLS</t>
  </si>
  <si>
    <t>HCL TECHNOLOGIES LIMITED</t>
  </si>
  <si>
    <t>HOUSING DEVELOPMENT FINANCE CORPORATION LIMITED</t>
  </si>
  <si>
    <t>HDFC BANK LIMITED</t>
  </si>
  <si>
    <t>HDFC LIFE INSURANCE COMPANY LIMITED</t>
  </si>
  <si>
    <t>HDFCLIFE</t>
  </si>
  <si>
    <t>HERO MOTOCORP LIMITED</t>
  </si>
  <si>
    <t>HINDALCO INDUSTRIES LIMITED</t>
  </si>
  <si>
    <t>HINDALCO</t>
  </si>
  <si>
    <t>HINDUSTAN PETROLEUM CORPORATION LIMITED</t>
  </si>
  <si>
    <t>HINDPETRO</t>
  </si>
  <si>
    <t>HINDUSTAN UNILEVER LIMITED</t>
  </si>
  <si>
    <t>HINDUNILVR</t>
  </si>
  <si>
    <t>INDIABULLS HOUSING FINANCE LIMITED</t>
  </si>
  <si>
    <t>IBULHSGFIN</t>
  </si>
  <si>
    <t>ICICI BANK LIMITED</t>
  </si>
  <si>
    <t>ICICIBANK</t>
  </si>
  <si>
    <t>ICICI PRUDENTIAL LIFE INSURANCE COMPANY LIMITED</t>
  </si>
  <si>
    <t>ICICIPRULI</t>
  </si>
  <si>
    <t>VODAFONE IDEA LIMITED</t>
  </si>
  <si>
    <t>IDEA</t>
  </si>
  <si>
    <t>IDFC FIRST BANK LIMITED</t>
  </si>
  <si>
    <t>IDFCFIRSTB</t>
  </si>
  <si>
    <t>INDRAPRASTHA GAS LIMITED</t>
  </si>
  <si>
    <t>IGL</t>
  </si>
  <si>
    <t>INTERGLOBE AVIATION LIMITED</t>
  </si>
  <si>
    <t>INDIGO</t>
  </si>
  <si>
    <t>INDUSIND BANK LIMITED</t>
  </si>
  <si>
    <t>INDUSINDBK</t>
  </si>
  <si>
    <t>BHARTI INFRATEL LIMITED</t>
  </si>
  <si>
    <t>INFRATEL</t>
  </si>
  <si>
    <t>INFOSYS LIMITED</t>
  </si>
  <si>
    <t>INDIAN OIL CORPORATION LIMITED</t>
  </si>
  <si>
    <t>ITC LIMITED</t>
  </si>
  <si>
    <t>ITC</t>
  </si>
  <si>
    <t>JINDAL STEEL &amp; POWER LIMITED</t>
  </si>
  <si>
    <t>JINDALSTEL</t>
  </si>
  <si>
    <t>JSW STEEL LIMITED</t>
  </si>
  <si>
    <t>JUBILANT FOODWORKS LIMITED</t>
  </si>
  <si>
    <t>JUBLFOOD</t>
  </si>
  <si>
    <t>KOTAK MAHINDRA BANK LIMITED</t>
  </si>
  <si>
    <t>L&amp;T FINANCE HOLDINGS LIMITED</t>
  </si>
  <si>
    <t>L&amp;TFH</t>
  </si>
  <si>
    <t>LIC HOUSING FINANCE LIMITED</t>
  </si>
  <si>
    <t>LICHSGFIN</t>
  </si>
  <si>
    <t>LARSEN &amp; TOUBRO LIMITED</t>
  </si>
  <si>
    <t>LUPIN LIMITED</t>
  </si>
  <si>
    <t>LUPIN</t>
  </si>
  <si>
    <t>MAHINDRA &amp; MAHINDRA LIMITED</t>
  </si>
  <si>
    <t>M&amp;M</t>
  </si>
  <si>
    <t>MAHINDRA &amp; MAHINDRA FINANCIAL SERVICES LIMITED</t>
  </si>
  <si>
    <t>M&amp;MFIN</t>
  </si>
  <si>
    <t>MANAPPURAM FINANCE LIMITED</t>
  </si>
  <si>
    <t>MANAPPURAM</t>
  </si>
  <si>
    <t>MARICO LIMITED</t>
  </si>
  <si>
    <t>MARICO</t>
  </si>
  <si>
    <t>MARUTI SUZUKI INDIA LIMITED</t>
  </si>
  <si>
    <t>UNITED SPIRITS LIMITED</t>
  </si>
  <si>
    <t>MCDOWELL-N</t>
  </si>
  <si>
    <t>MAX FINANCIAL SERVICES LIMITED</t>
  </si>
  <si>
    <t>MFSL</t>
  </si>
  <si>
    <t>MAHANAGAR GAS LIMITED</t>
  </si>
  <si>
    <t>MGL</t>
  </si>
  <si>
    <t>MINDTREE LIMITED</t>
  </si>
  <si>
    <t>MINDTREE</t>
  </si>
  <si>
    <t>MOTHERSON SUMI SYSTEMS LIMITED</t>
  </si>
  <si>
    <t>MOTHERSUMI</t>
  </si>
  <si>
    <t>MRF LIMITED</t>
  </si>
  <si>
    <t>MRF</t>
  </si>
  <si>
    <t>MUTHOOT FINANCE LIMITED</t>
  </si>
  <si>
    <t>MUTHOOTFIN</t>
  </si>
  <si>
    <t>NATIONAL ALUMINIUM COMPANY LIMITED</t>
  </si>
  <si>
    <t>NATIONALUM</t>
  </si>
  <si>
    <t>INFO EDGE (INDIA) LIMITED</t>
  </si>
  <si>
    <t>NAUKRI</t>
  </si>
  <si>
    <t>NESTLE INDIA LIMITED</t>
  </si>
  <si>
    <t>NESTLEIND</t>
  </si>
  <si>
    <t>NIIT TECHNOLOGIES LIMITED</t>
  </si>
  <si>
    <t>NIITTECH</t>
  </si>
  <si>
    <t>NMDC LIMITED</t>
  </si>
  <si>
    <t>NMDC</t>
  </si>
  <si>
    <t>NTPC LIMITED</t>
  </si>
  <si>
    <t>OIL &amp; NATURAL GAS CORPORATION LIMITED</t>
  </si>
  <si>
    <t>PAGE INDUSTRIES LIMITED</t>
  </si>
  <si>
    <t>PAGEIND</t>
  </si>
  <si>
    <t>PIRAMAL ENTERPRISES LIMITED</t>
  </si>
  <si>
    <t>PEL</t>
  </si>
  <si>
    <t>PETRONET LNG LIMITED</t>
  </si>
  <si>
    <t>PETRONET</t>
  </si>
  <si>
    <t>POWER FINANCE CORPORATION LIMITED</t>
  </si>
  <si>
    <t>PFC</t>
  </si>
  <si>
    <t>PIDILITE INDUSTRIES LIMITED</t>
  </si>
  <si>
    <t>PIDILITIND</t>
  </si>
  <si>
    <t>PUNJAB NATIONAL BANK</t>
  </si>
  <si>
    <t>PNB</t>
  </si>
  <si>
    <t>POWER GRID CORPORATION OF INDIA LIMITED</t>
  </si>
  <si>
    <t>PVR LIMITED</t>
  </si>
  <si>
    <t>PVR</t>
  </si>
  <si>
    <t>THE RAMCO CEMENTS LIMITED</t>
  </si>
  <si>
    <t>RAMCOCEM</t>
  </si>
  <si>
    <t>RBL BANK LIMITED</t>
  </si>
  <si>
    <t>RBLBANK</t>
  </si>
  <si>
    <t>REC LIMITED</t>
  </si>
  <si>
    <t>RECLTD</t>
  </si>
  <si>
    <t>RELIANCE INDUSTRIES LIMITED</t>
  </si>
  <si>
    <t>STEEL AUTHORITY OF INDIA LIMITED</t>
  </si>
  <si>
    <t>SAIL</t>
  </si>
  <si>
    <t>SBI LIFE INSURANCE COMPANY LIMITED</t>
  </si>
  <si>
    <t>SBILIFE</t>
  </si>
  <si>
    <t>STATE BANK OF INDIA</t>
  </si>
  <si>
    <t>SHREE CEMENT LIMITED</t>
  </si>
  <si>
    <t>SHREECEM</t>
  </si>
  <si>
    <t>SIEMENS LIMITED</t>
  </si>
  <si>
    <t>SIEMENS</t>
  </si>
  <si>
    <t>SRF LIMITED</t>
  </si>
  <si>
    <t>SRF</t>
  </si>
  <si>
    <t>SHRIRAM TRANSPORT FINANCE COMPANY LIMITED</t>
  </si>
  <si>
    <t>SRTRANSFIN</t>
  </si>
  <si>
    <t>SUN PHARMACEUTICAL INDUSTRIES LIMITED</t>
  </si>
  <si>
    <t>SUN TV NETWORK LIMITED</t>
  </si>
  <si>
    <t>SUNTV</t>
  </si>
  <si>
    <t>TATA CHEMICALS LIMITED</t>
  </si>
  <si>
    <t>TATACHEM</t>
  </si>
  <si>
    <t>TATA CONSUMER PRODUCTS LIMITED</t>
  </si>
  <si>
    <t>TATACONSUM</t>
  </si>
  <si>
    <t>TATA MOTORS LIMITED</t>
  </si>
  <si>
    <t>TATA POWER COMPANY LIMITED</t>
  </si>
  <si>
    <t>TATAPOWER</t>
  </si>
  <si>
    <t>TATA STEEL LIMITED</t>
  </si>
  <si>
    <t>TATA CONSULTANCY SERVICES LIMITED</t>
  </si>
  <si>
    <t>TECH MAHINDRA LIMITED</t>
  </si>
  <si>
    <t>TECHM</t>
  </si>
  <si>
    <t>TITAN COMPANY LIMITED</t>
  </si>
  <si>
    <t>TITAN</t>
  </si>
  <si>
    <t>TORRENT PHARMACEUTICALS LIMITED</t>
  </si>
  <si>
    <t>TORNTPHARM</t>
  </si>
  <si>
    <t>TORRENT POWER LIMITED</t>
  </si>
  <si>
    <t>TORNTPOWER</t>
  </si>
  <si>
    <t>TVS MOTOR COMPANY LIMITED</t>
  </si>
  <si>
    <t>TVSMOTOR</t>
  </si>
  <si>
    <t>UNITED BREWERIES LIMITED</t>
  </si>
  <si>
    <t>UBL</t>
  </si>
  <si>
    <t>UJJIVAN FINANCIAL SERVICES LIMITED</t>
  </si>
  <si>
    <t>UJJIVAN</t>
  </si>
  <si>
    <t>ULTRATECH CEMENT LIMITED</t>
  </si>
  <si>
    <t>UPL LIMITED</t>
  </si>
  <si>
    <t>UPL</t>
  </si>
  <si>
    <t>VEDANTA LIMITED</t>
  </si>
  <si>
    <t>VOLTAS LIMITED</t>
  </si>
  <si>
    <t>VOLTAS</t>
  </si>
  <si>
    <t>WIPRO LIMITED</t>
  </si>
  <si>
    <t>ZEE ENTERTAINMENT ENTERPRISES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</si>
</sst>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2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  <font>
      <sz val="11"/>
      <name val="Helvetica Neue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4">
    <xf numFmtId="0" fontId="0" fillId="0" borderId="0" applyNumberFormat="0" applyFill="0" applyBorder="0" applyProtection="0"/>
    <xf numFmtId="0" fontId="6" fillId="0" borderId="4" applyNumberFormat="0" applyFill="0" applyBorder="0" applyProtection="0"/>
    <xf numFmtId="0" fontId="2" fillId="0" borderId="4"/>
    <xf numFmtId="0" fontId="1" fillId="0" borderId="4"/>
  </cellStyleXfs>
  <cellXfs count="79">
    <xf numFmtId="0" fontId="0" fillId="0" borderId="0" xfId="0" applyFont="1" applyAlignment="1"/>
    <xf numFmtId="49" fontId="3" fillId="2" borderId="2" xfId="0" applyNumberFormat="1" applyFont="1" applyFill="1" applyBorder="1" applyAlignment="1">
      <alignment horizontal="center" vertical="center"/>
    </xf>
    <xf numFmtId="15" fontId="3" fillId="2" borderId="2" xfId="0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right"/>
    </xf>
    <xf numFmtId="0" fontId="4" fillId="4" borderId="4" xfId="0" applyFont="1" applyFill="1" applyBorder="1" applyAlignment="1">
      <alignment horizontal="right"/>
    </xf>
    <xf numFmtId="4" fontId="4" fillId="4" borderId="4" xfId="0" applyNumberFormat="1" applyFont="1" applyFill="1" applyBorder="1" applyAlignment="1">
      <alignment horizontal="right"/>
    </xf>
    <xf numFmtId="49" fontId="4" fillId="2" borderId="4" xfId="0" applyNumberFormat="1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7" fillId="0" borderId="0" xfId="0" applyFont="1" applyAlignment="1"/>
    <xf numFmtId="0" fontId="0" fillId="0" borderId="0" xfId="0" applyFont="1" applyAlignment="1">
      <alignment wrapText="1"/>
    </xf>
    <xf numFmtId="0" fontId="2" fillId="0" borderId="4" xfId="2"/>
    <xf numFmtId="49" fontId="4" fillId="15" borderId="4" xfId="1" applyNumberFormat="1" applyFont="1" applyFill="1" applyBorder="1" applyAlignment="1"/>
    <xf numFmtId="0" fontId="4" fillId="16" borderId="0" xfId="0" applyFont="1" applyFill="1" applyAlignment="1"/>
    <xf numFmtId="2" fontId="4" fillId="3" borderId="5" xfId="1" applyNumberFormat="1" applyFont="1" applyFill="1" applyBorder="1" applyAlignment="1"/>
    <xf numFmtId="0" fontId="4" fillId="0" borderId="0" xfId="0" applyNumberFormat="1" applyFont="1" applyAlignment="1"/>
    <xf numFmtId="0" fontId="4" fillId="0" borderId="0" xfId="0" applyFont="1" applyAlignment="1"/>
    <xf numFmtId="0" fontId="4" fillId="4" borderId="3" xfId="0" applyFont="1" applyFill="1" applyBorder="1" applyAlignment="1"/>
    <xf numFmtId="0" fontId="4" fillId="4" borderId="4" xfId="0" applyFont="1" applyFill="1" applyBorder="1" applyAlignment="1"/>
    <xf numFmtId="4" fontId="4" fillId="5" borderId="4" xfId="0" applyNumberFormat="1" applyFont="1" applyFill="1" applyBorder="1" applyAlignment="1">
      <alignment horizontal="right"/>
    </xf>
    <xf numFmtId="4" fontId="4" fillId="6" borderId="4" xfId="0" applyNumberFormat="1" applyFont="1" applyFill="1" applyBorder="1" applyAlignment="1">
      <alignment horizontal="right"/>
    </xf>
    <xf numFmtId="4" fontId="4" fillId="3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2" fontId="4" fillId="3" borderId="4" xfId="1" applyNumberFormat="1" applyFont="1" applyFill="1" applyBorder="1" applyAlignment="1"/>
    <xf numFmtId="0" fontId="4" fillId="2" borderId="3" xfId="0" applyFont="1" applyFill="1" applyBorder="1" applyAlignment="1"/>
    <xf numFmtId="0" fontId="4" fillId="2" borderId="4" xfId="0" applyFont="1" applyFill="1" applyBorder="1" applyAlignment="1"/>
    <xf numFmtId="4" fontId="4" fillId="7" borderId="4" xfId="0" applyNumberFormat="1" applyFont="1" applyFill="1" applyBorder="1" applyAlignment="1">
      <alignment horizontal="right"/>
    </xf>
    <xf numFmtId="4" fontId="4" fillId="8" borderId="4" xfId="0" applyNumberFormat="1" applyFont="1" applyFill="1" applyBorder="1" applyAlignment="1">
      <alignment horizontal="right"/>
    </xf>
    <xf numFmtId="4" fontId="4" fillId="9" borderId="4" xfId="0" applyNumberFormat="1" applyFont="1" applyFill="1" applyBorder="1" applyAlignment="1">
      <alignment horizontal="right"/>
    </xf>
    <xf numFmtId="4" fontId="4" fillId="10" borderId="4" xfId="0" applyNumberFormat="1" applyFont="1" applyFill="1" applyBorder="1" applyAlignment="1">
      <alignment horizontal="right"/>
    </xf>
    <xf numFmtId="164" fontId="4" fillId="3" borderId="4" xfId="1" applyNumberFormat="1" applyFont="1" applyFill="1" applyBorder="1" applyAlignment="1"/>
    <xf numFmtId="4" fontId="4" fillId="11" borderId="4" xfId="0" applyNumberFormat="1" applyFont="1" applyFill="1" applyBorder="1" applyAlignment="1">
      <alignment horizontal="right"/>
    </xf>
    <xf numFmtId="4" fontId="4" fillId="12" borderId="4" xfId="0" applyNumberFormat="1" applyFont="1" applyFill="1" applyBorder="1" applyAlignment="1">
      <alignment horizontal="right"/>
    </xf>
    <xf numFmtId="0" fontId="4" fillId="0" borderId="4" xfId="1" applyFont="1" applyBorder="1" applyAlignment="1"/>
    <xf numFmtId="4" fontId="4" fillId="13" borderId="4" xfId="0" applyNumberFormat="1" applyFont="1" applyFill="1" applyBorder="1" applyAlignment="1">
      <alignment horizontal="right"/>
    </xf>
    <xf numFmtId="4" fontId="4" fillId="14" borderId="4" xfId="0" applyNumberFormat="1" applyFont="1" applyFill="1" applyBorder="1" applyAlignment="1">
      <alignment horizontal="right"/>
    </xf>
    <xf numFmtId="4" fontId="10" fillId="4" borderId="4" xfId="0" applyNumberFormat="1" applyFont="1" applyFill="1" applyBorder="1" applyAlignment="1">
      <alignment horizontal="right"/>
    </xf>
    <xf numFmtId="4" fontId="3" fillId="2" borderId="4" xfId="0" applyNumberFormat="1" applyFont="1" applyFill="1" applyBorder="1" applyAlignment="1">
      <alignment horizontal="right"/>
    </xf>
    <xf numFmtId="49" fontId="9" fillId="0" borderId="4" xfId="1" applyNumberFormat="1" applyFont="1" applyBorder="1" applyAlignment="1">
      <alignment horizontal="left"/>
    </xf>
    <xf numFmtId="164" fontId="4" fillId="16" borderId="4" xfId="1" applyNumberFormat="1" applyFont="1" applyFill="1" applyBorder="1" applyAlignment="1">
      <alignment horizontal="center"/>
    </xf>
    <xf numFmtId="164" fontId="4" fillId="16" borderId="4" xfId="1" applyNumberFormat="1" applyFont="1" applyFill="1" applyBorder="1" applyAlignment="1"/>
    <xf numFmtId="164" fontId="4" fillId="17" borderId="4" xfId="1" applyNumberFormat="1" applyFont="1" applyFill="1" applyBorder="1" applyAlignment="1">
      <alignment horizontal="center"/>
    </xf>
    <xf numFmtId="164" fontId="4" fillId="17" borderId="4" xfId="1" applyNumberFormat="1" applyFont="1" applyFill="1" applyBorder="1" applyAlignment="1"/>
    <xf numFmtId="164" fontId="4" fillId="18" borderId="4" xfId="1" applyNumberFormat="1" applyFont="1" applyFill="1" applyBorder="1" applyAlignment="1">
      <alignment horizontal="center"/>
    </xf>
    <xf numFmtId="164" fontId="4" fillId="18" borderId="4" xfId="1" applyNumberFormat="1" applyFont="1" applyFill="1" applyBorder="1" applyAlignment="1"/>
    <xf numFmtId="164" fontId="4" fillId="19" borderId="4" xfId="1" applyNumberFormat="1" applyFont="1" applyFill="1" applyBorder="1" applyAlignment="1">
      <alignment horizontal="center"/>
    </xf>
    <xf numFmtId="164" fontId="4" fillId="19" borderId="4" xfId="1" applyNumberFormat="1" applyFont="1" applyFill="1" applyBorder="1" applyAlignment="1"/>
    <xf numFmtId="164" fontId="4" fillId="20" borderId="4" xfId="1" applyNumberFormat="1" applyFont="1" applyFill="1" applyBorder="1" applyAlignment="1">
      <alignment horizontal="center"/>
    </xf>
    <xf numFmtId="164" fontId="4" fillId="20" borderId="4" xfId="1" applyNumberFormat="1" applyFont="1" applyFill="1" applyBorder="1" applyAlignment="1"/>
    <xf numFmtId="164" fontId="4" fillId="21" borderId="4" xfId="1" applyNumberFormat="1" applyFont="1" applyFill="1" applyBorder="1" applyAlignment="1">
      <alignment horizontal="center"/>
    </xf>
    <xf numFmtId="164" fontId="4" fillId="21" borderId="4" xfId="1" applyNumberFormat="1" applyFont="1" applyFill="1" applyBorder="1" applyAlignment="1"/>
    <xf numFmtId="2" fontId="4" fillId="0" borderId="0" xfId="0" applyNumberFormat="1" applyFont="1" applyAlignment="1"/>
    <xf numFmtId="0" fontId="4" fillId="16" borderId="0" xfId="0" applyNumberFormat="1" applyFont="1" applyFill="1" applyAlignment="1"/>
    <xf numFmtId="4" fontId="4" fillId="10" borderId="6" xfId="0" applyNumberFormat="1" applyFont="1" applyFill="1" applyBorder="1" applyAlignment="1">
      <alignment horizontal="right"/>
    </xf>
    <xf numFmtId="4" fontId="4" fillId="11" borderId="7" xfId="0" applyNumberFormat="1" applyFont="1" applyFill="1" applyBorder="1" applyAlignment="1">
      <alignment horizontal="right"/>
    </xf>
    <xf numFmtId="4" fontId="4" fillId="22" borderId="4" xfId="0" applyNumberFormat="1" applyFont="1" applyFill="1" applyBorder="1" applyAlignment="1">
      <alignment horizontal="right"/>
    </xf>
    <xf numFmtId="4" fontId="4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4" fillId="23" borderId="4" xfId="1" applyNumberFormat="1" applyFont="1" applyFill="1" applyBorder="1" applyAlignment="1">
      <alignment horizontal="center"/>
    </xf>
    <xf numFmtId="164" fontId="4" fillId="23" borderId="4" xfId="1" applyNumberFormat="1" applyFont="1" applyFill="1" applyBorder="1" applyAlignment="1"/>
    <xf numFmtId="164" fontId="4" fillId="25" borderId="4" xfId="1" applyNumberFormat="1" applyFont="1" applyFill="1" applyBorder="1" applyAlignment="1">
      <alignment horizontal="center"/>
    </xf>
    <xf numFmtId="164" fontId="4" fillId="25" borderId="4" xfId="1" applyNumberFormat="1" applyFont="1" applyFill="1" applyBorder="1" applyAlignment="1"/>
    <xf numFmtId="164" fontId="4" fillId="24" borderId="4" xfId="1" applyNumberFormat="1" applyFont="1" applyFill="1" applyBorder="1" applyAlignment="1">
      <alignment horizontal="center"/>
    </xf>
    <xf numFmtId="164" fontId="4" fillId="24" borderId="4" xfId="1" applyNumberFormat="1" applyFont="1" applyFill="1" applyBorder="1" applyAlignment="1"/>
    <xf numFmtId="164" fontId="4" fillId="26" borderId="4" xfId="1" applyNumberFormat="1" applyFont="1" applyFill="1" applyBorder="1" applyAlignment="1">
      <alignment horizontal="center"/>
    </xf>
    <xf numFmtId="164" fontId="4" fillId="26" borderId="4" xfId="1" applyNumberFormat="1" applyFont="1" applyFill="1" applyBorder="1" applyAlignment="1"/>
    <xf numFmtId="164" fontId="4" fillId="27" borderId="4" xfId="1" applyNumberFormat="1" applyFont="1" applyFill="1" applyBorder="1" applyAlignment="1">
      <alignment horizontal="center"/>
    </xf>
    <xf numFmtId="164" fontId="4" fillId="27" borderId="4" xfId="1" applyNumberFormat="1" applyFont="1" applyFill="1" applyBorder="1" applyAlignment="1"/>
    <xf numFmtId="2" fontId="4" fillId="16" borderId="0" xfId="0" applyNumberFormat="1" applyFont="1" applyFill="1" applyAlignment="1">
      <alignment horizontal="right"/>
    </xf>
    <xf numFmtId="0" fontId="4" fillId="16" borderId="0" xfId="0" applyFont="1" applyFill="1" applyAlignment="1">
      <alignment horizontal="right"/>
    </xf>
    <xf numFmtId="49" fontId="5" fillId="4" borderId="3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4" xfId="2" applyFont="1"/>
    <xf numFmtId="0" fontId="1" fillId="0" borderId="4" xfId="3"/>
    <xf numFmtId="0" fontId="1" fillId="28" borderId="4" xfId="3" applyFill="1"/>
    <xf numFmtId="0" fontId="11" fillId="29" borderId="4" xfId="3" applyFont="1" applyFill="1"/>
    <xf numFmtId="0" fontId="1" fillId="29" borderId="4" xfId="3" applyFill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4"/>
  <sheetViews>
    <sheetView showGridLines="0" tabSelected="1" zoomScale="110" zoomScaleNormal="110" workbookViewId="0">
      <selection activeCell="M6" sqref="M6"/>
    </sheetView>
  </sheetViews>
  <sheetFormatPr defaultColWidth="8.77734375" defaultRowHeight="14.7" customHeight="1"/>
  <cols>
    <col min="1" max="4" width="8.77734375" style="15" customWidth="1"/>
    <col min="5" max="8" width="10.77734375" style="15" customWidth="1"/>
    <col min="9" max="9" width="9.21875" style="15" bestFit="1" customWidth="1"/>
    <col min="10" max="10" width="11" style="13" bestFit="1" customWidth="1"/>
    <col min="11" max="11" width="12.88671875" style="68" bestFit="1" customWidth="1"/>
    <col min="12" max="12" width="13.77734375" style="15" bestFit="1" customWidth="1"/>
    <col min="13" max="17" width="10.44140625" style="15" bestFit="1" customWidth="1"/>
    <col min="18" max="253" width="8.77734375" style="15" customWidth="1"/>
    <col min="254" max="16384" width="8.77734375" style="16"/>
  </cols>
  <sheetData>
    <row r="1" spans="1:18" ht="15" customHeight="1" thickBot="1">
      <c r="A1" s="72"/>
      <c r="B1" s="73"/>
      <c r="C1" s="73"/>
      <c r="D1" s="73"/>
      <c r="E1" s="1" t="s">
        <v>65</v>
      </c>
      <c r="F1" s="1" t="s">
        <v>0</v>
      </c>
      <c r="G1" s="2">
        <v>44046</v>
      </c>
      <c r="H1" s="2">
        <v>44046</v>
      </c>
      <c r="I1" s="2"/>
      <c r="J1" s="69"/>
      <c r="L1" s="12" t="s">
        <v>27</v>
      </c>
      <c r="M1" s="14">
        <v>11299.95</v>
      </c>
      <c r="N1" s="14">
        <v>11341.4</v>
      </c>
      <c r="O1" s="14">
        <v>10562.9</v>
      </c>
      <c r="P1" s="14">
        <v>2252.75</v>
      </c>
      <c r="Q1" s="14">
        <v>12430.5</v>
      </c>
    </row>
    <row r="2" spans="1:18" ht="15" customHeight="1" thickBot="1">
      <c r="A2" s="17"/>
      <c r="B2" s="18"/>
      <c r="C2" s="18"/>
      <c r="D2" s="3" t="s">
        <v>1</v>
      </c>
      <c r="E2" s="56">
        <v>11341.4</v>
      </c>
      <c r="F2" s="56">
        <v>11341.4</v>
      </c>
      <c r="G2" s="56">
        <v>11058.05</v>
      </c>
      <c r="H2" s="56">
        <v>21543.8</v>
      </c>
      <c r="I2" s="56"/>
      <c r="L2" s="12" t="s">
        <v>28</v>
      </c>
      <c r="M2" s="14">
        <v>10882.25</v>
      </c>
      <c r="N2" s="14">
        <v>11149.75</v>
      </c>
      <c r="O2" s="14">
        <v>11238.1</v>
      </c>
      <c r="P2" s="14">
        <v>12430.5</v>
      </c>
      <c r="Q2" s="14">
        <v>7511.1</v>
      </c>
    </row>
    <row r="3" spans="1:18" ht="15" customHeight="1" thickBot="1">
      <c r="A3" s="17"/>
      <c r="B3" s="4"/>
      <c r="C3" s="5"/>
      <c r="D3" s="3" t="s">
        <v>2</v>
      </c>
      <c r="E3" s="55">
        <v>10299.6</v>
      </c>
      <c r="F3" s="55">
        <v>11026.65</v>
      </c>
      <c r="G3" s="55">
        <v>10882.25</v>
      </c>
      <c r="H3" s="55">
        <v>21031.45</v>
      </c>
      <c r="I3" s="55"/>
      <c r="J3" s="69"/>
      <c r="L3" s="12" t="s">
        <v>29</v>
      </c>
      <c r="M3" s="14"/>
      <c r="N3" s="14">
        <v>11299.95</v>
      </c>
      <c r="O3" s="14">
        <v>11056.55</v>
      </c>
      <c r="P3" s="14"/>
      <c r="Q3" s="14"/>
      <c r="R3" s="51"/>
    </row>
    <row r="4" spans="1:18" ht="15" customHeight="1">
      <c r="A4" s="17"/>
      <c r="B4" s="4"/>
      <c r="C4" s="5"/>
      <c r="D4" s="3" t="s">
        <v>3</v>
      </c>
      <c r="E4" s="21">
        <v>11073.45</v>
      </c>
      <c r="F4" s="21">
        <v>11073.45</v>
      </c>
      <c r="G4" s="21">
        <v>10891.6</v>
      </c>
      <c r="H4" s="21">
        <v>21072.1</v>
      </c>
      <c r="I4" s="21"/>
    </row>
    <row r="5" spans="1:18" ht="15" customHeight="1">
      <c r="A5" s="70" t="s">
        <v>4</v>
      </c>
      <c r="B5" s="71"/>
      <c r="C5" s="71"/>
      <c r="D5" s="71"/>
      <c r="E5" s="18"/>
      <c r="F5" s="18"/>
      <c r="G5" s="18"/>
      <c r="H5" s="18"/>
      <c r="I5" s="18"/>
      <c r="L5" s="22" t="s">
        <v>30</v>
      </c>
      <c r="M5" s="23"/>
      <c r="N5" s="23"/>
      <c r="O5" s="23"/>
      <c r="P5" s="23"/>
      <c r="Q5" s="23"/>
    </row>
    <row r="6" spans="1:18" ht="15" customHeight="1">
      <c r="A6" s="24"/>
      <c r="B6" s="25"/>
      <c r="C6" s="25"/>
      <c r="D6" s="6" t="s">
        <v>5</v>
      </c>
      <c r="E6" s="26">
        <f t="shared" ref="E6:F6" si="0">E8+E25</f>
        <v>12551.833333333334</v>
      </c>
      <c r="F6" s="26">
        <f t="shared" si="0"/>
        <v>11582.433333333332</v>
      </c>
      <c r="G6" s="26">
        <f t="shared" ref="G6:H6" si="1">G8+G25</f>
        <v>11181.483333333334</v>
      </c>
      <c r="H6" s="26">
        <f t="shared" si="1"/>
        <v>21912.466666666664</v>
      </c>
      <c r="I6" s="26"/>
      <c r="L6" s="43">
        <v>0.23599999999999999</v>
      </c>
      <c r="M6" s="44">
        <f t="shared" ref="M6" si="2">VALUE(23.6/100*(M1-M2)+M2)</f>
        <v>10980.8272</v>
      </c>
      <c r="N6" s="44">
        <f t="shared" ref="N6:O6" si="3">VALUE(23.6/100*(N1-N2)+N2)</f>
        <v>11194.9794</v>
      </c>
      <c r="O6" s="44">
        <f t="shared" si="3"/>
        <v>11078.7528</v>
      </c>
      <c r="P6" s="44">
        <f t="shared" ref="P6:Q6" si="4">VALUE(23.6/100*(P1-P2)+P2)</f>
        <v>10028.550999999999</v>
      </c>
      <c r="Q6" s="44">
        <f t="shared" si="4"/>
        <v>8672.0784000000003</v>
      </c>
    </row>
    <row r="7" spans="1:18" ht="15" customHeight="1">
      <c r="A7" s="24"/>
      <c r="B7" s="25"/>
      <c r="C7" s="25"/>
      <c r="D7" s="6" t="s">
        <v>6</v>
      </c>
      <c r="E7" s="27">
        <f t="shared" ref="E7:F7" si="5">E11+E25</f>
        <v>11946.616666666667</v>
      </c>
      <c r="F7" s="27">
        <f t="shared" si="5"/>
        <v>11461.916666666666</v>
      </c>
      <c r="G7" s="27">
        <f t="shared" ref="G7:H7" si="6">G11+G25</f>
        <v>11119.766666666666</v>
      </c>
      <c r="H7" s="27">
        <f t="shared" si="6"/>
        <v>21728.133333333331</v>
      </c>
      <c r="I7" s="27"/>
      <c r="L7" s="47">
        <v>0.38200000000000001</v>
      </c>
      <c r="M7" s="48">
        <f t="shared" ref="M7" si="7">38.2/100*(M1-M2)+M2</f>
        <v>11041.811400000001</v>
      </c>
      <c r="N7" s="48">
        <f t="shared" ref="N7:O7" si="8">38.2/100*(N1-N2)+N2</f>
        <v>11222.960300000001</v>
      </c>
      <c r="O7" s="48">
        <f t="shared" si="8"/>
        <v>10980.1736</v>
      </c>
      <c r="P7" s="48">
        <f t="shared" ref="P7:Q7" si="9">38.2/100*(P1-P2)+P2</f>
        <v>8542.5995000000003</v>
      </c>
      <c r="Q7" s="48">
        <f t="shared" si="9"/>
        <v>9390.3107999999993</v>
      </c>
    </row>
    <row r="8" spans="1:18" ht="15" customHeight="1">
      <c r="A8" s="24"/>
      <c r="B8" s="25"/>
      <c r="C8" s="25"/>
      <c r="D8" s="6" t="s">
        <v>7</v>
      </c>
      <c r="E8" s="28">
        <f t="shared" ref="E8:F8" si="10">(2*E11)-E3</f>
        <v>11510.033333333335</v>
      </c>
      <c r="F8" s="28">
        <f t="shared" si="10"/>
        <v>11267.683333333332</v>
      </c>
      <c r="G8" s="28">
        <f t="shared" ref="G8:H8" si="11">(2*G11)-G3</f>
        <v>11005.683333333334</v>
      </c>
      <c r="H8" s="28">
        <f t="shared" si="11"/>
        <v>21400.116666666665</v>
      </c>
      <c r="I8" s="28"/>
      <c r="L8" s="41">
        <v>0.5</v>
      </c>
      <c r="M8" s="42">
        <f t="shared" ref="M8" si="12">VALUE(50/100*(M1-M2)+M2)</f>
        <v>11091.1</v>
      </c>
      <c r="N8" s="42">
        <f t="shared" ref="N8:O8" si="13">VALUE(50/100*(N1-N2)+N2)</f>
        <v>11245.575000000001</v>
      </c>
      <c r="O8" s="42">
        <f t="shared" si="13"/>
        <v>10900.5</v>
      </c>
      <c r="P8" s="42">
        <f t="shared" ref="P8:Q8" si="14">VALUE(50/100*(P1-P2)+P2)</f>
        <v>7341.625</v>
      </c>
      <c r="Q8" s="42">
        <f t="shared" si="14"/>
        <v>9970.7999999999993</v>
      </c>
    </row>
    <row r="9" spans="1:18" ht="15" customHeight="1">
      <c r="A9" s="24"/>
      <c r="B9" s="25"/>
      <c r="C9" s="25"/>
      <c r="D9" s="7"/>
      <c r="E9" s="21"/>
      <c r="F9" s="21"/>
      <c r="G9" s="21"/>
      <c r="H9" s="21"/>
      <c r="I9" s="21"/>
      <c r="L9" s="49">
        <v>0.61799999999999999</v>
      </c>
      <c r="M9" s="50">
        <f t="shared" ref="M9" si="15">VALUE(61.8/100*(M1-M2)+M2)</f>
        <v>11140.3886</v>
      </c>
      <c r="N9" s="50">
        <f t="shared" ref="N9:O9" si="16">VALUE(61.8/100*(N1-N2)+N2)</f>
        <v>11268.189699999999</v>
      </c>
      <c r="O9" s="50">
        <f t="shared" si="16"/>
        <v>10820.8264</v>
      </c>
      <c r="P9" s="50">
        <f t="shared" ref="P9:Q9" si="17">VALUE(61.8/100*(P1-P2)+P2)</f>
        <v>6140.6504999999997</v>
      </c>
      <c r="Q9" s="50">
        <f t="shared" si="17"/>
        <v>10551.289199999999</v>
      </c>
    </row>
    <row r="10" spans="1:18" ht="15" customHeight="1">
      <c r="A10" s="24"/>
      <c r="B10" s="25"/>
      <c r="C10" s="25"/>
      <c r="D10" s="6" t="s">
        <v>8</v>
      </c>
      <c r="E10" s="53">
        <f t="shared" ref="E10:F10" si="18">E11+E32/2</f>
        <v>10989.133333333335</v>
      </c>
      <c r="F10" s="53">
        <f t="shared" si="18"/>
        <v>11184.025</v>
      </c>
      <c r="G10" s="53">
        <f t="shared" ref="G10:H10" si="19">G11+G32/2</f>
        <v>10970.15</v>
      </c>
      <c r="H10" s="53">
        <f t="shared" si="19"/>
        <v>21287.625</v>
      </c>
      <c r="I10" s="53"/>
      <c r="L10" s="39">
        <v>0.70699999999999996</v>
      </c>
      <c r="M10" s="40">
        <f t="shared" ref="M10" si="20">VALUE(70.7/100*(M1-M2)+M2)</f>
        <v>11177.563900000001</v>
      </c>
      <c r="N10" s="40">
        <f t="shared" ref="N10:O10" si="21">VALUE(70.7/100*(N1-N2)+N2)</f>
        <v>11285.24655</v>
      </c>
      <c r="O10" s="40">
        <f t="shared" si="21"/>
        <v>10760.7336</v>
      </c>
      <c r="P10" s="40">
        <f t="shared" ref="P10:Q10" si="22">VALUE(70.7/100*(P1-P2)+P2)</f>
        <v>5234.8307499999992</v>
      </c>
      <c r="Q10" s="40">
        <f t="shared" si="22"/>
        <v>10989.1158</v>
      </c>
    </row>
    <row r="11" spans="1:18" ht="15" customHeight="1">
      <c r="A11" s="24"/>
      <c r="B11" s="25"/>
      <c r="C11" s="25"/>
      <c r="D11" s="6" t="s">
        <v>9</v>
      </c>
      <c r="E11" s="21">
        <f t="shared" ref="E11:F11" si="23">(E2+E3+E4)/3</f>
        <v>10904.816666666668</v>
      </c>
      <c r="F11" s="21">
        <f t="shared" si="23"/>
        <v>11147.166666666666</v>
      </c>
      <c r="G11" s="21">
        <f t="shared" ref="G11:H11" si="24">(G2+G3+G4)/3</f>
        <v>10943.966666666667</v>
      </c>
      <c r="H11" s="21">
        <f t="shared" si="24"/>
        <v>21215.783333333333</v>
      </c>
      <c r="I11" s="21"/>
      <c r="L11" s="45">
        <v>0.78600000000000003</v>
      </c>
      <c r="M11" s="46">
        <f t="shared" ref="M11" si="25">VALUE(78.6/100*(M1-M2)+M2)</f>
        <v>11210.5622</v>
      </c>
      <c r="N11" s="46">
        <f t="shared" ref="N11:O11" si="26">VALUE(78.6/100*(N1-N2)+N2)</f>
        <v>11300.3869</v>
      </c>
      <c r="O11" s="46">
        <f t="shared" si="26"/>
        <v>10707.3928</v>
      </c>
      <c r="P11" s="46">
        <f t="shared" ref="P11:Q11" si="27">VALUE(78.6/100*(P1-P2)+P2)</f>
        <v>4430.7885000000006</v>
      </c>
      <c r="Q11" s="46">
        <f t="shared" si="27"/>
        <v>11377.7484</v>
      </c>
    </row>
    <row r="12" spans="1:18" ht="15" customHeight="1">
      <c r="A12" s="24"/>
      <c r="B12" s="25"/>
      <c r="C12" s="25"/>
      <c r="D12" s="6" t="s">
        <v>10</v>
      </c>
      <c r="E12" s="54">
        <f t="shared" ref="E12:F12" si="28">E11-E32/2</f>
        <v>10820.5</v>
      </c>
      <c r="F12" s="54">
        <f t="shared" si="28"/>
        <v>11110.308333333332</v>
      </c>
      <c r="G12" s="54">
        <f t="shared" ref="G12:H12" si="29">G11-G32/2</f>
        <v>10917.783333333335</v>
      </c>
      <c r="H12" s="54">
        <f t="shared" si="29"/>
        <v>21143.941666666666</v>
      </c>
      <c r="I12" s="54"/>
      <c r="L12" s="39">
        <v>1</v>
      </c>
      <c r="M12" s="40">
        <f t="shared" ref="M12" si="30">VALUE(100/100*(M1-M2)+M2)</f>
        <v>11299.95</v>
      </c>
      <c r="N12" s="40">
        <f t="shared" ref="N12:O12" si="31">VALUE(100/100*(N1-N2)+N2)</f>
        <v>11341.4</v>
      </c>
      <c r="O12" s="40">
        <f t="shared" si="31"/>
        <v>10562.9</v>
      </c>
      <c r="P12" s="40">
        <f t="shared" ref="P12:Q12" si="32">VALUE(100/100*(P1-P2)+P2)</f>
        <v>2252.75</v>
      </c>
      <c r="Q12" s="40">
        <f t="shared" si="32"/>
        <v>12430.5</v>
      </c>
    </row>
    <row r="13" spans="1:18" ht="15" customHeight="1">
      <c r="A13" s="24"/>
      <c r="B13" s="25"/>
      <c r="C13" s="25"/>
      <c r="D13" s="7"/>
      <c r="E13" s="21"/>
      <c r="F13" s="21"/>
      <c r="G13" s="21"/>
      <c r="H13" s="21"/>
      <c r="I13" s="21"/>
      <c r="L13" s="39">
        <v>1.236</v>
      </c>
      <c r="M13" s="40">
        <f t="shared" ref="M13" si="33">VALUE(123.6/100*(M1-M2)+M2)</f>
        <v>11398.5272</v>
      </c>
      <c r="N13" s="40">
        <f t="shared" ref="N13:O13" si="34">VALUE(123.6/100*(N1-N2)+N2)</f>
        <v>11386.6294</v>
      </c>
      <c r="O13" s="40">
        <f t="shared" si="34"/>
        <v>10403.552799999999</v>
      </c>
      <c r="P13" s="40">
        <f t="shared" ref="P13:Q13" si="35">VALUE(123.6/100*(P1-P2)+P2)</f>
        <v>-149.19900000000052</v>
      </c>
      <c r="Q13" s="40">
        <f t="shared" si="35"/>
        <v>13591.4784</v>
      </c>
    </row>
    <row r="14" spans="1:18" ht="15" customHeight="1">
      <c r="A14" s="24"/>
      <c r="B14" s="25"/>
      <c r="C14" s="25"/>
      <c r="D14" s="6" t="s">
        <v>11</v>
      </c>
      <c r="E14" s="32">
        <f t="shared" ref="E14:F14" si="36">2*E11-E2</f>
        <v>10468.233333333335</v>
      </c>
      <c r="F14" s="32">
        <f t="shared" si="36"/>
        <v>10952.933333333332</v>
      </c>
      <c r="G14" s="32">
        <f t="shared" ref="G14:H14" si="37">2*G11-G2</f>
        <v>10829.883333333335</v>
      </c>
      <c r="H14" s="32">
        <f t="shared" si="37"/>
        <v>20887.766666666666</v>
      </c>
      <c r="I14" s="32"/>
      <c r="L14" s="33"/>
      <c r="M14" s="30"/>
      <c r="N14" s="30"/>
      <c r="O14" s="30"/>
      <c r="P14" s="30"/>
      <c r="Q14" s="30"/>
    </row>
    <row r="15" spans="1:18" ht="15" customHeight="1">
      <c r="A15" s="24"/>
      <c r="B15" s="25"/>
      <c r="C15" s="25"/>
      <c r="D15" s="6" t="s">
        <v>12</v>
      </c>
      <c r="E15" s="34">
        <f t="shared" ref="E15:F15" si="38">E11-E25</f>
        <v>9863.0166666666682</v>
      </c>
      <c r="F15" s="34">
        <f t="shared" si="38"/>
        <v>10832.416666666666</v>
      </c>
      <c r="G15" s="34">
        <f t="shared" ref="G15:H15" si="39">G11-G25</f>
        <v>10768.166666666668</v>
      </c>
      <c r="H15" s="34">
        <f t="shared" si="39"/>
        <v>20703.433333333334</v>
      </c>
      <c r="I15" s="34"/>
      <c r="L15" s="38" t="s">
        <v>31</v>
      </c>
      <c r="M15" s="30"/>
      <c r="N15" s="30"/>
      <c r="O15" s="30"/>
      <c r="P15" s="30"/>
      <c r="Q15" s="30"/>
    </row>
    <row r="16" spans="1:18" ht="15" customHeight="1">
      <c r="A16" s="24"/>
      <c r="B16" s="25"/>
      <c r="C16" s="25"/>
      <c r="D16" s="6" t="s">
        <v>13</v>
      </c>
      <c r="E16" s="35">
        <f t="shared" ref="E16:F16" si="40">E14-E25</f>
        <v>9426.4333333333361</v>
      </c>
      <c r="F16" s="35">
        <f t="shared" si="40"/>
        <v>10638.183333333332</v>
      </c>
      <c r="G16" s="35">
        <f t="shared" ref="G16:H16" si="41">G14-G25</f>
        <v>10654.083333333336</v>
      </c>
      <c r="H16" s="35">
        <f t="shared" si="41"/>
        <v>20375.416666666668</v>
      </c>
      <c r="I16" s="35"/>
      <c r="L16" s="39">
        <v>0.23599999999999999</v>
      </c>
      <c r="M16" s="40">
        <f t="shared" ref="M16" si="42">VALUE(M3-23.6/100*(M1-M2))</f>
        <v>-98.577200000000175</v>
      </c>
      <c r="N16" s="40">
        <f t="shared" ref="N16:O16" si="43">VALUE(N3-23.6/100*(N1-N2))</f>
        <v>11254.720600000001</v>
      </c>
      <c r="O16" s="40">
        <f t="shared" si="43"/>
        <v>11215.897199999999</v>
      </c>
      <c r="P16" s="40">
        <f t="shared" ref="P16:Q16" si="44">VALUE(P3-23.6/100*(P1-P2))</f>
        <v>2401.9490000000001</v>
      </c>
      <c r="Q16" s="40">
        <f t="shared" si="44"/>
        <v>-1160.9784</v>
      </c>
    </row>
    <row r="17" spans="1:18" ht="15" customHeight="1">
      <c r="A17" s="70" t="s">
        <v>14</v>
      </c>
      <c r="B17" s="71"/>
      <c r="C17" s="71"/>
      <c r="D17" s="71"/>
      <c r="E17" s="5"/>
      <c r="F17" s="5"/>
      <c r="G17" s="5"/>
      <c r="H17" s="5"/>
      <c r="I17" s="5"/>
      <c r="L17" s="66">
        <v>0.38200000000000001</v>
      </c>
      <c r="M17" s="67">
        <f t="shared" ref="M17" si="45">VALUE(M3-38.2/100*(M1-M2))</f>
        <v>-159.56140000000028</v>
      </c>
      <c r="N17" s="67">
        <f t="shared" ref="N17:O17" si="46">VALUE(N3-38.2/100*(N1-N2))</f>
        <v>11226.7397</v>
      </c>
      <c r="O17" s="67">
        <f t="shared" si="46"/>
        <v>11314.4764</v>
      </c>
      <c r="P17" s="67">
        <f t="shared" ref="P17:Q17" si="47">VALUE(P3-38.2/100*(P1-P2))</f>
        <v>3887.9005000000002</v>
      </c>
      <c r="Q17" s="67">
        <f t="shared" si="47"/>
        <v>-1879.2107999999998</v>
      </c>
    </row>
    <row r="18" spans="1:18" ht="15" customHeight="1">
      <c r="A18" s="24"/>
      <c r="B18" s="25"/>
      <c r="C18" s="25"/>
      <c r="D18" s="6" t="s">
        <v>15</v>
      </c>
      <c r="E18" s="27">
        <f t="shared" ref="E18:F18" si="48">(E2/E3)*E4</f>
        <v>12193.524586391704</v>
      </c>
      <c r="F18" s="27">
        <f t="shared" si="48"/>
        <v>11389.53588170478</v>
      </c>
      <c r="G18" s="27">
        <f t="shared" ref="G18:H18" si="49">(G2/G3)*G4</f>
        <v>11067.55104688828</v>
      </c>
      <c r="H18" s="27">
        <f t="shared" si="49"/>
        <v>21585.440280151866</v>
      </c>
      <c r="I18" s="27"/>
      <c r="L18" s="66">
        <v>0.5</v>
      </c>
      <c r="M18" s="67">
        <f t="shared" ref="M18" si="50">VALUE(M3-50/100*(M1-M2))</f>
        <v>-208.85000000000036</v>
      </c>
      <c r="N18" s="67">
        <f t="shared" ref="N18:O18" si="51">VALUE(N3-50/100*(N1-N2))</f>
        <v>11204.125</v>
      </c>
      <c r="O18" s="67">
        <f t="shared" si="51"/>
        <v>11394.15</v>
      </c>
      <c r="P18" s="67">
        <f t="shared" ref="P18:Q18" si="52">VALUE(P3-50/100*(P1-P2))</f>
        <v>5088.875</v>
      </c>
      <c r="Q18" s="67">
        <f t="shared" si="52"/>
        <v>-2459.6999999999998</v>
      </c>
    </row>
    <row r="19" spans="1:18" ht="15" customHeight="1">
      <c r="A19" s="24"/>
      <c r="B19" s="25"/>
      <c r="C19" s="25"/>
      <c r="D19" s="6" t="s">
        <v>16</v>
      </c>
      <c r="E19" s="28">
        <f t="shared" ref="E19:F19" si="53">E4+E26/2</f>
        <v>11646.44</v>
      </c>
      <c r="F19" s="28">
        <f t="shared" si="53"/>
        <v>11246.5625</v>
      </c>
      <c r="G19" s="28">
        <f t="shared" ref="G19:H19" si="54">G4+G26/2</f>
        <v>10988.29</v>
      </c>
      <c r="H19" s="28">
        <f t="shared" si="54"/>
        <v>21353.892499999998</v>
      </c>
      <c r="I19" s="28"/>
      <c r="L19" s="66">
        <v>0.61799999999999999</v>
      </c>
      <c r="M19" s="67">
        <f t="shared" ref="M19" si="55">VALUE(M3-61.8/100*(M1-M2))</f>
        <v>-258.13860000000045</v>
      </c>
      <c r="N19" s="67">
        <f t="shared" ref="N19:O19" si="56">VALUE(N3-61.8/100*(N1-N2))</f>
        <v>11181.510300000002</v>
      </c>
      <c r="O19" s="67">
        <f t="shared" si="56"/>
        <v>11473.8236</v>
      </c>
      <c r="P19" s="67">
        <f t="shared" ref="P19:Q19" si="57">VALUE(P3-61.8/100*(P1-P2))</f>
        <v>6289.8495000000003</v>
      </c>
      <c r="Q19" s="67">
        <f t="shared" si="57"/>
        <v>-3040.1891999999998</v>
      </c>
    </row>
    <row r="20" spans="1:18" ht="15" customHeight="1">
      <c r="A20" s="24"/>
      <c r="B20" s="25"/>
      <c r="C20" s="25"/>
      <c r="D20" s="6" t="s">
        <v>3</v>
      </c>
      <c r="E20" s="21">
        <f t="shared" ref="E20:F20" si="58">E4</f>
        <v>11073.45</v>
      </c>
      <c r="F20" s="21">
        <f t="shared" si="58"/>
        <v>11073.45</v>
      </c>
      <c r="G20" s="21">
        <f t="shared" ref="G20:H20" si="59">G4</f>
        <v>10891.6</v>
      </c>
      <c r="H20" s="21">
        <f t="shared" si="59"/>
        <v>21072.1</v>
      </c>
      <c r="I20" s="21"/>
      <c r="L20" s="39">
        <v>0.70699999999999996</v>
      </c>
      <c r="M20" s="40">
        <f t="shared" ref="M20" si="60">VALUE(M3-70.07/100*(M1-M2))</f>
        <v>-292.68239000000045</v>
      </c>
      <c r="N20" s="40">
        <f t="shared" ref="N20:O20" si="61">VALUE(N3-70.07/100*(N1-N2))</f>
        <v>11165.660845</v>
      </c>
      <c r="O20" s="40">
        <f t="shared" si="61"/>
        <v>11529.66264</v>
      </c>
      <c r="P20" s="40">
        <f t="shared" ref="P20:Q20" si="62">VALUE(P3-70.07/100*(P1-P2))</f>
        <v>7131.5494249999983</v>
      </c>
      <c r="Q20" s="40">
        <f t="shared" si="62"/>
        <v>-3447.0235799999991</v>
      </c>
    </row>
    <row r="21" spans="1:18" ht="15" customHeight="1">
      <c r="A21" s="24"/>
      <c r="B21" s="25"/>
      <c r="C21" s="25"/>
      <c r="D21" s="6" t="s">
        <v>17</v>
      </c>
      <c r="E21" s="20">
        <f t="shared" ref="E21:F21" si="63">E4-E26/4</f>
        <v>10786.955000000002</v>
      </c>
      <c r="F21" s="20">
        <f t="shared" si="63"/>
        <v>10986.893750000001</v>
      </c>
      <c r="G21" s="20">
        <f t="shared" ref="G21:H21" si="64">G4-G26/4</f>
        <v>10843.255000000001</v>
      </c>
      <c r="H21" s="20">
        <f t="shared" si="64"/>
        <v>20931.203750000001</v>
      </c>
      <c r="I21" s="20"/>
      <c r="L21" s="39">
        <v>0.78600000000000003</v>
      </c>
      <c r="M21" s="40">
        <f t="shared" ref="M21" si="65">VALUE(M3-78.6/100*(M1-M2))</f>
        <v>-328.31220000000053</v>
      </c>
      <c r="N21" s="40">
        <f t="shared" ref="N21:O21" si="66">VALUE(N3-78.6/100*(N1-N2))</f>
        <v>11149.313100000001</v>
      </c>
      <c r="O21" s="40">
        <f t="shared" si="66"/>
        <v>11587.2572</v>
      </c>
      <c r="P21" s="40">
        <f t="shared" ref="P21:Q21" si="67">VALUE(P3-78.6/100*(P1-P2))</f>
        <v>7999.7114999999994</v>
      </c>
      <c r="Q21" s="40">
        <f t="shared" si="67"/>
        <v>-3866.6483999999991</v>
      </c>
    </row>
    <row r="22" spans="1:18" ht="15" customHeight="1">
      <c r="A22" s="24"/>
      <c r="B22" s="25"/>
      <c r="C22" s="25"/>
      <c r="D22" s="6" t="s">
        <v>18</v>
      </c>
      <c r="E22" s="32">
        <f t="shared" ref="E22:F22" si="68">E4-E26/2</f>
        <v>10500.460000000001</v>
      </c>
      <c r="F22" s="32">
        <f t="shared" si="68"/>
        <v>10900.337500000001</v>
      </c>
      <c r="G22" s="32">
        <f t="shared" ref="G22:H22" si="69">G4-G26/2</f>
        <v>10794.91</v>
      </c>
      <c r="H22" s="32">
        <f t="shared" si="69"/>
        <v>20790.307499999999</v>
      </c>
      <c r="I22" s="32"/>
      <c r="L22" s="39">
        <v>1</v>
      </c>
      <c r="M22" s="40">
        <f t="shared" ref="M22" si="70">VALUE(M3-100/100*(M1-M2))</f>
        <v>-417.70000000000073</v>
      </c>
      <c r="N22" s="40">
        <f t="shared" ref="N22:O22" si="71">VALUE(N3-100/100*(N1-N2))</f>
        <v>11108.300000000001</v>
      </c>
      <c r="O22" s="40">
        <f t="shared" si="71"/>
        <v>11731.75</v>
      </c>
      <c r="P22" s="40">
        <f t="shared" ref="P22:Q22" si="72">VALUE(P3-100/100*(P1-P2))</f>
        <v>10177.75</v>
      </c>
      <c r="Q22" s="40">
        <f t="shared" si="72"/>
        <v>-4919.3999999999996</v>
      </c>
      <c r="R22" s="52"/>
    </row>
    <row r="23" spans="1:18" ht="15" customHeight="1">
      <c r="A23" s="24"/>
      <c r="B23" s="25"/>
      <c r="C23" s="25"/>
      <c r="D23" s="6" t="s">
        <v>19</v>
      </c>
      <c r="E23" s="34">
        <f t="shared" ref="E23:F23" si="73">E4-(E18-E4)</f>
        <v>9953.3754136082971</v>
      </c>
      <c r="F23" s="34">
        <f t="shared" si="73"/>
        <v>10757.364118295221</v>
      </c>
      <c r="G23" s="34">
        <f t="shared" ref="G23:H23" si="74">G4-(G18-G4)</f>
        <v>10715.64895311172</v>
      </c>
      <c r="H23" s="34">
        <f t="shared" si="74"/>
        <v>20558.759719848131</v>
      </c>
      <c r="I23" s="34"/>
      <c r="L23" s="62">
        <v>1.236</v>
      </c>
      <c r="M23" s="63">
        <f t="shared" ref="M23" si="75">VALUE(M3-123.6/100*(M1-M2))</f>
        <v>-516.2772000000009</v>
      </c>
      <c r="N23" s="63">
        <f t="shared" ref="N23:O23" si="76">VALUE(N3-123.6/100*(N1-N2))</f>
        <v>11063.070600000001</v>
      </c>
      <c r="O23" s="63">
        <f t="shared" si="76"/>
        <v>11891.0972</v>
      </c>
      <c r="P23" s="63">
        <f t="shared" ref="P23:Q23" si="77">VALUE(P3-123.6/100*(P1-P2))</f>
        <v>12579.699000000001</v>
      </c>
      <c r="Q23" s="63">
        <f t="shared" si="77"/>
        <v>-6080.3783999999996</v>
      </c>
      <c r="R23" s="52"/>
    </row>
    <row r="24" spans="1:18" ht="15" customHeight="1">
      <c r="A24" s="70" t="s">
        <v>20</v>
      </c>
      <c r="B24" s="71"/>
      <c r="C24" s="71"/>
      <c r="D24" s="71"/>
      <c r="E24" s="5"/>
      <c r="F24" s="5"/>
      <c r="G24" s="5"/>
      <c r="H24" s="5"/>
      <c r="I24" s="5"/>
      <c r="L24" s="39">
        <v>1.272</v>
      </c>
      <c r="M24" s="40">
        <f t="shared" ref="M24" si="78">VALUE(M3-127.2/100*(M1-M2))</f>
        <v>-531.31440000000089</v>
      </c>
      <c r="N24" s="40">
        <f t="shared" ref="N24:O24" si="79">VALUE(N3-127.2/100*(N1-N2))</f>
        <v>11056.171200000001</v>
      </c>
      <c r="O24" s="40">
        <f t="shared" si="79"/>
        <v>11915.404399999999</v>
      </c>
      <c r="P24" s="40">
        <f t="shared" ref="P24:Q24" si="80">VALUE(P3-127.2/100*(P1-P2))</f>
        <v>12946.098</v>
      </c>
      <c r="Q24" s="40">
        <f t="shared" si="80"/>
        <v>-6257.4767999999995</v>
      </c>
    </row>
    <row r="25" spans="1:18" ht="15" customHeight="1">
      <c r="A25" s="24"/>
      <c r="B25" s="25"/>
      <c r="C25" s="25"/>
      <c r="D25" s="6" t="s">
        <v>21</v>
      </c>
      <c r="E25" s="36">
        <f t="shared" ref="E25:F25" si="81">ABS(E2-E3)</f>
        <v>1041.7999999999993</v>
      </c>
      <c r="F25" s="36">
        <f t="shared" si="81"/>
        <v>314.75</v>
      </c>
      <c r="G25" s="36">
        <f t="shared" ref="G25:H25" si="82">ABS(G2-G3)</f>
        <v>175.79999999999927</v>
      </c>
      <c r="H25" s="36">
        <f t="shared" si="82"/>
        <v>512.34999999999854</v>
      </c>
      <c r="I25" s="36"/>
      <c r="L25" s="64">
        <v>1.3819999999999999</v>
      </c>
      <c r="M25" s="65">
        <f t="shared" ref="M25" si="83">VALUE(M3-138.2/100*(M1-M2))</f>
        <v>-577.261400000001</v>
      </c>
      <c r="N25" s="65">
        <f t="shared" ref="N25:O25" si="84">VALUE(N3-138.2/100*(N1-N2))</f>
        <v>11035.0897</v>
      </c>
      <c r="O25" s="65">
        <f t="shared" si="84"/>
        <v>11989.6764</v>
      </c>
      <c r="P25" s="65">
        <f t="shared" ref="P25:Q25" si="85">VALUE(P3-138.2/100*(P1-P2))</f>
        <v>14065.6505</v>
      </c>
      <c r="Q25" s="65">
        <f t="shared" si="85"/>
        <v>-6798.6107999999986</v>
      </c>
    </row>
    <row r="26" spans="1:18" ht="15" customHeight="1">
      <c r="A26" s="24"/>
      <c r="B26" s="25"/>
      <c r="C26" s="25"/>
      <c r="D26" s="6" t="s">
        <v>22</v>
      </c>
      <c r="E26" s="36">
        <f t="shared" ref="E26:F26" si="86">E25*1.1</f>
        <v>1145.9799999999993</v>
      </c>
      <c r="F26" s="36">
        <f t="shared" si="86"/>
        <v>346.22500000000002</v>
      </c>
      <c r="G26" s="36">
        <f t="shared" ref="G26:H26" si="87">G25*1.1</f>
        <v>193.37999999999923</v>
      </c>
      <c r="H26" s="36">
        <f t="shared" si="87"/>
        <v>563.58499999999844</v>
      </c>
      <c r="I26" s="36"/>
      <c r="L26" s="39">
        <v>1.4139999999999999</v>
      </c>
      <c r="M26" s="40">
        <f t="shared" ref="M26" si="88">VALUE(M3-141.4/100*(M1-M2))</f>
        <v>-590.62780000000112</v>
      </c>
      <c r="N26" s="40">
        <f t="shared" ref="N26:O26" si="89">VALUE(N3-141.4/100*(N1-N2))</f>
        <v>11028.956900000001</v>
      </c>
      <c r="O26" s="40">
        <f t="shared" si="89"/>
        <v>12011.282800000001</v>
      </c>
      <c r="P26" s="40">
        <f t="shared" ref="P26:Q26" si="90">VALUE(P3-141.4/100*(P1-P2))</f>
        <v>14391.338500000002</v>
      </c>
      <c r="Q26" s="40">
        <f t="shared" si="90"/>
        <v>-6956.0316000000003</v>
      </c>
    </row>
    <row r="27" spans="1:18" ht="15" customHeight="1">
      <c r="A27" s="24"/>
      <c r="B27" s="25"/>
      <c r="C27" s="25"/>
      <c r="D27" s="6" t="s">
        <v>23</v>
      </c>
      <c r="E27" s="36">
        <f t="shared" ref="E27:F27" si="91">(E2+E3)</f>
        <v>21641</v>
      </c>
      <c r="F27" s="36">
        <f t="shared" si="91"/>
        <v>22368.05</v>
      </c>
      <c r="G27" s="36">
        <f t="shared" ref="G27:H27" si="92">(G2+G3)</f>
        <v>21940.3</v>
      </c>
      <c r="H27" s="36">
        <f t="shared" si="92"/>
        <v>42575.25</v>
      </c>
      <c r="I27" s="36"/>
      <c r="L27" s="43">
        <v>1.5</v>
      </c>
      <c r="M27" s="44">
        <f t="shared" ref="M27" si="93">VALUE(M3-150/100*(M1-M2))</f>
        <v>-626.55000000000109</v>
      </c>
      <c r="N27" s="44">
        <f t="shared" ref="N27:O27" si="94">VALUE(N3-150/100*(N1-N2))</f>
        <v>11012.475000000002</v>
      </c>
      <c r="O27" s="44">
        <f t="shared" si="94"/>
        <v>12069.35</v>
      </c>
      <c r="P27" s="44">
        <f t="shared" ref="P27:Q27" si="95">VALUE(P3-150/100*(P1-P2))</f>
        <v>15266.625</v>
      </c>
      <c r="Q27" s="44">
        <f t="shared" si="95"/>
        <v>-7379.0999999999995</v>
      </c>
    </row>
    <row r="28" spans="1:18" ht="15" customHeight="1">
      <c r="A28" s="24"/>
      <c r="B28" s="25"/>
      <c r="C28" s="25"/>
      <c r="D28" s="6" t="s">
        <v>24</v>
      </c>
      <c r="E28" s="36">
        <f t="shared" ref="E28:F28" si="96">(E2+E3)/2</f>
        <v>10820.5</v>
      </c>
      <c r="F28" s="36">
        <f t="shared" si="96"/>
        <v>11184.025</v>
      </c>
      <c r="G28" s="36">
        <f t="shared" ref="G28:H28" si="97">(G2+G3)/2</f>
        <v>10970.15</v>
      </c>
      <c r="H28" s="36">
        <f t="shared" si="97"/>
        <v>21287.625</v>
      </c>
      <c r="I28" s="36"/>
      <c r="L28" s="49">
        <v>1.6180000000000001</v>
      </c>
      <c r="M28" s="50">
        <f t="shared" ref="M28" si="98">VALUE(M3-161.8/100*(M1-M2))</f>
        <v>-675.83860000000118</v>
      </c>
      <c r="N28" s="50">
        <f t="shared" ref="N28:O28" si="99">VALUE(N3-161.8/100*(N1-N2))</f>
        <v>10989.860300000002</v>
      </c>
      <c r="O28" s="50">
        <f t="shared" si="99"/>
        <v>12149.0236</v>
      </c>
      <c r="P28" s="50">
        <f t="shared" ref="P28:Q28" si="100">VALUE(P3-161.8/100*(P1-P2))</f>
        <v>16467.5995</v>
      </c>
      <c r="Q28" s="50">
        <f t="shared" si="100"/>
        <v>-7959.5892000000003</v>
      </c>
    </row>
    <row r="29" spans="1:18" ht="15" customHeight="1">
      <c r="A29" s="24"/>
      <c r="B29" s="25"/>
      <c r="C29" s="25"/>
      <c r="D29" s="6" t="s">
        <v>8</v>
      </c>
      <c r="E29" s="36">
        <f t="shared" ref="E29:F29" si="101">E30-E31+E30</f>
        <v>10989.133333333335</v>
      </c>
      <c r="F29" s="36">
        <f t="shared" si="101"/>
        <v>11110.308333333332</v>
      </c>
      <c r="G29" s="36">
        <f t="shared" ref="G29:H29" si="102">G30-G31+G30</f>
        <v>10917.783333333335</v>
      </c>
      <c r="H29" s="36">
        <f t="shared" si="102"/>
        <v>21143.941666666666</v>
      </c>
      <c r="I29" s="36"/>
      <c r="L29" s="39">
        <v>1.7070000000000001</v>
      </c>
      <c r="M29" s="40">
        <f t="shared" ref="M29" si="103">VALUE(M3-170.07/100*(M1-M2))</f>
        <v>-710.38239000000124</v>
      </c>
      <c r="N29" s="40">
        <f t="shared" ref="N29:O29" si="104">VALUE(N3-170.07/100*(N1-N2))</f>
        <v>10974.010845000001</v>
      </c>
      <c r="O29" s="40">
        <f t="shared" si="104"/>
        <v>12204.862640000001</v>
      </c>
      <c r="P29" s="40">
        <f t="shared" ref="P29:Q29" si="105">VALUE(P3-170.07/100*(P1-P2))</f>
        <v>17309.299424999997</v>
      </c>
      <c r="Q29" s="40">
        <f t="shared" si="105"/>
        <v>-8366.4235799999988</v>
      </c>
    </row>
    <row r="30" spans="1:18" ht="15" customHeight="1">
      <c r="A30" s="24"/>
      <c r="B30" s="25"/>
      <c r="C30" s="25"/>
      <c r="D30" s="6" t="s">
        <v>25</v>
      </c>
      <c r="E30" s="36">
        <f t="shared" ref="E30:F30" si="106">(E2+E3+E4)/3</f>
        <v>10904.816666666668</v>
      </c>
      <c r="F30" s="36">
        <f t="shared" si="106"/>
        <v>11147.166666666666</v>
      </c>
      <c r="G30" s="36">
        <f t="shared" ref="G30:H30" si="107">(G2+G3+G4)/3</f>
        <v>10943.966666666667</v>
      </c>
      <c r="H30" s="36">
        <f t="shared" si="107"/>
        <v>21215.783333333333</v>
      </c>
      <c r="I30" s="36"/>
      <c r="L30" s="39">
        <v>2</v>
      </c>
      <c r="M30" s="40">
        <f t="shared" ref="M30" si="108">VALUE(M3-200/100*(M1-M2))</f>
        <v>-835.40000000000146</v>
      </c>
      <c r="N30" s="40">
        <f t="shared" ref="N30:O30" si="109">VALUE(N3-200/100*(N1-N2))</f>
        <v>10916.650000000001</v>
      </c>
      <c r="O30" s="40">
        <f t="shared" si="109"/>
        <v>12406.95</v>
      </c>
      <c r="P30" s="40">
        <f t="shared" ref="P30:Q30" si="110">VALUE(P3-200/100*(P1-P2))</f>
        <v>20355.5</v>
      </c>
      <c r="Q30" s="40">
        <f t="shared" si="110"/>
        <v>-9838.7999999999993</v>
      </c>
    </row>
    <row r="31" spans="1:18" ht="15" customHeight="1">
      <c r="A31" s="24"/>
      <c r="B31" s="25"/>
      <c r="C31" s="25"/>
      <c r="D31" s="6" t="s">
        <v>10</v>
      </c>
      <c r="E31" s="36">
        <f t="shared" ref="E31:F31" si="111">E28</f>
        <v>10820.5</v>
      </c>
      <c r="F31" s="36">
        <f t="shared" si="111"/>
        <v>11184.025</v>
      </c>
      <c r="G31" s="36">
        <f t="shared" ref="G31:H31" si="112">G28</f>
        <v>10970.15</v>
      </c>
      <c r="H31" s="36">
        <f t="shared" si="112"/>
        <v>21287.625</v>
      </c>
      <c r="I31" s="36"/>
      <c r="L31" s="39">
        <v>2.2360000000000002</v>
      </c>
      <c r="M31" s="40">
        <f t="shared" ref="M31" si="113">VALUE(M3-223.6/100*(M1-M2))</f>
        <v>-933.97720000000152</v>
      </c>
      <c r="N31" s="40">
        <f t="shared" ref="N31:O31" si="114">VALUE(N3-223.6/100*(N1-N2))</f>
        <v>10871.420600000001</v>
      </c>
      <c r="O31" s="40">
        <f t="shared" si="114"/>
        <v>12566.297200000001</v>
      </c>
      <c r="P31" s="40">
        <f t="shared" ref="P31:Q31" si="115">VALUE(P3-223.6/100*(P1-P2))</f>
        <v>22757.448999999997</v>
      </c>
      <c r="Q31" s="40">
        <f t="shared" si="115"/>
        <v>-10999.778399999997</v>
      </c>
    </row>
    <row r="32" spans="1:18" ht="15" customHeight="1">
      <c r="A32" s="24"/>
      <c r="B32" s="25"/>
      <c r="C32" s="25"/>
      <c r="D32" s="6" t="s">
        <v>26</v>
      </c>
      <c r="E32" s="37">
        <f>(E29-E31)</f>
        <v>168.63333333333503</v>
      </c>
      <c r="F32" s="37">
        <f t="shared" ref="F32" si="116">ABS(F29-F31)</f>
        <v>73.716666666667152</v>
      </c>
      <c r="G32" s="37">
        <f t="shared" ref="G32:H32" si="117">ABS(G29-G31)</f>
        <v>52.366666666664969</v>
      </c>
      <c r="H32" s="37">
        <f t="shared" si="117"/>
        <v>143.6833333333343</v>
      </c>
      <c r="I32" s="37"/>
      <c r="L32" s="39">
        <v>2.2719999999999998</v>
      </c>
      <c r="M32" s="40">
        <f t="shared" ref="M32" si="118">VALUE(M3-227.2/100*(M1-M2))</f>
        <v>-949.01440000000161</v>
      </c>
      <c r="N32" s="40">
        <f t="shared" ref="N32:O32" si="119">VALUE(N3-227.2/100*(N1-N2))</f>
        <v>10864.521200000001</v>
      </c>
      <c r="O32" s="40">
        <f t="shared" si="119"/>
        <v>12590.6044</v>
      </c>
      <c r="P32" s="40">
        <f t="shared" ref="P32:Q32" si="120">VALUE(P3-227.2/100*(P1-P2))</f>
        <v>23123.847999999998</v>
      </c>
      <c r="Q32" s="40">
        <f t="shared" si="120"/>
        <v>-11176.876799999998</v>
      </c>
    </row>
    <row r="33" spans="12:18" ht="15" customHeight="1">
      <c r="L33" s="39">
        <v>2.3820000000000001</v>
      </c>
      <c r="M33" s="40">
        <f t="shared" ref="M33" si="121">VALUE(M3-238.2/100*(M1-M2))</f>
        <v>-994.96140000000162</v>
      </c>
      <c r="N33" s="40">
        <f t="shared" ref="N33:O33" si="122">VALUE(N3-238.2/100*(N1-N2))</f>
        <v>10843.439700000001</v>
      </c>
      <c r="O33" s="40">
        <f t="shared" si="122"/>
        <v>12664.876400000001</v>
      </c>
      <c r="P33" s="40">
        <f t="shared" ref="P33:Q33" si="123">VALUE(P3-238.2/100*(P1-P2))</f>
        <v>24243.400499999996</v>
      </c>
      <c r="Q33" s="40">
        <f t="shared" si="123"/>
        <v>-11718.010799999998</v>
      </c>
    </row>
    <row r="34" spans="12:18" ht="15" customHeight="1">
      <c r="L34" s="39">
        <v>2.4140000000000001</v>
      </c>
      <c r="M34" s="40">
        <f t="shared" ref="M34" si="124">VALUE(M3-241.4/100*(M1-M2))</f>
        <v>-1008.3278000000018</v>
      </c>
      <c r="N34" s="40">
        <f t="shared" ref="N34:O34" si="125">VALUE(N3-241.4/100*(N1-N2))</f>
        <v>10837.306900000001</v>
      </c>
      <c r="O34" s="40">
        <f t="shared" si="125"/>
        <v>12686.482800000002</v>
      </c>
      <c r="P34" s="40">
        <f t="shared" ref="P34:Q34" si="126">VALUE(P3-241.4/100*(P1-P2))</f>
        <v>24569.088500000002</v>
      </c>
      <c r="Q34" s="40">
        <f t="shared" si="126"/>
        <v>-11875.4316</v>
      </c>
      <c r="R34" s="52"/>
    </row>
    <row r="35" spans="12:18" ht="15" customHeight="1">
      <c r="L35" s="58">
        <v>2.6179999999999999</v>
      </c>
      <c r="M35" s="59">
        <f t="shared" ref="M35" si="127">VALUE(M3-261.8/100*(M1-M2))</f>
        <v>-1093.5386000000021</v>
      </c>
      <c r="N35" s="59">
        <f t="shared" ref="N35:O35" si="128">VALUE(N3-261.8/100*(N1-N2))</f>
        <v>10798.210300000002</v>
      </c>
      <c r="O35" s="59">
        <f t="shared" si="128"/>
        <v>12824.223600000001</v>
      </c>
      <c r="P35" s="59">
        <f t="shared" ref="P35:Q35" si="129">VALUE(P3-261.8/100*(P1-P2))</f>
        <v>26645.349500000004</v>
      </c>
      <c r="Q35" s="59">
        <f t="shared" si="129"/>
        <v>-12878.9892</v>
      </c>
    </row>
    <row r="36" spans="12:18" ht="15" customHeight="1">
      <c r="L36" s="39">
        <v>3</v>
      </c>
      <c r="M36" s="40">
        <f t="shared" ref="M36" si="130">VALUE(M3-300/100*(M1-M2))</f>
        <v>-1253.1000000000022</v>
      </c>
      <c r="N36" s="40">
        <f t="shared" ref="N36:O36" si="131">VALUE(N3-300/100*(N1-N2))</f>
        <v>10725.000000000002</v>
      </c>
      <c r="O36" s="40">
        <f t="shared" si="131"/>
        <v>13082.150000000001</v>
      </c>
      <c r="P36" s="40">
        <f t="shared" ref="P36:Q36" si="132">VALUE(P3-300/100*(P1-P2))</f>
        <v>30533.25</v>
      </c>
      <c r="Q36" s="40">
        <f t="shared" si="132"/>
        <v>-14758.199999999999</v>
      </c>
    </row>
    <row r="37" spans="12:18" ht="15" customHeight="1">
      <c r="L37" s="39">
        <v>3.2360000000000002</v>
      </c>
      <c r="M37" s="40">
        <f t="shared" ref="M37" si="133">VALUE(M3-323.6/100*(M1-M2))</f>
        <v>-1351.6772000000024</v>
      </c>
      <c r="N37" s="40">
        <f t="shared" ref="N37:O37" si="134">VALUE(N3-323.6/100*(N1-N2))</f>
        <v>10679.770600000002</v>
      </c>
      <c r="O37" s="40">
        <f t="shared" si="134"/>
        <v>13241.497200000002</v>
      </c>
      <c r="P37" s="40">
        <f t="shared" ref="P37:Q37" si="135">VALUE(P3-323.6/100*(P1-P2))</f>
        <v>32935.199000000001</v>
      </c>
      <c r="Q37" s="40">
        <f t="shared" si="135"/>
        <v>-15919.178400000001</v>
      </c>
    </row>
    <row r="38" spans="12:18" ht="15" customHeight="1">
      <c r="L38" s="39">
        <v>3.2719999999999998</v>
      </c>
      <c r="M38" s="40">
        <f t="shared" ref="M38" si="136">VALUE(M3-327.2/100*(M1-M2))</f>
        <v>-1366.7144000000023</v>
      </c>
      <c r="N38" s="40">
        <f t="shared" ref="N38:O38" si="137">VALUE(N3-327.2/100*(N1-N2))</f>
        <v>10672.871200000001</v>
      </c>
      <c r="O38" s="40">
        <f t="shared" si="137"/>
        <v>13265.804400000001</v>
      </c>
      <c r="P38" s="40">
        <f t="shared" ref="P38:Q38" si="138">VALUE(P3-327.2/100*(P1-P2))</f>
        <v>33301.597999999998</v>
      </c>
      <c r="Q38" s="40">
        <f t="shared" si="138"/>
        <v>-16096.276799999998</v>
      </c>
    </row>
    <row r="39" spans="12:18" ht="15" customHeight="1">
      <c r="L39" s="39">
        <v>3.3820000000000001</v>
      </c>
      <c r="M39" s="40">
        <f t="shared" ref="M39" si="139">VALUE(M3-338.2/100*(M1-M2))</f>
        <v>-1412.6614000000022</v>
      </c>
      <c r="N39" s="40">
        <f t="shared" ref="N39:O39" si="140">VALUE(N3-338.2/100*(N1-N2))</f>
        <v>10651.789700000001</v>
      </c>
      <c r="O39" s="40">
        <f t="shared" si="140"/>
        <v>13340.076400000002</v>
      </c>
      <c r="P39" s="40">
        <f t="shared" ref="P39:Q39" si="141">VALUE(P3-338.2/100*(P1-P2))</f>
        <v>34421.150499999996</v>
      </c>
      <c r="Q39" s="40">
        <f t="shared" si="141"/>
        <v>-16637.410799999998</v>
      </c>
    </row>
    <row r="40" spans="12:18" ht="15" customHeight="1">
      <c r="L40" s="39">
        <v>3.4140000000000001</v>
      </c>
      <c r="M40" s="40">
        <f t="shared" ref="M40" si="142">VALUE(M3-341.4/100*(M1-M2))</f>
        <v>-1426.0278000000023</v>
      </c>
      <c r="N40" s="40">
        <f t="shared" ref="N40:O40" si="143">VALUE(N3-341.4/100*(N1-N2))</f>
        <v>10645.656900000002</v>
      </c>
      <c r="O40" s="40">
        <f t="shared" si="143"/>
        <v>13361.682800000002</v>
      </c>
      <c r="P40" s="40">
        <f t="shared" ref="P40:Q40" si="144">VALUE(P3-341.4/100*(P1-P2))</f>
        <v>34746.838499999998</v>
      </c>
      <c r="Q40" s="40">
        <f t="shared" si="144"/>
        <v>-16794.831599999998</v>
      </c>
    </row>
    <row r="41" spans="12:18" ht="15" customHeight="1">
      <c r="L41" s="39">
        <v>3.6179999999999999</v>
      </c>
      <c r="M41" s="40">
        <f t="shared" ref="M41" si="145">VALUE(M3-361.8/100*(M1-M2))</f>
        <v>-1511.2386000000029</v>
      </c>
      <c r="N41" s="40">
        <f t="shared" ref="N41:O41" si="146">VALUE(N3-361.8/100*(N1-N2))</f>
        <v>10606.560300000003</v>
      </c>
      <c r="O41" s="40">
        <f t="shared" si="146"/>
        <v>13499.423600000002</v>
      </c>
      <c r="P41" s="40">
        <f t="shared" ref="P41:Q41" si="147">VALUE(P3-361.8/100*(P1-P2))</f>
        <v>36823.099500000004</v>
      </c>
      <c r="Q41" s="40">
        <f t="shared" si="147"/>
        <v>-17798.389200000001</v>
      </c>
    </row>
    <row r="42" spans="12:18" ht="15" customHeight="1">
      <c r="L42" s="39">
        <v>4</v>
      </c>
      <c r="M42" s="40">
        <f t="shared" ref="M42" si="148">VALUE(M3-400/100*(M1-M2))</f>
        <v>-1670.8000000000029</v>
      </c>
      <c r="N42" s="40">
        <f t="shared" ref="N42:O42" si="149">VALUE(N3-400/100*(N1-N2))</f>
        <v>10533.350000000002</v>
      </c>
      <c r="O42" s="40">
        <f t="shared" si="149"/>
        <v>13757.350000000002</v>
      </c>
      <c r="P42" s="40">
        <f t="shared" ref="P42:Q42" si="150">VALUE(P3-400/100*(P1-P2))</f>
        <v>40711</v>
      </c>
      <c r="Q42" s="40">
        <f t="shared" si="150"/>
        <v>-19677.599999999999</v>
      </c>
    </row>
    <row r="43" spans="12:18" ht="15" customHeight="1">
      <c r="L43" s="39">
        <v>4.2359999999999998</v>
      </c>
      <c r="M43" s="40">
        <f t="shared" ref="M43" si="151">VALUE(M3-423.6/100*(M1-M2))</f>
        <v>-1769.3772000000033</v>
      </c>
      <c r="N43" s="40">
        <f t="shared" ref="N43:O43" si="152">VALUE(N3-423.6/100*(N1-N2))</f>
        <v>10488.120600000002</v>
      </c>
      <c r="O43" s="40">
        <f t="shared" si="152"/>
        <v>13916.697200000002</v>
      </c>
      <c r="P43" s="40">
        <f t="shared" ref="P43:Q43" si="153">VALUE(P3-423.6/100*(P1-P2))</f>
        <v>43112.949000000008</v>
      </c>
      <c r="Q43" s="40">
        <f t="shared" si="153"/>
        <v>-20838.578400000002</v>
      </c>
    </row>
    <row r="44" spans="12:18" ht="15" customHeight="1">
      <c r="L44" s="39">
        <v>4.2720000000000002</v>
      </c>
      <c r="M44" s="40">
        <f t="shared" ref="M44" si="154">VALUE(M3-427.2/100*(M1-M2))</f>
        <v>-1784.4144000000033</v>
      </c>
      <c r="N44" s="40">
        <f t="shared" ref="N44:O44" si="155">VALUE(N3-427.2/100*(N1-N2))</f>
        <v>10481.221200000002</v>
      </c>
      <c r="O44" s="40">
        <f t="shared" si="155"/>
        <v>13941.004400000002</v>
      </c>
      <c r="P44" s="40">
        <f t="shared" ref="P44:Q44" si="156">VALUE(P3-427.2/100*(P1-P2))</f>
        <v>43479.348000000005</v>
      </c>
      <c r="Q44" s="40">
        <f t="shared" si="156"/>
        <v>-21015.676800000001</v>
      </c>
    </row>
    <row r="45" spans="12:18" ht="15" customHeight="1">
      <c r="L45" s="39">
        <v>4.3819999999999997</v>
      </c>
      <c r="M45" s="40">
        <f t="shared" ref="M45" si="157">VALUE(M3-438.2/100*(M1-M2))</f>
        <v>-1830.361400000003</v>
      </c>
      <c r="N45" s="40">
        <f t="shared" ref="N45:O45" si="158">VALUE(N3-438.2/100*(N1-N2))</f>
        <v>10460.139700000002</v>
      </c>
      <c r="O45" s="40">
        <f t="shared" si="158"/>
        <v>14015.276400000002</v>
      </c>
      <c r="P45" s="40">
        <f t="shared" ref="P45:Q45" si="159">VALUE(P3-438.2/100*(P1-P2))</f>
        <v>44598.900499999996</v>
      </c>
      <c r="Q45" s="40">
        <f t="shared" si="159"/>
        <v>-21556.810799999996</v>
      </c>
    </row>
    <row r="46" spans="12:18" ht="15" customHeight="1">
      <c r="L46" s="39">
        <v>4.4139999999999997</v>
      </c>
      <c r="M46" s="40">
        <f t="shared" ref="M46" si="160">VALUE(M3-414.4/100*(M1-M2))</f>
        <v>-1730.9488000000031</v>
      </c>
      <c r="N46" s="40">
        <f t="shared" ref="N46:O46" si="161">VALUE(N3-414.4/100*(N1-N2))</f>
        <v>10505.752400000003</v>
      </c>
      <c r="O46" s="40">
        <f t="shared" si="161"/>
        <v>13854.578800000003</v>
      </c>
      <c r="P46" s="40">
        <f t="shared" ref="P46:Q46" si="162">VALUE(P3-414.4/100*(P1-P2))</f>
        <v>42176.595999999998</v>
      </c>
      <c r="Q46" s="40">
        <f t="shared" si="162"/>
        <v>-20385.993599999998</v>
      </c>
    </row>
    <row r="47" spans="12:18" ht="15" customHeight="1">
      <c r="L47" s="60">
        <v>4.6180000000000003</v>
      </c>
      <c r="M47" s="61">
        <f t="shared" ref="M47" si="163">VALUE(M3-461.8/100*(M1-M2))</f>
        <v>-1928.9386000000036</v>
      </c>
      <c r="N47" s="61">
        <f t="shared" ref="N47:O47" si="164">VALUE(N3-461.8/100*(N1-N2))</f>
        <v>10414.910300000003</v>
      </c>
      <c r="O47" s="61">
        <f t="shared" si="164"/>
        <v>14174.623600000003</v>
      </c>
      <c r="P47" s="61">
        <f t="shared" ref="P47:Q47" si="165">VALUE(P3-461.8/100*(P1-P2))</f>
        <v>47000.849500000004</v>
      </c>
      <c r="Q47" s="61">
        <f t="shared" si="165"/>
        <v>-22717.789199999999</v>
      </c>
    </row>
    <row r="48" spans="12:18" ht="15" customHeight="1">
      <c r="L48" s="39">
        <v>4.7640000000000002</v>
      </c>
      <c r="M48" s="40">
        <f t="shared" ref="M48" si="166">VALUE(M3-476.4/100*(M1-M2))</f>
        <v>-1989.9228000000032</v>
      </c>
      <c r="N48" s="40">
        <f t="shared" ref="N48:O48" si="167">VALUE(N3-476.4/100*(N1-N2))</f>
        <v>10386.929400000003</v>
      </c>
      <c r="O48" s="40">
        <f t="shared" si="167"/>
        <v>14273.202800000003</v>
      </c>
      <c r="P48" s="40">
        <f t="shared" ref="P48:Q48" si="168">VALUE(P3-476.4/100*(P1-P2))</f>
        <v>48486.800999999992</v>
      </c>
      <c r="Q48" s="40">
        <f t="shared" si="168"/>
        <v>-23436.021599999996</v>
      </c>
    </row>
    <row r="49" spans="12:17" ht="15" customHeight="1">
      <c r="L49" s="39">
        <v>5</v>
      </c>
      <c r="M49" s="40">
        <f t="shared" ref="M49" si="169">VALUE(M3-500/100*(M1-M2))</f>
        <v>-2088.5000000000036</v>
      </c>
      <c r="N49" s="40">
        <f t="shared" ref="N49:O49" si="170">VALUE(N3-500/100*(N1-N2))</f>
        <v>10341.700000000003</v>
      </c>
      <c r="O49" s="40">
        <f t="shared" si="170"/>
        <v>14432.550000000003</v>
      </c>
      <c r="P49" s="40">
        <f t="shared" ref="P49:Q49" si="171">VALUE(P3-500/100*(P1-P2))</f>
        <v>50888.75</v>
      </c>
      <c r="Q49" s="40">
        <f t="shared" si="171"/>
        <v>-24597</v>
      </c>
    </row>
    <row r="50" spans="12:17" ht="15" customHeight="1">
      <c r="L50" s="39">
        <v>5.2359999999999998</v>
      </c>
      <c r="M50" s="40">
        <f t="shared" ref="M50" si="172">VALUE(M3-523.6/100*(M1-M2))</f>
        <v>-2187.0772000000043</v>
      </c>
      <c r="N50" s="40">
        <f t="shared" ref="N50:O50" si="173">VALUE(N3-523.6/100*(N1-N2))</f>
        <v>10296.470600000002</v>
      </c>
      <c r="O50" s="40">
        <f t="shared" si="173"/>
        <v>14591.897200000003</v>
      </c>
      <c r="P50" s="40">
        <f t="shared" ref="P50:Q50" si="174">VALUE(P3-523.6/100*(P1-P2))</f>
        <v>53290.699000000008</v>
      </c>
      <c r="Q50" s="40">
        <f t="shared" si="174"/>
        <v>-25757.9784</v>
      </c>
    </row>
    <row r="51" spans="12:17" ht="15" customHeight="1">
      <c r="L51" s="39">
        <v>5.3819999999999997</v>
      </c>
      <c r="M51" s="40">
        <f t="shared" ref="M51" si="175">VALUE(M3-538.2/100*(M1-M2))</f>
        <v>-2248.0614000000041</v>
      </c>
      <c r="N51" s="40">
        <f t="shared" ref="N51:O51" si="176">VALUE(N3-538.2/100*(N1-N2))</f>
        <v>10268.489700000002</v>
      </c>
      <c r="O51" s="40">
        <f t="shared" si="176"/>
        <v>14690.476400000003</v>
      </c>
      <c r="P51" s="40">
        <f t="shared" ref="P51:Q51" si="177">VALUE(P3-538.2/100*(P1-P2))</f>
        <v>54776.650500000003</v>
      </c>
      <c r="Q51" s="40">
        <f t="shared" si="177"/>
        <v>-26476.210800000001</v>
      </c>
    </row>
    <row r="52" spans="12:17" ht="15" customHeight="1">
      <c r="L52" s="39">
        <v>5.6180000000000003</v>
      </c>
      <c r="M52" s="40">
        <f t="shared" ref="M52" si="178">VALUE(M3-561.8/100*(M1-M2))</f>
        <v>-2346.6386000000039</v>
      </c>
      <c r="N52" s="40">
        <f t="shared" ref="N52:O52" si="179">VALUE(N3-561.8/100*(N1-N2))</f>
        <v>10223.260300000004</v>
      </c>
      <c r="O52" s="40">
        <f t="shared" si="179"/>
        <v>14849.823600000003</v>
      </c>
      <c r="P52" s="40">
        <f t="shared" ref="P52:Q52" si="180">VALUE(P3-561.8/100*(P1-P2))</f>
        <v>57178.599499999997</v>
      </c>
      <c r="Q52" s="40">
        <f t="shared" si="180"/>
        <v>-27637.189199999993</v>
      </c>
    </row>
    <row r="53" spans="12:17" ht="15" customHeight="1"/>
    <row r="54" spans="12:17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  <row r="7" spans="1:1" ht="14.7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9"/>
  <sheetViews>
    <sheetView workbookViewId="0">
      <selection activeCell="R9" sqref="R9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20">
      <c r="A2" s="74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20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20">
      <c r="C4" s="11" t="s">
        <v>48</v>
      </c>
      <c r="E4" s="11" t="s">
        <v>49</v>
      </c>
      <c r="I4" s="11" t="s">
        <v>50</v>
      </c>
      <c r="T4" s="74" t="s">
        <v>66</v>
      </c>
    </row>
    <row r="5" spans="1:20">
      <c r="C5" s="11" t="s">
        <v>51</v>
      </c>
      <c r="E5" s="11" t="s">
        <v>52</v>
      </c>
      <c r="I5" s="11" t="s">
        <v>53</v>
      </c>
      <c r="T5" s="11" t="s">
        <v>67</v>
      </c>
    </row>
    <row r="6" spans="1:20">
      <c r="A6" s="74" t="s">
        <v>54</v>
      </c>
      <c r="C6" s="11" t="s">
        <v>55</v>
      </c>
    </row>
    <row r="7" spans="1:20">
      <c r="C7" s="11" t="s">
        <v>56</v>
      </c>
    </row>
    <row r="8" spans="1:20">
      <c r="A8" s="74" t="s">
        <v>57</v>
      </c>
      <c r="C8" s="11" t="s">
        <v>58</v>
      </c>
    </row>
    <row r="9" spans="1:20">
      <c r="A9" s="74" t="s">
        <v>59</v>
      </c>
      <c r="C9" s="11" t="s">
        <v>60</v>
      </c>
    </row>
    <row r="12" spans="1:20">
      <c r="A12" s="74" t="s">
        <v>61</v>
      </c>
    </row>
    <row r="13" spans="1:20">
      <c r="A13" s="74" t="s">
        <v>62</v>
      </c>
    </row>
    <row r="16" spans="1:20">
      <c r="A16" s="74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2"/>
  <sheetViews>
    <sheetView topLeftCell="CV1" workbookViewId="0">
      <selection activeCell="DL1" sqref="DL1:DP1048576"/>
    </sheetView>
  </sheetViews>
  <sheetFormatPr defaultRowHeight="14.4"/>
  <cols>
    <col min="1" max="120" width="10.77734375" style="15" customWidth="1"/>
  </cols>
  <sheetData>
    <row r="1" spans="1:120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  <c r="CB1" s="2">
        <v>43990</v>
      </c>
      <c r="CC1" s="2">
        <v>43991</v>
      </c>
      <c r="CD1" s="2">
        <v>43992</v>
      </c>
      <c r="CE1" s="2">
        <v>43993</v>
      </c>
      <c r="CF1" s="2">
        <v>43994</v>
      </c>
      <c r="CG1" s="2">
        <v>43997</v>
      </c>
      <c r="CH1" s="2">
        <v>43998</v>
      </c>
      <c r="CI1" s="2">
        <v>43999</v>
      </c>
      <c r="CJ1" s="2">
        <v>44000</v>
      </c>
      <c r="CK1" s="2">
        <v>44001</v>
      </c>
      <c r="CL1" s="2">
        <v>44004</v>
      </c>
      <c r="CM1" s="2">
        <v>44005</v>
      </c>
      <c r="CN1" s="2">
        <v>44006</v>
      </c>
      <c r="CO1" s="2">
        <v>44007</v>
      </c>
      <c r="CP1" s="2">
        <v>44008</v>
      </c>
      <c r="CQ1" s="2">
        <v>44011</v>
      </c>
      <c r="CR1" s="2">
        <v>44012</v>
      </c>
      <c r="CS1" s="2">
        <v>44013</v>
      </c>
      <c r="CT1" s="2">
        <v>44014</v>
      </c>
      <c r="CU1" s="2">
        <v>44015</v>
      </c>
      <c r="CV1" s="2">
        <v>44018</v>
      </c>
      <c r="CW1" s="2">
        <v>44019</v>
      </c>
      <c r="CX1" s="2">
        <v>44020</v>
      </c>
      <c r="CY1" s="2">
        <v>44021</v>
      </c>
      <c r="CZ1" s="2">
        <v>44022</v>
      </c>
      <c r="DA1" s="2">
        <v>44025</v>
      </c>
      <c r="DB1" s="2">
        <v>44025</v>
      </c>
      <c r="DC1" s="2">
        <v>44026</v>
      </c>
      <c r="DD1" s="2">
        <v>44027</v>
      </c>
      <c r="DE1" s="2">
        <v>44028</v>
      </c>
      <c r="DF1" s="2">
        <v>44029</v>
      </c>
      <c r="DG1" s="2">
        <v>44032</v>
      </c>
      <c r="DH1" s="2">
        <v>44033</v>
      </c>
      <c r="DI1" s="2">
        <v>44034</v>
      </c>
      <c r="DJ1" s="2">
        <v>44035</v>
      </c>
      <c r="DK1" s="2">
        <v>44036</v>
      </c>
      <c r="DL1" s="2">
        <v>44039</v>
      </c>
      <c r="DM1" s="2">
        <v>44040</v>
      </c>
      <c r="DN1" s="2">
        <v>44041</v>
      </c>
      <c r="DO1" s="2">
        <v>44042</v>
      </c>
      <c r="DP1" s="2">
        <v>44043</v>
      </c>
    </row>
    <row r="2" spans="1:120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  <c r="CB2" s="56">
        <v>10328.5</v>
      </c>
      <c r="CC2" s="56">
        <v>10291.15</v>
      </c>
      <c r="CD2" s="56">
        <v>10148.75</v>
      </c>
      <c r="CE2" s="56">
        <v>10112.049999999999</v>
      </c>
      <c r="CF2" s="56">
        <v>9996.0499999999993</v>
      </c>
      <c r="CG2" s="56">
        <v>9943.35</v>
      </c>
      <c r="CH2" s="56">
        <v>10046.15</v>
      </c>
      <c r="CI2" s="56">
        <v>10003.6</v>
      </c>
      <c r="CJ2" s="56">
        <v>10111.200000000001</v>
      </c>
      <c r="CK2" s="56">
        <v>10272.4</v>
      </c>
      <c r="CL2" s="56">
        <v>10393.65</v>
      </c>
      <c r="CM2" s="56">
        <v>10484.700000000001</v>
      </c>
      <c r="CN2" s="56">
        <v>10553.15</v>
      </c>
      <c r="CO2" s="56">
        <v>10361.799999999999</v>
      </c>
      <c r="CP2" s="56">
        <v>10409.85</v>
      </c>
      <c r="CQ2" s="56">
        <v>10337.950000000001</v>
      </c>
      <c r="CR2" s="56">
        <v>10401.049999999999</v>
      </c>
      <c r="CS2" s="56">
        <v>10447.049999999999</v>
      </c>
      <c r="CT2" s="56">
        <v>10598.2</v>
      </c>
      <c r="CU2" s="56">
        <v>10631.3</v>
      </c>
      <c r="CV2" s="56">
        <v>10811.4</v>
      </c>
      <c r="CW2" s="56">
        <v>10813.8</v>
      </c>
      <c r="CX2" s="56">
        <v>10847.85</v>
      </c>
      <c r="CY2" s="56">
        <v>10836.85</v>
      </c>
      <c r="CZ2" s="56">
        <v>10819.4</v>
      </c>
      <c r="DA2" s="56">
        <v>10894.05</v>
      </c>
      <c r="DB2" s="56">
        <v>10894.05</v>
      </c>
      <c r="DC2" s="56">
        <v>10755.65</v>
      </c>
      <c r="DD2" s="56">
        <v>10827.45</v>
      </c>
      <c r="DE2" s="56">
        <v>10755.3</v>
      </c>
      <c r="DF2" s="56">
        <v>10933.45</v>
      </c>
      <c r="DG2" s="56">
        <v>11037.9</v>
      </c>
      <c r="DH2" s="56">
        <v>11179.55</v>
      </c>
      <c r="DI2" s="56">
        <v>11238.1</v>
      </c>
      <c r="DJ2" s="56">
        <v>11239.8</v>
      </c>
      <c r="DK2" s="56">
        <v>11225.4</v>
      </c>
      <c r="DL2" s="56">
        <v>11225</v>
      </c>
      <c r="DM2" s="56">
        <v>11317.75</v>
      </c>
      <c r="DN2" s="56">
        <v>11341.4</v>
      </c>
      <c r="DO2" s="56">
        <v>11299.95</v>
      </c>
      <c r="DP2" s="56">
        <v>11150.4</v>
      </c>
    </row>
    <row r="3" spans="1:120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  <c r="CB3" s="55">
        <v>10120.25</v>
      </c>
      <c r="CC3" s="55">
        <v>10021.450000000001</v>
      </c>
      <c r="CD3" s="55">
        <v>10036.85</v>
      </c>
      <c r="CE3" s="55">
        <v>9885.0499999999993</v>
      </c>
      <c r="CF3" s="55">
        <v>9544.35</v>
      </c>
      <c r="CG3" s="55">
        <v>9726.35</v>
      </c>
      <c r="CH3" s="55">
        <v>9728.5</v>
      </c>
      <c r="CI3" s="55">
        <v>9833.7999999999993</v>
      </c>
      <c r="CJ3" s="55">
        <v>9845.0499999999993</v>
      </c>
      <c r="CK3" s="55">
        <v>10072.65</v>
      </c>
      <c r="CL3" s="55">
        <v>10277.6</v>
      </c>
      <c r="CM3" s="55">
        <v>10301.75</v>
      </c>
      <c r="CN3" s="55">
        <v>10281.950000000001</v>
      </c>
      <c r="CO3" s="55">
        <v>10194.5</v>
      </c>
      <c r="CP3" s="55">
        <v>10311.25</v>
      </c>
      <c r="CQ3" s="55">
        <v>10223.6</v>
      </c>
      <c r="CR3" s="55">
        <v>10267.35</v>
      </c>
      <c r="CS3" s="55">
        <v>10299.6</v>
      </c>
      <c r="CT3" s="55">
        <v>10485.549999999999</v>
      </c>
      <c r="CU3" s="55">
        <v>10562.65</v>
      </c>
      <c r="CV3" s="55">
        <v>10695.1</v>
      </c>
      <c r="CW3" s="55">
        <v>10689.7</v>
      </c>
      <c r="CX3" s="55">
        <v>10676.55</v>
      </c>
      <c r="CY3" s="55">
        <v>10733</v>
      </c>
      <c r="CZ3" s="55">
        <v>10713</v>
      </c>
      <c r="DA3" s="55">
        <v>10756.05</v>
      </c>
      <c r="DB3" s="55">
        <v>10756.05</v>
      </c>
      <c r="DC3" s="55">
        <v>10562.9</v>
      </c>
      <c r="DD3" s="55">
        <v>10577.75</v>
      </c>
      <c r="DE3" s="55">
        <v>10595.2</v>
      </c>
      <c r="DF3" s="55">
        <v>10749.65</v>
      </c>
      <c r="DG3" s="55">
        <v>10953</v>
      </c>
      <c r="DH3" s="55">
        <v>11113.25</v>
      </c>
      <c r="DI3" s="55">
        <v>11056.55</v>
      </c>
      <c r="DJ3" s="55">
        <v>11103.15</v>
      </c>
      <c r="DK3" s="55">
        <v>11090.3</v>
      </c>
      <c r="DL3" s="55">
        <v>11087.85</v>
      </c>
      <c r="DM3" s="55">
        <v>11151.4</v>
      </c>
      <c r="DN3" s="55">
        <v>11149.75</v>
      </c>
      <c r="DO3" s="55">
        <v>11084.95</v>
      </c>
      <c r="DP3" s="55">
        <v>11026.65</v>
      </c>
    </row>
    <row r="4" spans="1:120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  <c r="CB4" s="21">
        <v>10167.450000000001</v>
      </c>
      <c r="CC4" s="21">
        <v>10046.65</v>
      </c>
      <c r="CD4" s="21">
        <v>10116.15</v>
      </c>
      <c r="CE4" s="21">
        <v>9902</v>
      </c>
      <c r="CF4" s="21">
        <v>9972.9</v>
      </c>
      <c r="CG4" s="21">
        <v>9813.7000000000007</v>
      </c>
      <c r="CH4" s="21">
        <v>9914</v>
      </c>
      <c r="CI4" s="21">
        <v>9881.15</v>
      </c>
      <c r="CJ4" s="21">
        <v>10091.65</v>
      </c>
      <c r="CK4" s="21">
        <v>10244.4</v>
      </c>
      <c r="CL4" s="21">
        <v>10311.200000000001</v>
      </c>
      <c r="CM4" s="21">
        <v>10471</v>
      </c>
      <c r="CN4" s="21">
        <v>10305.299999999999</v>
      </c>
      <c r="CO4" s="21">
        <v>10288.9</v>
      </c>
      <c r="CP4" s="21">
        <v>10383</v>
      </c>
      <c r="CQ4" s="21">
        <v>10312.4</v>
      </c>
      <c r="CR4" s="21">
        <v>10302.1</v>
      </c>
      <c r="CS4" s="21">
        <v>10430.049999999999</v>
      </c>
      <c r="CT4" s="21">
        <v>10551.7</v>
      </c>
      <c r="CU4" s="21">
        <v>10607.35</v>
      </c>
      <c r="CV4" s="21">
        <v>10763.65</v>
      </c>
      <c r="CW4" s="21">
        <v>10799.65</v>
      </c>
      <c r="CX4" s="21">
        <v>10705.75</v>
      </c>
      <c r="CY4" s="21">
        <v>10813.45</v>
      </c>
      <c r="CZ4" s="21">
        <v>10768.05</v>
      </c>
      <c r="DA4" s="21">
        <v>10802.7</v>
      </c>
      <c r="DB4" s="21">
        <v>10802.7</v>
      </c>
      <c r="DC4" s="21">
        <v>10607.35</v>
      </c>
      <c r="DD4" s="21">
        <v>10618.2</v>
      </c>
      <c r="DE4" s="21">
        <v>10739.95</v>
      </c>
      <c r="DF4" s="21">
        <v>10901.7</v>
      </c>
      <c r="DG4" s="21">
        <v>11022.2</v>
      </c>
      <c r="DH4" s="21">
        <v>11162.25</v>
      </c>
      <c r="DI4" s="21">
        <v>11132.6</v>
      </c>
      <c r="DJ4" s="21">
        <v>11215.45</v>
      </c>
      <c r="DK4" s="21">
        <v>11194.15</v>
      </c>
      <c r="DL4" s="21">
        <v>11131.8</v>
      </c>
      <c r="DM4" s="21">
        <v>11300.55</v>
      </c>
      <c r="DN4" s="21">
        <v>11202.85</v>
      </c>
      <c r="DO4" s="21">
        <v>11102.15</v>
      </c>
      <c r="DP4" s="21">
        <v>11073.45</v>
      </c>
    </row>
    <row r="5" spans="1:120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</row>
    <row r="6" spans="1:120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DP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  <c r="CB6" s="26">
        <f t="shared" si="1"/>
        <v>10498.8</v>
      </c>
      <c r="CC6" s="26">
        <f t="shared" si="1"/>
        <v>10487.749999999998</v>
      </c>
      <c r="CD6" s="26">
        <f t="shared" si="1"/>
        <v>10276.216666666667</v>
      </c>
      <c r="CE6" s="26">
        <f t="shared" si="1"/>
        <v>10274.683333333334</v>
      </c>
      <c r="CF6" s="26">
        <f t="shared" si="1"/>
        <v>10582.883333333335</v>
      </c>
      <c r="CG6" s="26">
        <f t="shared" si="1"/>
        <v>10146.250000000002</v>
      </c>
      <c r="CH6" s="26">
        <f t="shared" si="1"/>
        <v>10381.583333333334</v>
      </c>
      <c r="CI6" s="26">
        <f t="shared" si="1"/>
        <v>10148.36666666667</v>
      </c>
      <c r="CJ6" s="26">
        <f t="shared" si="1"/>
        <v>10453.033333333336</v>
      </c>
      <c r="CK6" s="26">
        <f t="shared" si="1"/>
        <v>10520.066666666664</v>
      </c>
      <c r="CL6" s="26">
        <f t="shared" si="1"/>
        <v>10493.416666666666</v>
      </c>
      <c r="CM6" s="26">
        <f t="shared" si="1"/>
        <v>10719.5</v>
      </c>
      <c r="CN6" s="26">
        <f t="shared" si="1"/>
        <v>10749.516666666665</v>
      </c>
      <c r="CO6" s="26">
        <f t="shared" si="1"/>
        <v>10536.266666666663</v>
      </c>
      <c r="CP6" s="26">
        <f t="shared" si="1"/>
        <v>10523.416666666666</v>
      </c>
      <c r="CQ6" s="26">
        <f t="shared" si="1"/>
        <v>10473.383333333335</v>
      </c>
      <c r="CR6" s="26">
        <f t="shared" si="1"/>
        <v>10513.349999999999</v>
      </c>
      <c r="CS6" s="26">
        <f t="shared" si="1"/>
        <v>10632.316666666666</v>
      </c>
      <c r="CT6" s="26">
        <f t="shared" si="1"/>
        <v>10717.400000000001</v>
      </c>
      <c r="CU6" s="26">
        <f t="shared" si="1"/>
        <v>10706.866666666665</v>
      </c>
      <c r="CV6" s="26">
        <f t="shared" si="1"/>
        <v>10934.633333333333</v>
      </c>
      <c r="CW6" s="26">
        <f t="shared" si="1"/>
        <v>10969.833333333332</v>
      </c>
      <c r="CX6" s="26">
        <f t="shared" si="1"/>
        <v>10981.516666666668</v>
      </c>
      <c r="CY6" s="26">
        <f t="shared" si="1"/>
        <v>10959.716666666665</v>
      </c>
      <c r="CZ6" s="26">
        <f t="shared" si="1"/>
        <v>10927.033333333335</v>
      </c>
      <c r="DA6" s="26">
        <f t="shared" si="1"/>
        <v>11017.150000000001</v>
      </c>
      <c r="DB6" s="26">
        <f t="shared" si="1"/>
        <v>11017.150000000001</v>
      </c>
      <c r="DC6" s="26">
        <f t="shared" si="1"/>
        <v>10913.783333333335</v>
      </c>
      <c r="DD6" s="26">
        <f t="shared" si="1"/>
        <v>11020.883333333335</v>
      </c>
      <c r="DE6" s="26">
        <f t="shared" si="1"/>
        <v>10958.533333333333</v>
      </c>
      <c r="DF6" s="26">
        <f t="shared" si="1"/>
        <v>11157.350000000002</v>
      </c>
      <c r="DG6" s="26">
        <f t="shared" si="1"/>
        <v>11140.633333333337</v>
      </c>
      <c r="DH6" s="26">
        <f t="shared" si="1"/>
        <v>11256.416666666668</v>
      </c>
      <c r="DI6" s="26">
        <f t="shared" si="1"/>
        <v>11409.833333333334</v>
      </c>
      <c r="DJ6" s="26">
        <f t="shared" si="1"/>
        <v>11405.766666666663</v>
      </c>
      <c r="DK6" s="26">
        <f t="shared" si="1"/>
        <v>11384.699999999999</v>
      </c>
      <c r="DL6" s="26">
        <f t="shared" si="1"/>
        <v>11345.73333333333</v>
      </c>
      <c r="DM6" s="26">
        <f t="shared" si="1"/>
        <v>11528.083333333332</v>
      </c>
      <c r="DN6" s="26">
        <f t="shared" si="1"/>
        <v>11504.566666666668</v>
      </c>
      <c r="DO6" s="26">
        <f t="shared" si="1"/>
        <v>11454.75</v>
      </c>
      <c r="DP6" s="26">
        <f t="shared" si="1"/>
        <v>11264.1</v>
      </c>
    </row>
    <row r="7" spans="1:120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DP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  <c r="CB7" s="27">
        <f t="shared" si="3"/>
        <v>10413.65</v>
      </c>
      <c r="CC7" s="27">
        <f t="shared" si="3"/>
        <v>10389.449999999999</v>
      </c>
      <c r="CD7" s="27">
        <f t="shared" si="3"/>
        <v>10212.483333333334</v>
      </c>
      <c r="CE7" s="27">
        <f t="shared" si="3"/>
        <v>10193.366666666667</v>
      </c>
      <c r="CF7" s="27">
        <f t="shared" si="3"/>
        <v>10289.466666666667</v>
      </c>
      <c r="CG7" s="27">
        <f t="shared" si="3"/>
        <v>10044.800000000001</v>
      </c>
      <c r="CH7" s="27">
        <f t="shared" si="3"/>
        <v>10213.866666666667</v>
      </c>
      <c r="CI7" s="27">
        <f t="shared" si="3"/>
        <v>10075.983333333335</v>
      </c>
      <c r="CJ7" s="27">
        <f t="shared" si="3"/>
        <v>10282.116666666669</v>
      </c>
      <c r="CK7" s="27">
        <f t="shared" si="3"/>
        <v>10396.233333333332</v>
      </c>
      <c r="CL7" s="27">
        <f t="shared" si="3"/>
        <v>10443.533333333333</v>
      </c>
      <c r="CM7" s="27">
        <f t="shared" si="3"/>
        <v>10602.1</v>
      </c>
      <c r="CN7" s="27">
        <f t="shared" si="3"/>
        <v>10651.333333333332</v>
      </c>
      <c r="CO7" s="27">
        <f t="shared" si="3"/>
        <v>10449.033333333331</v>
      </c>
      <c r="CP7" s="27">
        <f t="shared" si="3"/>
        <v>10466.633333333333</v>
      </c>
      <c r="CQ7" s="27">
        <f t="shared" si="3"/>
        <v>10405.666666666668</v>
      </c>
      <c r="CR7" s="27">
        <f t="shared" si="3"/>
        <v>10457.199999999999</v>
      </c>
      <c r="CS7" s="27">
        <f t="shared" si="3"/>
        <v>10539.683333333332</v>
      </c>
      <c r="CT7" s="27">
        <f t="shared" si="3"/>
        <v>10657.800000000001</v>
      </c>
      <c r="CU7" s="27">
        <f t="shared" si="3"/>
        <v>10669.083333333332</v>
      </c>
      <c r="CV7" s="27">
        <f t="shared" si="3"/>
        <v>10873.016666666666</v>
      </c>
      <c r="CW7" s="27">
        <f t="shared" si="3"/>
        <v>10891.816666666666</v>
      </c>
      <c r="CX7" s="27">
        <f t="shared" si="3"/>
        <v>10914.683333333334</v>
      </c>
      <c r="CY7" s="27">
        <f t="shared" si="3"/>
        <v>10898.283333333333</v>
      </c>
      <c r="CZ7" s="27">
        <f t="shared" si="3"/>
        <v>10873.216666666667</v>
      </c>
      <c r="DA7" s="27">
        <f t="shared" si="3"/>
        <v>10955.6</v>
      </c>
      <c r="DB7" s="27">
        <f t="shared" si="3"/>
        <v>10955.6</v>
      </c>
      <c r="DC7" s="27">
        <f t="shared" si="3"/>
        <v>10834.716666666667</v>
      </c>
      <c r="DD7" s="27">
        <f t="shared" si="3"/>
        <v>10924.166666666668</v>
      </c>
      <c r="DE7" s="27">
        <f t="shared" si="3"/>
        <v>10856.916666666666</v>
      </c>
      <c r="DF7" s="27">
        <f t="shared" si="3"/>
        <v>11045.400000000001</v>
      </c>
      <c r="DG7" s="27">
        <f t="shared" si="3"/>
        <v>11089.266666666668</v>
      </c>
      <c r="DH7" s="27">
        <f t="shared" si="3"/>
        <v>11217.983333333334</v>
      </c>
      <c r="DI7" s="27">
        <f t="shared" si="3"/>
        <v>11323.966666666667</v>
      </c>
      <c r="DJ7" s="27">
        <f t="shared" si="3"/>
        <v>11322.783333333331</v>
      </c>
      <c r="DK7" s="27">
        <f t="shared" si="3"/>
        <v>11305.05</v>
      </c>
      <c r="DL7" s="27">
        <f t="shared" si="3"/>
        <v>11285.366666666665</v>
      </c>
      <c r="DM7" s="27">
        <f t="shared" si="3"/>
        <v>11422.916666666666</v>
      </c>
      <c r="DN7" s="27">
        <f t="shared" si="3"/>
        <v>11422.983333333334</v>
      </c>
      <c r="DO7" s="27">
        <f t="shared" si="3"/>
        <v>11377.35</v>
      </c>
      <c r="DP7" s="27">
        <f t="shared" si="3"/>
        <v>11207.25</v>
      </c>
    </row>
    <row r="8" spans="1:120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DP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  <c r="CB8" s="28">
        <f t="shared" si="5"/>
        <v>10290.549999999999</v>
      </c>
      <c r="CC8" s="28">
        <f t="shared" si="5"/>
        <v>10218.049999999999</v>
      </c>
      <c r="CD8" s="28">
        <f t="shared" si="5"/>
        <v>10164.316666666668</v>
      </c>
      <c r="CE8" s="28">
        <f t="shared" si="5"/>
        <v>10047.683333333334</v>
      </c>
      <c r="CF8" s="28">
        <f t="shared" si="5"/>
        <v>10131.183333333336</v>
      </c>
      <c r="CG8" s="28">
        <f t="shared" si="5"/>
        <v>9929.2500000000018</v>
      </c>
      <c r="CH8" s="28">
        <f t="shared" si="5"/>
        <v>10063.933333333334</v>
      </c>
      <c r="CI8" s="28">
        <f t="shared" si="5"/>
        <v>9978.5666666666693</v>
      </c>
      <c r="CJ8" s="28">
        <f t="shared" si="5"/>
        <v>10186.883333333335</v>
      </c>
      <c r="CK8" s="28">
        <f t="shared" si="5"/>
        <v>10320.316666666664</v>
      </c>
      <c r="CL8" s="28">
        <f t="shared" si="5"/>
        <v>10377.366666666667</v>
      </c>
      <c r="CM8" s="28">
        <f t="shared" si="5"/>
        <v>10536.55</v>
      </c>
      <c r="CN8" s="28">
        <f t="shared" si="5"/>
        <v>10478.316666666666</v>
      </c>
      <c r="CO8" s="28">
        <f t="shared" si="5"/>
        <v>10368.966666666664</v>
      </c>
      <c r="CP8" s="28">
        <f t="shared" si="5"/>
        <v>10424.816666666666</v>
      </c>
      <c r="CQ8" s="28">
        <f t="shared" si="5"/>
        <v>10359.033333333335</v>
      </c>
      <c r="CR8" s="28">
        <f t="shared" si="5"/>
        <v>10379.65</v>
      </c>
      <c r="CS8" s="28">
        <f t="shared" si="5"/>
        <v>10484.866666666667</v>
      </c>
      <c r="CT8" s="28">
        <f t="shared" si="5"/>
        <v>10604.75</v>
      </c>
      <c r="CU8" s="28">
        <f t="shared" si="5"/>
        <v>10638.216666666665</v>
      </c>
      <c r="CV8" s="28">
        <f t="shared" si="5"/>
        <v>10818.333333333334</v>
      </c>
      <c r="CW8" s="28">
        <f t="shared" si="5"/>
        <v>10845.733333333334</v>
      </c>
      <c r="CX8" s="28">
        <f t="shared" si="5"/>
        <v>10810.216666666667</v>
      </c>
      <c r="CY8" s="28">
        <f t="shared" si="5"/>
        <v>10855.866666666665</v>
      </c>
      <c r="CZ8" s="28">
        <f t="shared" si="5"/>
        <v>10820.633333333335</v>
      </c>
      <c r="DA8" s="28">
        <f t="shared" si="5"/>
        <v>10879.150000000001</v>
      </c>
      <c r="DB8" s="28">
        <f t="shared" si="5"/>
        <v>10879.150000000001</v>
      </c>
      <c r="DC8" s="28">
        <f t="shared" si="5"/>
        <v>10721.033333333335</v>
      </c>
      <c r="DD8" s="28">
        <f t="shared" si="5"/>
        <v>10771.183333333334</v>
      </c>
      <c r="DE8" s="28">
        <f t="shared" si="5"/>
        <v>10798.433333333334</v>
      </c>
      <c r="DF8" s="28">
        <f t="shared" si="5"/>
        <v>10973.550000000001</v>
      </c>
      <c r="DG8" s="28">
        <f t="shared" si="5"/>
        <v>11055.733333333337</v>
      </c>
      <c r="DH8" s="28">
        <f t="shared" si="5"/>
        <v>11190.116666666669</v>
      </c>
      <c r="DI8" s="28">
        <f t="shared" si="5"/>
        <v>11228.283333333333</v>
      </c>
      <c r="DJ8" s="28">
        <f t="shared" si="5"/>
        <v>11269.116666666663</v>
      </c>
      <c r="DK8" s="28">
        <f t="shared" si="5"/>
        <v>11249.599999999999</v>
      </c>
      <c r="DL8" s="28">
        <f t="shared" si="5"/>
        <v>11208.58333333333</v>
      </c>
      <c r="DM8" s="28">
        <f t="shared" si="5"/>
        <v>11361.733333333332</v>
      </c>
      <c r="DN8" s="28">
        <f t="shared" si="5"/>
        <v>11312.916666666668</v>
      </c>
      <c r="DO8" s="28">
        <f t="shared" si="5"/>
        <v>11239.75</v>
      </c>
      <c r="DP8" s="28">
        <f t="shared" si="5"/>
        <v>11140.35</v>
      </c>
    </row>
    <row r="9" spans="1:120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</row>
    <row r="10" spans="1:120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DP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  <c r="CB10" s="53">
        <f t="shared" si="7"/>
        <v>10224.375</v>
      </c>
      <c r="CC10" s="53">
        <f t="shared" si="7"/>
        <v>10156.299999999999</v>
      </c>
      <c r="CD10" s="53">
        <f t="shared" si="7"/>
        <v>10108.366666666669</v>
      </c>
      <c r="CE10" s="53">
        <f t="shared" si="7"/>
        <v>9998.5499999999993</v>
      </c>
      <c r="CF10" s="53">
        <f t="shared" si="7"/>
        <v>9905.3333333333358</v>
      </c>
      <c r="CG10" s="53">
        <f t="shared" si="7"/>
        <v>9834.85</v>
      </c>
      <c r="CH10" s="53">
        <f t="shared" si="7"/>
        <v>9905.1083333333336</v>
      </c>
      <c r="CI10" s="53">
        <f t="shared" si="7"/>
        <v>9918.7000000000007</v>
      </c>
      <c r="CJ10" s="53">
        <f t="shared" si="7"/>
        <v>10053.808333333334</v>
      </c>
      <c r="CK10" s="53">
        <f t="shared" si="7"/>
        <v>10220.441666666664</v>
      </c>
      <c r="CL10" s="53">
        <f t="shared" si="7"/>
        <v>10335.625</v>
      </c>
      <c r="CM10" s="53">
        <f t="shared" si="7"/>
        <v>10445.074999999999</v>
      </c>
      <c r="CN10" s="53">
        <f t="shared" si="7"/>
        <v>10417.549999999999</v>
      </c>
      <c r="CO10" s="53">
        <f t="shared" si="7"/>
        <v>10285.316666666664</v>
      </c>
      <c r="CP10" s="53">
        <f t="shared" si="7"/>
        <v>10375.516666666666</v>
      </c>
      <c r="CQ10" s="53">
        <f t="shared" si="7"/>
        <v>10301.858333333334</v>
      </c>
      <c r="CR10" s="53">
        <f t="shared" si="7"/>
        <v>10334.200000000001</v>
      </c>
      <c r="CS10" s="53">
        <f t="shared" si="7"/>
        <v>10411.141666666666</v>
      </c>
      <c r="CT10" s="53">
        <f t="shared" si="7"/>
        <v>10548.424999999999</v>
      </c>
      <c r="CU10" s="53">
        <f t="shared" si="7"/>
        <v>10603.891666666666</v>
      </c>
      <c r="CV10" s="53">
        <f t="shared" si="7"/>
        <v>10760.183333333334</v>
      </c>
      <c r="CW10" s="53">
        <f t="shared" si="7"/>
        <v>10783.683333333334</v>
      </c>
      <c r="CX10" s="53">
        <f t="shared" si="7"/>
        <v>10762.2</v>
      </c>
      <c r="CY10" s="53">
        <f t="shared" si="7"/>
        <v>10803.941666666666</v>
      </c>
      <c r="CZ10" s="53">
        <f t="shared" si="7"/>
        <v>10767.433333333334</v>
      </c>
      <c r="DA10" s="53">
        <f t="shared" si="7"/>
        <v>10825.05</v>
      </c>
      <c r="DB10" s="53">
        <f t="shared" si="7"/>
        <v>10825.05</v>
      </c>
      <c r="DC10" s="53">
        <f t="shared" si="7"/>
        <v>10659.275</v>
      </c>
      <c r="DD10" s="53">
        <f t="shared" si="7"/>
        <v>10702.6</v>
      </c>
      <c r="DE10" s="53">
        <f t="shared" si="7"/>
        <v>10718.383333333335</v>
      </c>
      <c r="DF10" s="53">
        <f t="shared" si="7"/>
        <v>10881.650000000001</v>
      </c>
      <c r="DG10" s="53">
        <f t="shared" si="7"/>
        <v>11013.283333333336</v>
      </c>
      <c r="DH10" s="53">
        <f t="shared" si="7"/>
        <v>11156.966666666669</v>
      </c>
      <c r="DI10" s="53">
        <f t="shared" si="7"/>
        <v>11147.325000000001</v>
      </c>
      <c r="DJ10" s="53">
        <f t="shared" si="7"/>
        <v>11200.791666666664</v>
      </c>
      <c r="DK10" s="53">
        <f t="shared" si="7"/>
        <v>11182.05</v>
      </c>
      <c r="DL10" s="53">
        <f t="shared" si="7"/>
        <v>11156.424999999999</v>
      </c>
      <c r="DM10" s="53">
        <f t="shared" si="7"/>
        <v>11278.558333333331</v>
      </c>
      <c r="DN10" s="53">
        <f t="shared" si="7"/>
        <v>11245.575000000001</v>
      </c>
      <c r="DO10" s="53">
        <f t="shared" si="7"/>
        <v>11192.45</v>
      </c>
      <c r="DP10" s="53">
        <f t="shared" si="7"/>
        <v>11088.525</v>
      </c>
    </row>
    <row r="11" spans="1:120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DP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  <c r="CB11" s="21">
        <f t="shared" si="9"/>
        <v>10205.4</v>
      </c>
      <c r="CC11" s="21">
        <f t="shared" si="9"/>
        <v>10119.75</v>
      </c>
      <c r="CD11" s="21">
        <f t="shared" si="9"/>
        <v>10100.583333333334</v>
      </c>
      <c r="CE11" s="21">
        <f t="shared" si="9"/>
        <v>9966.3666666666668</v>
      </c>
      <c r="CF11" s="21">
        <f t="shared" si="9"/>
        <v>9837.7666666666682</v>
      </c>
      <c r="CG11" s="21">
        <f t="shared" si="9"/>
        <v>9827.8000000000011</v>
      </c>
      <c r="CH11" s="21">
        <f t="shared" si="9"/>
        <v>9896.2166666666672</v>
      </c>
      <c r="CI11" s="21">
        <f t="shared" si="9"/>
        <v>9906.1833333333343</v>
      </c>
      <c r="CJ11" s="21">
        <f t="shared" si="9"/>
        <v>10015.966666666667</v>
      </c>
      <c r="CK11" s="21">
        <f t="shared" si="9"/>
        <v>10196.483333333332</v>
      </c>
      <c r="CL11" s="21">
        <f t="shared" si="9"/>
        <v>10327.483333333334</v>
      </c>
      <c r="CM11" s="21">
        <f t="shared" si="9"/>
        <v>10419.15</v>
      </c>
      <c r="CN11" s="21">
        <f t="shared" si="9"/>
        <v>10380.133333333333</v>
      </c>
      <c r="CO11" s="21">
        <f t="shared" si="9"/>
        <v>10281.733333333332</v>
      </c>
      <c r="CP11" s="21">
        <f t="shared" si="9"/>
        <v>10368.033333333333</v>
      </c>
      <c r="CQ11" s="21">
        <f t="shared" si="9"/>
        <v>10291.316666666668</v>
      </c>
      <c r="CR11" s="21">
        <f t="shared" si="9"/>
        <v>10323.5</v>
      </c>
      <c r="CS11" s="21">
        <f t="shared" si="9"/>
        <v>10392.233333333334</v>
      </c>
      <c r="CT11" s="21">
        <f t="shared" si="9"/>
        <v>10545.15</v>
      </c>
      <c r="CU11" s="21">
        <f t="shared" si="9"/>
        <v>10600.433333333332</v>
      </c>
      <c r="CV11" s="21">
        <f t="shared" si="9"/>
        <v>10756.716666666667</v>
      </c>
      <c r="CW11" s="21">
        <f t="shared" si="9"/>
        <v>10767.716666666667</v>
      </c>
      <c r="CX11" s="21">
        <f t="shared" si="9"/>
        <v>10743.383333333333</v>
      </c>
      <c r="CY11" s="21">
        <f t="shared" si="9"/>
        <v>10794.433333333332</v>
      </c>
      <c r="CZ11" s="21">
        <f t="shared" si="9"/>
        <v>10766.816666666668</v>
      </c>
      <c r="DA11" s="21">
        <f t="shared" si="9"/>
        <v>10817.6</v>
      </c>
      <c r="DB11" s="21">
        <f t="shared" si="9"/>
        <v>10817.6</v>
      </c>
      <c r="DC11" s="21">
        <f t="shared" si="9"/>
        <v>10641.966666666667</v>
      </c>
      <c r="DD11" s="21">
        <f t="shared" si="9"/>
        <v>10674.466666666667</v>
      </c>
      <c r="DE11" s="21">
        <f t="shared" si="9"/>
        <v>10696.816666666668</v>
      </c>
      <c r="DF11" s="21">
        <f t="shared" si="9"/>
        <v>10861.6</v>
      </c>
      <c r="DG11" s="21">
        <f t="shared" si="9"/>
        <v>11004.366666666669</v>
      </c>
      <c r="DH11" s="21">
        <f t="shared" si="9"/>
        <v>11151.683333333334</v>
      </c>
      <c r="DI11" s="21">
        <f t="shared" si="9"/>
        <v>11142.416666666666</v>
      </c>
      <c r="DJ11" s="21">
        <f t="shared" si="9"/>
        <v>11186.133333333331</v>
      </c>
      <c r="DK11" s="21">
        <f t="shared" si="9"/>
        <v>11169.949999999999</v>
      </c>
      <c r="DL11" s="21">
        <f t="shared" si="9"/>
        <v>11148.216666666665</v>
      </c>
      <c r="DM11" s="21">
        <f t="shared" si="9"/>
        <v>11256.566666666666</v>
      </c>
      <c r="DN11" s="21">
        <f t="shared" si="9"/>
        <v>11231.333333333334</v>
      </c>
      <c r="DO11" s="21">
        <f t="shared" si="9"/>
        <v>11162.35</v>
      </c>
      <c r="DP11" s="21">
        <f t="shared" si="9"/>
        <v>11083.5</v>
      </c>
    </row>
    <row r="12" spans="1:120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DP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  <c r="CB12" s="54">
        <f t="shared" si="11"/>
        <v>10186.424999999999</v>
      </c>
      <c r="CC12" s="54">
        <f t="shared" si="11"/>
        <v>10083.200000000001</v>
      </c>
      <c r="CD12" s="54">
        <f t="shared" si="11"/>
        <v>10092.799999999999</v>
      </c>
      <c r="CE12" s="54">
        <f t="shared" si="11"/>
        <v>9934.1833333333343</v>
      </c>
      <c r="CF12" s="54">
        <f t="shared" si="11"/>
        <v>9770.2000000000007</v>
      </c>
      <c r="CG12" s="54">
        <f t="shared" si="11"/>
        <v>9820.7500000000018</v>
      </c>
      <c r="CH12" s="54">
        <f t="shared" si="11"/>
        <v>9887.3250000000007</v>
      </c>
      <c r="CI12" s="54">
        <f t="shared" si="11"/>
        <v>9893.6666666666679</v>
      </c>
      <c r="CJ12" s="54">
        <f t="shared" si="11"/>
        <v>9978.125</v>
      </c>
      <c r="CK12" s="54">
        <f t="shared" si="11"/>
        <v>10172.525</v>
      </c>
      <c r="CL12" s="54">
        <f t="shared" si="11"/>
        <v>10319.341666666667</v>
      </c>
      <c r="CM12" s="54">
        <f t="shared" si="11"/>
        <v>10393.225</v>
      </c>
      <c r="CN12" s="54">
        <f t="shared" si="11"/>
        <v>10342.716666666667</v>
      </c>
      <c r="CO12" s="54">
        <f t="shared" si="11"/>
        <v>10278.15</v>
      </c>
      <c r="CP12" s="54">
        <f t="shared" si="11"/>
        <v>10360.549999999999</v>
      </c>
      <c r="CQ12" s="54">
        <f t="shared" si="11"/>
        <v>10280.775000000001</v>
      </c>
      <c r="CR12" s="54">
        <f t="shared" si="11"/>
        <v>10312.799999999999</v>
      </c>
      <c r="CS12" s="54">
        <f t="shared" si="11"/>
        <v>10373.325000000001</v>
      </c>
      <c r="CT12" s="54">
        <f t="shared" si="11"/>
        <v>10541.875</v>
      </c>
      <c r="CU12" s="54">
        <f t="shared" si="11"/>
        <v>10596.974999999999</v>
      </c>
      <c r="CV12" s="54">
        <f t="shared" si="11"/>
        <v>10753.25</v>
      </c>
      <c r="CW12" s="54">
        <f t="shared" si="11"/>
        <v>10751.75</v>
      </c>
      <c r="CX12" s="54">
        <f t="shared" si="11"/>
        <v>10724.566666666666</v>
      </c>
      <c r="CY12" s="54">
        <f t="shared" si="11"/>
        <v>10784.924999999999</v>
      </c>
      <c r="CZ12" s="54">
        <f t="shared" si="11"/>
        <v>10766.2</v>
      </c>
      <c r="DA12" s="54">
        <f t="shared" si="11"/>
        <v>10810.150000000001</v>
      </c>
      <c r="DB12" s="54">
        <f t="shared" si="11"/>
        <v>10810.150000000001</v>
      </c>
      <c r="DC12" s="54">
        <f t="shared" si="11"/>
        <v>10624.658333333335</v>
      </c>
      <c r="DD12" s="54">
        <f t="shared" si="11"/>
        <v>10646.333333333334</v>
      </c>
      <c r="DE12" s="54">
        <f t="shared" si="11"/>
        <v>10675.25</v>
      </c>
      <c r="DF12" s="54">
        <f t="shared" si="11"/>
        <v>10841.55</v>
      </c>
      <c r="DG12" s="54">
        <f t="shared" si="11"/>
        <v>10995.45</v>
      </c>
      <c r="DH12" s="54">
        <f t="shared" si="11"/>
        <v>11146.4</v>
      </c>
      <c r="DI12" s="54">
        <f t="shared" si="11"/>
        <v>11137.508333333331</v>
      </c>
      <c r="DJ12" s="54">
        <f t="shared" si="11"/>
        <v>11171.474999999999</v>
      </c>
      <c r="DK12" s="54">
        <f t="shared" si="11"/>
        <v>11157.849999999999</v>
      </c>
      <c r="DL12" s="54">
        <f t="shared" si="11"/>
        <v>11140.008333333331</v>
      </c>
      <c r="DM12" s="54">
        <f t="shared" si="11"/>
        <v>11234.575000000001</v>
      </c>
      <c r="DN12" s="54">
        <f t="shared" si="11"/>
        <v>11217.091666666667</v>
      </c>
      <c r="DO12" s="54">
        <f t="shared" si="11"/>
        <v>11132.25</v>
      </c>
      <c r="DP12" s="54">
        <f t="shared" si="11"/>
        <v>11078.475</v>
      </c>
    </row>
    <row r="13" spans="1:120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</row>
    <row r="14" spans="1:120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DP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  <c r="CB14" s="32">
        <f t="shared" si="13"/>
        <v>10082.299999999999</v>
      </c>
      <c r="CC14" s="32">
        <f t="shared" si="13"/>
        <v>9948.35</v>
      </c>
      <c r="CD14" s="32">
        <f t="shared" si="13"/>
        <v>10052.416666666668</v>
      </c>
      <c r="CE14" s="32">
        <f t="shared" si="13"/>
        <v>9820.6833333333343</v>
      </c>
      <c r="CF14" s="32">
        <f t="shared" si="13"/>
        <v>9679.4833333333372</v>
      </c>
      <c r="CG14" s="32">
        <f t="shared" si="13"/>
        <v>9712.2500000000018</v>
      </c>
      <c r="CH14" s="32">
        <f t="shared" si="13"/>
        <v>9746.2833333333347</v>
      </c>
      <c r="CI14" s="32">
        <f t="shared" si="13"/>
        <v>9808.7666666666682</v>
      </c>
      <c r="CJ14" s="32">
        <f t="shared" si="13"/>
        <v>9920.7333333333336</v>
      </c>
      <c r="CK14" s="32">
        <f t="shared" si="13"/>
        <v>10120.566666666664</v>
      </c>
      <c r="CL14" s="32">
        <f t="shared" si="13"/>
        <v>10261.316666666668</v>
      </c>
      <c r="CM14" s="32">
        <f t="shared" si="13"/>
        <v>10353.599999999999</v>
      </c>
      <c r="CN14" s="32">
        <f t="shared" si="13"/>
        <v>10207.116666666667</v>
      </c>
      <c r="CO14" s="32">
        <f t="shared" si="13"/>
        <v>10201.666666666664</v>
      </c>
      <c r="CP14" s="32">
        <f t="shared" si="13"/>
        <v>10326.216666666665</v>
      </c>
      <c r="CQ14" s="32">
        <f t="shared" si="13"/>
        <v>10244.683333333334</v>
      </c>
      <c r="CR14" s="32">
        <f t="shared" si="13"/>
        <v>10245.950000000001</v>
      </c>
      <c r="CS14" s="32">
        <f t="shared" si="13"/>
        <v>10337.416666666668</v>
      </c>
      <c r="CT14" s="32">
        <f t="shared" si="13"/>
        <v>10492.099999999999</v>
      </c>
      <c r="CU14" s="32">
        <f t="shared" si="13"/>
        <v>10569.566666666666</v>
      </c>
      <c r="CV14" s="32">
        <f t="shared" si="13"/>
        <v>10702.033333333335</v>
      </c>
      <c r="CW14" s="32">
        <f t="shared" si="13"/>
        <v>10721.633333333335</v>
      </c>
      <c r="CX14" s="32">
        <f t="shared" si="13"/>
        <v>10638.916666666666</v>
      </c>
      <c r="CY14" s="32">
        <f t="shared" si="13"/>
        <v>10752.016666666665</v>
      </c>
      <c r="CZ14" s="32">
        <f t="shared" si="13"/>
        <v>10714.233333333335</v>
      </c>
      <c r="DA14" s="32">
        <f t="shared" si="13"/>
        <v>10741.150000000001</v>
      </c>
      <c r="DB14" s="32">
        <f t="shared" si="13"/>
        <v>10741.150000000001</v>
      </c>
      <c r="DC14" s="32">
        <f t="shared" si="13"/>
        <v>10528.283333333335</v>
      </c>
      <c r="DD14" s="32">
        <f t="shared" si="13"/>
        <v>10521.483333333334</v>
      </c>
      <c r="DE14" s="32">
        <f t="shared" si="13"/>
        <v>10638.333333333336</v>
      </c>
      <c r="DF14" s="32">
        <f t="shared" si="13"/>
        <v>10789.75</v>
      </c>
      <c r="DG14" s="32">
        <f t="shared" si="13"/>
        <v>10970.833333333338</v>
      </c>
      <c r="DH14" s="32">
        <f t="shared" si="13"/>
        <v>11123.816666666669</v>
      </c>
      <c r="DI14" s="32">
        <f t="shared" si="13"/>
        <v>11046.733333333332</v>
      </c>
      <c r="DJ14" s="32">
        <f t="shared" si="13"/>
        <v>11132.466666666664</v>
      </c>
      <c r="DK14" s="32">
        <f t="shared" si="13"/>
        <v>11114.499999999998</v>
      </c>
      <c r="DL14" s="32">
        <f t="shared" si="13"/>
        <v>11071.433333333331</v>
      </c>
      <c r="DM14" s="32">
        <f t="shared" si="13"/>
        <v>11195.383333333331</v>
      </c>
      <c r="DN14" s="32">
        <f t="shared" si="13"/>
        <v>11121.266666666668</v>
      </c>
      <c r="DO14" s="32">
        <f t="shared" si="13"/>
        <v>11024.75</v>
      </c>
      <c r="DP14" s="32">
        <f t="shared" si="13"/>
        <v>11016.6</v>
      </c>
    </row>
    <row r="15" spans="1:120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DP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  <c r="CB15" s="34">
        <f t="shared" si="15"/>
        <v>9997.15</v>
      </c>
      <c r="CC15" s="34">
        <f t="shared" si="15"/>
        <v>9850.0500000000011</v>
      </c>
      <c r="CD15" s="34">
        <f t="shared" si="15"/>
        <v>9988.6833333333343</v>
      </c>
      <c r="CE15" s="34">
        <f t="shared" si="15"/>
        <v>9739.3666666666668</v>
      </c>
      <c r="CF15" s="34">
        <f t="shared" si="15"/>
        <v>9386.0666666666693</v>
      </c>
      <c r="CG15" s="34">
        <f t="shared" si="15"/>
        <v>9610.8000000000011</v>
      </c>
      <c r="CH15" s="34">
        <f t="shared" si="15"/>
        <v>9578.5666666666675</v>
      </c>
      <c r="CI15" s="34">
        <f t="shared" si="15"/>
        <v>9736.3833333333332</v>
      </c>
      <c r="CJ15" s="34">
        <f t="shared" si="15"/>
        <v>9749.8166666666657</v>
      </c>
      <c r="CK15" s="34">
        <f t="shared" si="15"/>
        <v>9996.7333333333318</v>
      </c>
      <c r="CL15" s="34">
        <f t="shared" si="15"/>
        <v>10211.433333333334</v>
      </c>
      <c r="CM15" s="34">
        <f t="shared" si="15"/>
        <v>10236.199999999999</v>
      </c>
      <c r="CN15" s="34">
        <f t="shared" si="15"/>
        <v>10108.933333333334</v>
      </c>
      <c r="CO15" s="34">
        <f t="shared" si="15"/>
        <v>10114.433333333332</v>
      </c>
      <c r="CP15" s="34">
        <f t="shared" si="15"/>
        <v>10269.433333333332</v>
      </c>
      <c r="CQ15" s="34">
        <f t="shared" si="15"/>
        <v>10176.966666666667</v>
      </c>
      <c r="CR15" s="34">
        <f t="shared" si="15"/>
        <v>10189.800000000001</v>
      </c>
      <c r="CS15" s="34">
        <f t="shared" si="15"/>
        <v>10244.783333333335</v>
      </c>
      <c r="CT15" s="34">
        <f t="shared" si="15"/>
        <v>10432.499999999998</v>
      </c>
      <c r="CU15" s="34">
        <f t="shared" si="15"/>
        <v>10531.783333333333</v>
      </c>
      <c r="CV15" s="34">
        <f t="shared" si="15"/>
        <v>10640.416666666668</v>
      </c>
      <c r="CW15" s="34">
        <f t="shared" si="15"/>
        <v>10643.616666666669</v>
      </c>
      <c r="CX15" s="34">
        <f t="shared" si="15"/>
        <v>10572.083333333332</v>
      </c>
      <c r="CY15" s="34">
        <f t="shared" si="15"/>
        <v>10690.583333333332</v>
      </c>
      <c r="CZ15" s="34">
        <f t="shared" si="15"/>
        <v>10660.416666666668</v>
      </c>
      <c r="DA15" s="34">
        <f t="shared" si="15"/>
        <v>10679.6</v>
      </c>
      <c r="DB15" s="34">
        <f t="shared" si="15"/>
        <v>10679.6</v>
      </c>
      <c r="DC15" s="34">
        <f t="shared" si="15"/>
        <v>10449.216666666667</v>
      </c>
      <c r="DD15" s="34">
        <f t="shared" si="15"/>
        <v>10424.766666666666</v>
      </c>
      <c r="DE15" s="34">
        <f t="shared" si="15"/>
        <v>10536.716666666669</v>
      </c>
      <c r="DF15" s="34">
        <f t="shared" si="15"/>
        <v>10677.8</v>
      </c>
      <c r="DG15" s="34">
        <f t="shared" si="15"/>
        <v>10919.466666666669</v>
      </c>
      <c r="DH15" s="34">
        <f t="shared" si="15"/>
        <v>11085.383333333335</v>
      </c>
      <c r="DI15" s="34">
        <f t="shared" si="15"/>
        <v>10960.866666666665</v>
      </c>
      <c r="DJ15" s="34">
        <f t="shared" si="15"/>
        <v>11049.483333333332</v>
      </c>
      <c r="DK15" s="34">
        <f t="shared" si="15"/>
        <v>11034.849999999999</v>
      </c>
      <c r="DL15" s="34">
        <f t="shared" si="15"/>
        <v>11011.066666666666</v>
      </c>
      <c r="DM15" s="34">
        <f t="shared" si="15"/>
        <v>11090.216666666665</v>
      </c>
      <c r="DN15" s="34">
        <f t="shared" si="15"/>
        <v>11039.683333333334</v>
      </c>
      <c r="DO15" s="34">
        <f t="shared" si="15"/>
        <v>10947.35</v>
      </c>
      <c r="DP15" s="34">
        <f t="shared" si="15"/>
        <v>10959.75</v>
      </c>
    </row>
    <row r="16" spans="1:120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DP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  <c r="CB16" s="35">
        <f t="shared" si="17"/>
        <v>9874.0499999999993</v>
      </c>
      <c r="CC16" s="35">
        <f t="shared" si="17"/>
        <v>9678.6500000000015</v>
      </c>
      <c r="CD16" s="35">
        <f t="shared" si="17"/>
        <v>9940.5166666666682</v>
      </c>
      <c r="CE16" s="35">
        <f t="shared" si="17"/>
        <v>9593.6833333333343</v>
      </c>
      <c r="CF16" s="35">
        <f t="shared" si="17"/>
        <v>9227.7833333333383</v>
      </c>
      <c r="CG16" s="35">
        <f t="shared" si="17"/>
        <v>9495.2500000000018</v>
      </c>
      <c r="CH16" s="35">
        <f t="shared" si="17"/>
        <v>9428.633333333335</v>
      </c>
      <c r="CI16" s="35">
        <f t="shared" si="17"/>
        <v>9638.9666666666672</v>
      </c>
      <c r="CJ16" s="35">
        <f t="shared" si="17"/>
        <v>9654.5833333333321</v>
      </c>
      <c r="CK16" s="35">
        <f t="shared" si="17"/>
        <v>9920.8166666666639</v>
      </c>
      <c r="CL16" s="35">
        <f t="shared" si="17"/>
        <v>10145.266666666668</v>
      </c>
      <c r="CM16" s="35">
        <f t="shared" si="17"/>
        <v>10170.649999999998</v>
      </c>
      <c r="CN16" s="35">
        <f t="shared" si="17"/>
        <v>9935.9166666666679</v>
      </c>
      <c r="CO16" s="35">
        <f t="shared" si="17"/>
        <v>10034.366666666665</v>
      </c>
      <c r="CP16" s="35">
        <f t="shared" si="17"/>
        <v>10227.616666666665</v>
      </c>
      <c r="CQ16" s="35">
        <f t="shared" si="17"/>
        <v>10130.333333333334</v>
      </c>
      <c r="CR16" s="35">
        <f t="shared" si="17"/>
        <v>10112.250000000002</v>
      </c>
      <c r="CS16" s="35">
        <f t="shared" si="17"/>
        <v>10189.966666666669</v>
      </c>
      <c r="CT16" s="35">
        <f t="shared" si="17"/>
        <v>10379.449999999997</v>
      </c>
      <c r="CU16" s="35">
        <f t="shared" si="17"/>
        <v>10500.916666666666</v>
      </c>
      <c r="CV16" s="35">
        <f t="shared" si="17"/>
        <v>10585.733333333335</v>
      </c>
      <c r="CW16" s="35">
        <f t="shared" si="17"/>
        <v>10597.533333333336</v>
      </c>
      <c r="CX16" s="35">
        <f t="shared" si="17"/>
        <v>10467.616666666665</v>
      </c>
      <c r="CY16" s="35">
        <f t="shared" si="17"/>
        <v>10648.166666666664</v>
      </c>
      <c r="CZ16" s="35">
        <f t="shared" si="17"/>
        <v>10607.833333333336</v>
      </c>
      <c r="DA16" s="35">
        <f t="shared" si="17"/>
        <v>10603.150000000001</v>
      </c>
      <c r="DB16" s="35">
        <f t="shared" si="17"/>
        <v>10603.150000000001</v>
      </c>
      <c r="DC16" s="35">
        <f t="shared" si="17"/>
        <v>10335.533333333335</v>
      </c>
      <c r="DD16" s="35">
        <f t="shared" si="17"/>
        <v>10271.783333333333</v>
      </c>
      <c r="DE16" s="35">
        <f t="shared" si="17"/>
        <v>10478.233333333337</v>
      </c>
      <c r="DF16" s="35">
        <f t="shared" si="17"/>
        <v>10605.949999999999</v>
      </c>
      <c r="DG16" s="35">
        <f t="shared" si="17"/>
        <v>10885.933333333338</v>
      </c>
      <c r="DH16" s="35">
        <f t="shared" si="17"/>
        <v>11057.51666666667</v>
      </c>
      <c r="DI16" s="35">
        <f t="shared" si="17"/>
        <v>10865.183333333331</v>
      </c>
      <c r="DJ16" s="35">
        <f t="shared" si="17"/>
        <v>10995.816666666664</v>
      </c>
      <c r="DK16" s="35">
        <f t="shared" si="17"/>
        <v>10979.399999999998</v>
      </c>
      <c r="DL16" s="35">
        <f t="shared" si="17"/>
        <v>10934.283333333331</v>
      </c>
      <c r="DM16" s="35">
        <f t="shared" si="17"/>
        <v>11029.033333333331</v>
      </c>
      <c r="DN16" s="35">
        <f t="shared" si="17"/>
        <v>10929.616666666669</v>
      </c>
      <c r="DO16" s="35">
        <f t="shared" si="17"/>
        <v>10809.75</v>
      </c>
      <c r="DP16" s="35">
        <f t="shared" si="17"/>
        <v>10892.85</v>
      </c>
    </row>
    <row r="17" spans="1:120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</row>
    <row r="18" spans="1:120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DP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  <c r="CB18" s="27">
        <f t="shared" si="19"/>
        <v>10376.671260591391</v>
      </c>
      <c r="CC18" s="27">
        <f t="shared" si="19"/>
        <v>10317.028189283985</v>
      </c>
      <c r="CD18" s="27">
        <f t="shared" si="19"/>
        <v>10228.93410905812</v>
      </c>
      <c r="CE18" s="27">
        <f t="shared" si="19"/>
        <v>10129.38923930582</v>
      </c>
      <c r="CF18" s="27">
        <f t="shared" si="19"/>
        <v>10444.881741030033</v>
      </c>
      <c r="CG18" s="27">
        <f t="shared" si="19"/>
        <v>10032.648824584763</v>
      </c>
      <c r="CH18" s="27">
        <f t="shared" si="19"/>
        <v>10237.706851004779</v>
      </c>
      <c r="CI18" s="27">
        <f t="shared" si="19"/>
        <v>10051.767591368547</v>
      </c>
      <c r="CJ18" s="27">
        <f t="shared" si="19"/>
        <v>10364.46655730545</v>
      </c>
      <c r="CK18" s="27">
        <f t="shared" si="19"/>
        <v>10447.55596193653</v>
      </c>
      <c r="CL18" s="27">
        <f t="shared" si="19"/>
        <v>10427.62939596793</v>
      </c>
      <c r="CM18" s="27">
        <f t="shared" si="19"/>
        <v>10656.955730822434</v>
      </c>
      <c r="CN18" s="27">
        <f t="shared" si="19"/>
        <v>10577.115887064221</v>
      </c>
      <c r="CO18" s="27">
        <f t="shared" si="19"/>
        <v>10457.749180440433</v>
      </c>
      <c r="CP18" s="27">
        <f t="shared" si="19"/>
        <v>10482.286100133349</v>
      </c>
      <c r="CQ18" s="27">
        <f t="shared" si="19"/>
        <v>10427.743219609531</v>
      </c>
      <c r="CR18" s="27">
        <f t="shared" si="19"/>
        <v>10436.252509654389</v>
      </c>
      <c r="CS18" s="27">
        <f t="shared" si="19"/>
        <v>10579.367533933355</v>
      </c>
      <c r="CT18" s="27">
        <f t="shared" si="19"/>
        <v>10665.060673021446</v>
      </c>
      <c r="CU18" s="27">
        <f t="shared" si="19"/>
        <v>10676.290519424576</v>
      </c>
      <c r="CV18" s="27">
        <f t="shared" si="19"/>
        <v>10880.695422202689</v>
      </c>
      <c r="CW18" s="27">
        <f t="shared" si="19"/>
        <v>10925.026443211687</v>
      </c>
      <c r="CX18" s="27">
        <f t="shared" si="19"/>
        <v>10877.518499655787</v>
      </c>
      <c r="CY18" s="27">
        <f t="shared" si="19"/>
        <v>10918.0784154011</v>
      </c>
      <c r="CZ18" s="27">
        <f t="shared" si="19"/>
        <v>10874.996748809857</v>
      </c>
      <c r="DA18" s="27">
        <f t="shared" si="19"/>
        <v>10941.298518973044</v>
      </c>
      <c r="DB18" s="27">
        <f t="shared" si="19"/>
        <v>10941.298518973044</v>
      </c>
      <c r="DC18" s="27">
        <f t="shared" si="19"/>
        <v>10800.911116028743</v>
      </c>
      <c r="DD18" s="27">
        <f t="shared" si="19"/>
        <v>10868.854868946612</v>
      </c>
      <c r="DE18" s="27">
        <f t="shared" si="19"/>
        <v>10902.237261684535</v>
      </c>
      <c r="DF18" s="27">
        <f t="shared" si="19"/>
        <v>11088.099786039547</v>
      </c>
      <c r="DG18" s="27">
        <f t="shared" si="19"/>
        <v>11107.636390030129</v>
      </c>
      <c r="DH18" s="27">
        <f t="shared" si="19"/>
        <v>11228.842326727105</v>
      </c>
      <c r="DI18" s="27">
        <f t="shared" si="19"/>
        <v>11315.398750966624</v>
      </c>
      <c r="DJ18" s="27">
        <f t="shared" si="19"/>
        <v>11353.482111833129</v>
      </c>
      <c r="DK18" s="27">
        <f t="shared" si="19"/>
        <v>11330.515081647927</v>
      </c>
      <c r="DL18" s="27">
        <f t="shared" si="19"/>
        <v>11269.493634924715</v>
      </c>
      <c r="DM18" s="27">
        <f t="shared" si="19"/>
        <v>11469.124931622935</v>
      </c>
      <c r="DN18" s="27">
        <f t="shared" si="19"/>
        <v>11395.412721361465</v>
      </c>
      <c r="DO18" s="27">
        <f t="shared" si="19"/>
        <v>11317.48360547409</v>
      </c>
      <c r="DP18" s="27">
        <f t="shared" si="19"/>
        <v>11197.725227516972</v>
      </c>
    </row>
    <row r="19" spans="1:120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DP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  <c r="CB19" s="28">
        <f t="shared" si="21"/>
        <v>10281.987500000001</v>
      </c>
      <c r="CC19" s="28">
        <f t="shared" si="21"/>
        <v>10194.984999999999</v>
      </c>
      <c r="CD19" s="28">
        <f t="shared" si="21"/>
        <v>10177.695</v>
      </c>
      <c r="CE19" s="28">
        <f t="shared" si="21"/>
        <v>10026.85</v>
      </c>
      <c r="CF19" s="28">
        <f t="shared" si="21"/>
        <v>10221.334999999999</v>
      </c>
      <c r="CG19" s="28">
        <f t="shared" si="21"/>
        <v>9933.0500000000011</v>
      </c>
      <c r="CH19" s="28">
        <f t="shared" si="21"/>
        <v>10088.7075</v>
      </c>
      <c r="CI19" s="28">
        <f t="shared" si="21"/>
        <v>9974.5400000000009</v>
      </c>
      <c r="CJ19" s="28">
        <f t="shared" si="21"/>
        <v>10238.032500000001</v>
      </c>
      <c r="CK19" s="28">
        <f t="shared" si="21"/>
        <v>10354.262499999999</v>
      </c>
      <c r="CL19" s="28">
        <f t="shared" si="21"/>
        <v>10375.0275</v>
      </c>
      <c r="CM19" s="28">
        <f t="shared" si="21"/>
        <v>10571.622500000001</v>
      </c>
      <c r="CN19" s="28">
        <f t="shared" si="21"/>
        <v>10454.459999999999</v>
      </c>
      <c r="CO19" s="28">
        <f t="shared" si="21"/>
        <v>10380.914999999999</v>
      </c>
      <c r="CP19" s="28">
        <f t="shared" si="21"/>
        <v>10437.23</v>
      </c>
      <c r="CQ19" s="28">
        <f t="shared" si="21"/>
        <v>10375.2925</v>
      </c>
      <c r="CR19" s="28">
        <f t="shared" si="21"/>
        <v>10375.635</v>
      </c>
      <c r="CS19" s="28">
        <f t="shared" si="21"/>
        <v>10511.147499999999</v>
      </c>
      <c r="CT19" s="28">
        <f t="shared" si="21"/>
        <v>10613.657500000001</v>
      </c>
      <c r="CU19" s="28">
        <f t="shared" si="21"/>
        <v>10645.1075</v>
      </c>
      <c r="CV19" s="28">
        <f t="shared" si="21"/>
        <v>10827.615</v>
      </c>
      <c r="CW19" s="28">
        <f t="shared" si="21"/>
        <v>10867.904999999999</v>
      </c>
      <c r="CX19" s="28">
        <f t="shared" si="21"/>
        <v>10799.965</v>
      </c>
      <c r="CY19" s="28">
        <f t="shared" si="21"/>
        <v>10870.567500000001</v>
      </c>
      <c r="CZ19" s="28">
        <f t="shared" si="21"/>
        <v>10826.57</v>
      </c>
      <c r="DA19" s="28">
        <f t="shared" si="21"/>
        <v>10878.6</v>
      </c>
      <c r="DB19" s="28">
        <f t="shared" si="21"/>
        <v>10878.6</v>
      </c>
      <c r="DC19" s="28">
        <f t="shared" si="21"/>
        <v>10713.362500000001</v>
      </c>
      <c r="DD19" s="28">
        <f t="shared" si="21"/>
        <v>10755.535000000002</v>
      </c>
      <c r="DE19" s="28">
        <f t="shared" si="21"/>
        <v>10828.004999999999</v>
      </c>
      <c r="DF19" s="28">
        <f t="shared" si="21"/>
        <v>11002.79</v>
      </c>
      <c r="DG19" s="28">
        <f t="shared" si="21"/>
        <v>11068.895</v>
      </c>
      <c r="DH19" s="28">
        <f t="shared" si="21"/>
        <v>11198.715</v>
      </c>
      <c r="DI19" s="28">
        <f t="shared" si="21"/>
        <v>11232.452500000001</v>
      </c>
      <c r="DJ19" s="28">
        <f t="shared" si="21"/>
        <v>11290.6075</v>
      </c>
      <c r="DK19" s="28">
        <f t="shared" si="21"/>
        <v>11268.455</v>
      </c>
      <c r="DL19" s="28">
        <f t="shared" si="21"/>
        <v>11207.232499999998</v>
      </c>
      <c r="DM19" s="28">
        <f t="shared" si="21"/>
        <v>11392.0425</v>
      </c>
      <c r="DN19" s="28">
        <f t="shared" si="21"/>
        <v>11308.2575</v>
      </c>
      <c r="DO19" s="28">
        <f t="shared" si="21"/>
        <v>11220.4</v>
      </c>
      <c r="DP19" s="28">
        <f t="shared" si="21"/>
        <v>11141.512500000001</v>
      </c>
    </row>
    <row r="20" spans="1:120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DP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  <c r="CB20" s="21">
        <f t="shared" si="23"/>
        <v>10167.450000000001</v>
      </c>
      <c r="CC20" s="21">
        <f t="shared" si="23"/>
        <v>10046.65</v>
      </c>
      <c r="CD20" s="21">
        <f t="shared" si="23"/>
        <v>10116.15</v>
      </c>
      <c r="CE20" s="21">
        <f t="shared" si="23"/>
        <v>9902</v>
      </c>
      <c r="CF20" s="21">
        <f t="shared" si="23"/>
        <v>9972.9</v>
      </c>
      <c r="CG20" s="21">
        <f t="shared" si="23"/>
        <v>9813.7000000000007</v>
      </c>
      <c r="CH20" s="21">
        <f t="shared" si="23"/>
        <v>9914</v>
      </c>
      <c r="CI20" s="21">
        <f t="shared" si="23"/>
        <v>9881.15</v>
      </c>
      <c r="CJ20" s="21">
        <f t="shared" si="23"/>
        <v>10091.65</v>
      </c>
      <c r="CK20" s="21">
        <f t="shared" si="23"/>
        <v>10244.4</v>
      </c>
      <c r="CL20" s="21">
        <f t="shared" si="23"/>
        <v>10311.200000000001</v>
      </c>
      <c r="CM20" s="21">
        <f t="shared" si="23"/>
        <v>10471</v>
      </c>
      <c r="CN20" s="21">
        <f t="shared" si="23"/>
        <v>10305.299999999999</v>
      </c>
      <c r="CO20" s="21">
        <f t="shared" si="23"/>
        <v>10288.9</v>
      </c>
      <c r="CP20" s="21">
        <f t="shared" si="23"/>
        <v>10383</v>
      </c>
      <c r="CQ20" s="21">
        <f t="shared" si="23"/>
        <v>10312.4</v>
      </c>
      <c r="CR20" s="21">
        <f t="shared" si="23"/>
        <v>10302.1</v>
      </c>
      <c r="CS20" s="21">
        <f t="shared" si="23"/>
        <v>10430.049999999999</v>
      </c>
      <c r="CT20" s="21">
        <f t="shared" si="23"/>
        <v>10551.7</v>
      </c>
      <c r="CU20" s="21">
        <f t="shared" si="23"/>
        <v>10607.35</v>
      </c>
      <c r="CV20" s="21">
        <f t="shared" si="23"/>
        <v>10763.65</v>
      </c>
      <c r="CW20" s="21">
        <f t="shared" si="23"/>
        <v>10799.65</v>
      </c>
      <c r="CX20" s="21">
        <f t="shared" si="23"/>
        <v>10705.75</v>
      </c>
      <c r="CY20" s="21">
        <f t="shared" si="23"/>
        <v>10813.45</v>
      </c>
      <c r="CZ20" s="21">
        <f t="shared" si="23"/>
        <v>10768.05</v>
      </c>
      <c r="DA20" s="21">
        <f t="shared" si="23"/>
        <v>10802.7</v>
      </c>
      <c r="DB20" s="21">
        <f t="shared" si="23"/>
        <v>10802.7</v>
      </c>
      <c r="DC20" s="21">
        <f t="shared" si="23"/>
        <v>10607.35</v>
      </c>
      <c r="DD20" s="21">
        <f t="shared" si="23"/>
        <v>10618.2</v>
      </c>
      <c r="DE20" s="21">
        <f t="shared" si="23"/>
        <v>10739.95</v>
      </c>
      <c r="DF20" s="21">
        <f t="shared" si="23"/>
        <v>10901.7</v>
      </c>
      <c r="DG20" s="21">
        <f t="shared" si="23"/>
        <v>11022.2</v>
      </c>
      <c r="DH20" s="21">
        <f t="shared" si="23"/>
        <v>11162.25</v>
      </c>
      <c r="DI20" s="21">
        <f t="shared" si="23"/>
        <v>11132.6</v>
      </c>
      <c r="DJ20" s="21">
        <f t="shared" si="23"/>
        <v>11215.45</v>
      </c>
      <c r="DK20" s="21">
        <f t="shared" si="23"/>
        <v>11194.15</v>
      </c>
      <c r="DL20" s="21">
        <f t="shared" si="23"/>
        <v>11131.8</v>
      </c>
      <c r="DM20" s="21">
        <f t="shared" si="23"/>
        <v>11300.55</v>
      </c>
      <c r="DN20" s="21">
        <f t="shared" si="23"/>
        <v>11202.85</v>
      </c>
      <c r="DO20" s="21">
        <f t="shared" si="23"/>
        <v>11102.15</v>
      </c>
      <c r="DP20" s="21">
        <f t="shared" si="23"/>
        <v>11073.45</v>
      </c>
    </row>
    <row r="21" spans="1:120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DP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  <c r="CB21" s="20">
        <f t="shared" si="25"/>
        <v>10110.181250000001</v>
      </c>
      <c r="CC21" s="20">
        <f t="shared" si="25"/>
        <v>9972.4825000000001</v>
      </c>
      <c r="CD21" s="20">
        <f t="shared" si="25"/>
        <v>10085.377500000001</v>
      </c>
      <c r="CE21" s="20">
        <f t="shared" si="25"/>
        <v>9839.5750000000007</v>
      </c>
      <c r="CF21" s="20">
        <f t="shared" si="25"/>
        <v>9848.6825000000008</v>
      </c>
      <c r="CG21" s="20">
        <f t="shared" si="25"/>
        <v>9754.0250000000015</v>
      </c>
      <c r="CH21" s="20">
        <f t="shared" si="25"/>
        <v>9826.6462499999998</v>
      </c>
      <c r="CI21" s="20">
        <f t="shared" si="25"/>
        <v>9834.4549999999999</v>
      </c>
      <c r="CJ21" s="20">
        <f t="shared" si="25"/>
        <v>10018.45875</v>
      </c>
      <c r="CK21" s="20">
        <f t="shared" si="25"/>
        <v>10189.46875</v>
      </c>
      <c r="CL21" s="20">
        <f t="shared" si="25"/>
        <v>10279.286250000001</v>
      </c>
      <c r="CM21" s="20">
        <f t="shared" si="25"/>
        <v>10420.688749999999</v>
      </c>
      <c r="CN21" s="20">
        <f t="shared" si="25"/>
        <v>10230.719999999999</v>
      </c>
      <c r="CO21" s="20">
        <f t="shared" si="25"/>
        <v>10242.8925</v>
      </c>
      <c r="CP21" s="20">
        <f t="shared" si="25"/>
        <v>10355.885</v>
      </c>
      <c r="CQ21" s="20">
        <f t="shared" si="25"/>
        <v>10280.953749999999</v>
      </c>
      <c r="CR21" s="20">
        <f t="shared" si="25"/>
        <v>10265.3325</v>
      </c>
      <c r="CS21" s="20">
        <f t="shared" si="25"/>
        <v>10389.501249999999</v>
      </c>
      <c r="CT21" s="20">
        <f t="shared" si="25"/>
        <v>10520.721250000001</v>
      </c>
      <c r="CU21" s="20">
        <f t="shared" si="25"/>
        <v>10588.471250000001</v>
      </c>
      <c r="CV21" s="20">
        <f t="shared" si="25"/>
        <v>10731.6675</v>
      </c>
      <c r="CW21" s="20">
        <f t="shared" si="25"/>
        <v>10765.522499999999</v>
      </c>
      <c r="CX21" s="20">
        <f t="shared" si="25"/>
        <v>10658.6425</v>
      </c>
      <c r="CY21" s="20">
        <f t="shared" si="25"/>
        <v>10784.891250000001</v>
      </c>
      <c r="CZ21" s="20">
        <f t="shared" si="25"/>
        <v>10738.789999999999</v>
      </c>
      <c r="DA21" s="20">
        <f t="shared" si="25"/>
        <v>10764.75</v>
      </c>
      <c r="DB21" s="20">
        <f t="shared" si="25"/>
        <v>10764.75</v>
      </c>
      <c r="DC21" s="20">
        <f t="shared" si="25"/>
        <v>10554.34375</v>
      </c>
      <c r="DD21" s="20">
        <f t="shared" si="25"/>
        <v>10549.532500000001</v>
      </c>
      <c r="DE21" s="20">
        <f t="shared" si="25"/>
        <v>10695.922500000001</v>
      </c>
      <c r="DF21" s="20">
        <f t="shared" si="25"/>
        <v>10851.155000000001</v>
      </c>
      <c r="DG21" s="20">
        <f t="shared" si="25"/>
        <v>10998.852500000001</v>
      </c>
      <c r="DH21" s="20">
        <f t="shared" si="25"/>
        <v>11144.0175</v>
      </c>
      <c r="DI21" s="20">
        <f t="shared" si="25"/>
        <v>11082.67375</v>
      </c>
      <c r="DJ21" s="20">
        <f t="shared" si="25"/>
        <v>11177.87125</v>
      </c>
      <c r="DK21" s="20">
        <f t="shared" si="25"/>
        <v>11156.997499999999</v>
      </c>
      <c r="DL21" s="20">
        <f t="shared" si="25"/>
        <v>11094.08375</v>
      </c>
      <c r="DM21" s="20">
        <f t="shared" si="25"/>
        <v>11254.803749999999</v>
      </c>
      <c r="DN21" s="20">
        <f t="shared" si="25"/>
        <v>11150.14625</v>
      </c>
      <c r="DO21" s="20">
        <f t="shared" si="25"/>
        <v>11043.025</v>
      </c>
      <c r="DP21" s="20">
        <f t="shared" si="25"/>
        <v>11039.418750000001</v>
      </c>
    </row>
    <row r="22" spans="1:120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DP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  <c r="CB22" s="32">
        <f t="shared" si="27"/>
        <v>10052.9125</v>
      </c>
      <c r="CC22" s="32">
        <f t="shared" si="27"/>
        <v>9898.3150000000005</v>
      </c>
      <c r="CD22" s="32">
        <f t="shared" si="27"/>
        <v>10054.605</v>
      </c>
      <c r="CE22" s="32">
        <f t="shared" si="27"/>
        <v>9777.15</v>
      </c>
      <c r="CF22" s="32">
        <f t="shared" si="27"/>
        <v>9724.4650000000001</v>
      </c>
      <c r="CG22" s="32">
        <f t="shared" si="27"/>
        <v>9694.35</v>
      </c>
      <c r="CH22" s="32">
        <f t="shared" si="27"/>
        <v>9739.2924999999996</v>
      </c>
      <c r="CI22" s="32">
        <f t="shared" si="27"/>
        <v>9787.7599999999984</v>
      </c>
      <c r="CJ22" s="32">
        <f t="shared" si="27"/>
        <v>9945.2674999999981</v>
      </c>
      <c r="CK22" s="32">
        <f t="shared" si="27"/>
        <v>10134.5375</v>
      </c>
      <c r="CL22" s="32">
        <f t="shared" si="27"/>
        <v>10247.372500000001</v>
      </c>
      <c r="CM22" s="32">
        <f t="shared" si="27"/>
        <v>10370.377499999999</v>
      </c>
      <c r="CN22" s="32">
        <f t="shared" si="27"/>
        <v>10156.14</v>
      </c>
      <c r="CO22" s="32">
        <f t="shared" si="27"/>
        <v>10196.885</v>
      </c>
      <c r="CP22" s="32">
        <f t="shared" si="27"/>
        <v>10328.77</v>
      </c>
      <c r="CQ22" s="32">
        <f t="shared" si="27"/>
        <v>10249.5075</v>
      </c>
      <c r="CR22" s="32">
        <f t="shared" si="27"/>
        <v>10228.565000000001</v>
      </c>
      <c r="CS22" s="32">
        <f t="shared" si="27"/>
        <v>10348.952499999999</v>
      </c>
      <c r="CT22" s="32">
        <f t="shared" si="27"/>
        <v>10489.7425</v>
      </c>
      <c r="CU22" s="32">
        <f t="shared" si="27"/>
        <v>10569.592500000001</v>
      </c>
      <c r="CV22" s="32">
        <f t="shared" si="27"/>
        <v>10699.684999999999</v>
      </c>
      <c r="CW22" s="32">
        <f t="shared" si="27"/>
        <v>10731.395</v>
      </c>
      <c r="CX22" s="32">
        <f t="shared" si="27"/>
        <v>10611.535</v>
      </c>
      <c r="CY22" s="32">
        <f t="shared" si="27"/>
        <v>10756.3325</v>
      </c>
      <c r="CZ22" s="32">
        <f t="shared" si="27"/>
        <v>10709.529999999999</v>
      </c>
      <c r="DA22" s="32">
        <f t="shared" si="27"/>
        <v>10726.800000000001</v>
      </c>
      <c r="DB22" s="32">
        <f t="shared" si="27"/>
        <v>10726.800000000001</v>
      </c>
      <c r="DC22" s="32">
        <f t="shared" si="27"/>
        <v>10501.3375</v>
      </c>
      <c r="DD22" s="32">
        <f t="shared" si="27"/>
        <v>10480.865</v>
      </c>
      <c r="DE22" s="32">
        <f t="shared" si="27"/>
        <v>10651.895000000002</v>
      </c>
      <c r="DF22" s="32">
        <f t="shared" si="27"/>
        <v>10800.61</v>
      </c>
      <c r="DG22" s="32">
        <f t="shared" si="27"/>
        <v>10975.505000000001</v>
      </c>
      <c r="DH22" s="32">
        <f t="shared" si="27"/>
        <v>11125.785</v>
      </c>
      <c r="DI22" s="32">
        <f t="shared" si="27"/>
        <v>11032.747499999999</v>
      </c>
      <c r="DJ22" s="32">
        <f t="shared" si="27"/>
        <v>11140.292500000001</v>
      </c>
      <c r="DK22" s="32">
        <f t="shared" si="27"/>
        <v>11119.844999999999</v>
      </c>
      <c r="DL22" s="32">
        <f t="shared" si="27"/>
        <v>11056.3675</v>
      </c>
      <c r="DM22" s="32">
        <f t="shared" si="27"/>
        <v>11209.057499999999</v>
      </c>
      <c r="DN22" s="32">
        <f t="shared" si="27"/>
        <v>11097.442500000001</v>
      </c>
      <c r="DO22" s="32">
        <f t="shared" si="27"/>
        <v>10983.9</v>
      </c>
      <c r="DP22" s="32">
        <f t="shared" si="27"/>
        <v>11005.387500000001</v>
      </c>
    </row>
    <row r="23" spans="1:120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DP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  <c r="CB23" s="34">
        <f t="shared" si="29"/>
        <v>9958.2287394086106</v>
      </c>
      <c r="CC23" s="34">
        <f t="shared" si="29"/>
        <v>9776.2718107160144</v>
      </c>
      <c r="CD23" s="34">
        <f t="shared" si="29"/>
        <v>10003.365890941879</v>
      </c>
      <c r="CE23" s="34">
        <f t="shared" si="29"/>
        <v>9674.6107606941805</v>
      </c>
      <c r="CF23" s="34">
        <f t="shared" si="29"/>
        <v>9500.9182589699667</v>
      </c>
      <c r="CG23" s="34">
        <f t="shared" si="29"/>
        <v>9594.7511754152383</v>
      </c>
      <c r="CH23" s="34">
        <f t="shared" si="29"/>
        <v>9590.2931489952207</v>
      </c>
      <c r="CI23" s="34">
        <f t="shared" si="29"/>
        <v>9710.5324086314522</v>
      </c>
      <c r="CJ23" s="34">
        <f t="shared" si="29"/>
        <v>9818.8334426945494</v>
      </c>
      <c r="CK23" s="34">
        <f t="shared" si="29"/>
        <v>10041.244038063469</v>
      </c>
      <c r="CL23" s="34">
        <f t="shared" si="29"/>
        <v>10194.770604032072</v>
      </c>
      <c r="CM23" s="34">
        <f t="shared" si="29"/>
        <v>10285.044269177566</v>
      </c>
      <c r="CN23" s="34">
        <f t="shared" si="29"/>
        <v>10033.484112935777</v>
      </c>
      <c r="CO23" s="34">
        <f t="shared" si="29"/>
        <v>10120.050819559567</v>
      </c>
      <c r="CP23" s="34">
        <f t="shared" si="29"/>
        <v>10283.713899866651</v>
      </c>
      <c r="CQ23" s="34">
        <f t="shared" si="29"/>
        <v>10197.056780390469</v>
      </c>
      <c r="CR23" s="34">
        <f t="shared" si="29"/>
        <v>10167.947490345612</v>
      </c>
      <c r="CS23" s="34">
        <f t="shared" si="29"/>
        <v>10280.732466066644</v>
      </c>
      <c r="CT23" s="34">
        <f t="shared" si="29"/>
        <v>10438.339326978556</v>
      </c>
      <c r="CU23" s="34">
        <f t="shared" si="29"/>
        <v>10538.409480575425</v>
      </c>
      <c r="CV23" s="34">
        <f t="shared" si="29"/>
        <v>10646.60457779731</v>
      </c>
      <c r="CW23" s="34">
        <f t="shared" si="29"/>
        <v>10674.273556788312</v>
      </c>
      <c r="CX23" s="34">
        <f t="shared" si="29"/>
        <v>10533.981500344213</v>
      </c>
      <c r="CY23" s="34">
        <f t="shared" si="29"/>
        <v>10708.821584598902</v>
      </c>
      <c r="CZ23" s="34">
        <f t="shared" si="29"/>
        <v>10661.103251190141</v>
      </c>
      <c r="DA23" s="34">
        <f t="shared" si="29"/>
        <v>10664.101481026957</v>
      </c>
      <c r="DB23" s="34">
        <f t="shared" si="29"/>
        <v>10664.101481026957</v>
      </c>
      <c r="DC23" s="34">
        <f t="shared" si="29"/>
        <v>10413.788883971258</v>
      </c>
      <c r="DD23" s="34">
        <f t="shared" si="29"/>
        <v>10367.54513105339</v>
      </c>
      <c r="DE23" s="34">
        <f t="shared" si="29"/>
        <v>10577.662738315466</v>
      </c>
      <c r="DF23" s="34">
        <f t="shared" si="29"/>
        <v>10715.300213960454</v>
      </c>
      <c r="DG23" s="34">
        <f t="shared" si="29"/>
        <v>10936.763609969872</v>
      </c>
      <c r="DH23" s="34">
        <f t="shared" si="29"/>
        <v>11095.657673272895</v>
      </c>
      <c r="DI23" s="34">
        <f t="shared" si="29"/>
        <v>10949.801249033377</v>
      </c>
      <c r="DJ23" s="34">
        <f t="shared" si="29"/>
        <v>11077.417888166872</v>
      </c>
      <c r="DK23" s="34">
        <f t="shared" si="29"/>
        <v>11057.784918352072</v>
      </c>
      <c r="DL23" s="34">
        <f t="shared" si="29"/>
        <v>10994.106365075284</v>
      </c>
      <c r="DM23" s="34">
        <f t="shared" si="29"/>
        <v>11131.975068377064</v>
      </c>
      <c r="DN23" s="34">
        <f t="shared" si="29"/>
        <v>11010.287278638536</v>
      </c>
      <c r="DO23" s="34">
        <f t="shared" si="29"/>
        <v>10886.816394525909</v>
      </c>
      <c r="DP23" s="34">
        <f t="shared" si="29"/>
        <v>10949.174772483029</v>
      </c>
    </row>
    <row r="24" spans="1:120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</row>
    <row r="25" spans="1:120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DP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  <c r="CB25" s="36">
        <f t="shared" si="31"/>
        <v>208.25</v>
      </c>
      <c r="CC25" s="36">
        <f t="shared" si="31"/>
        <v>269.69999999999891</v>
      </c>
      <c r="CD25" s="36">
        <f t="shared" si="31"/>
        <v>111.89999999999964</v>
      </c>
      <c r="CE25" s="36">
        <f t="shared" si="31"/>
        <v>227</v>
      </c>
      <c r="CF25" s="36">
        <f t="shared" si="31"/>
        <v>451.69999999999891</v>
      </c>
      <c r="CG25" s="36">
        <f t="shared" si="31"/>
        <v>217</v>
      </c>
      <c r="CH25" s="36">
        <f t="shared" si="31"/>
        <v>317.64999999999964</v>
      </c>
      <c r="CI25" s="36">
        <f t="shared" si="31"/>
        <v>169.80000000000109</v>
      </c>
      <c r="CJ25" s="36">
        <f t="shared" si="31"/>
        <v>266.15000000000146</v>
      </c>
      <c r="CK25" s="36">
        <f t="shared" si="31"/>
        <v>199.75</v>
      </c>
      <c r="CL25" s="36">
        <f t="shared" si="31"/>
        <v>116.04999999999927</v>
      </c>
      <c r="CM25" s="36">
        <f t="shared" si="31"/>
        <v>182.95000000000073</v>
      </c>
      <c r="CN25" s="36">
        <f t="shared" si="31"/>
        <v>271.19999999999891</v>
      </c>
      <c r="CO25" s="36">
        <f t="shared" si="31"/>
        <v>167.29999999999927</v>
      </c>
      <c r="CP25" s="36">
        <f t="shared" si="31"/>
        <v>98.600000000000364</v>
      </c>
      <c r="CQ25" s="36">
        <f t="shared" si="31"/>
        <v>114.35000000000036</v>
      </c>
      <c r="CR25" s="36">
        <f t="shared" si="31"/>
        <v>133.69999999999891</v>
      </c>
      <c r="CS25" s="36">
        <f t="shared" si="31"/>
        <v>147.44999999999891</v>
      </c>
      <c r="CT25" s="36">
        <f t="shared" si="31"/>
        <v>112.65000000000146</v>
      </c>
      <c r="CU25" s="36">
        <f t="shared" si="31"/>
        <v>68.649999999999636</v>
      </c>
      <c r="CV25" s="36">
        <f t="shared" si="31"/>
        <v>116.29999999999927</v>
      </c>
      <c r="CW25" s="36">
        <f t="shared" si="31"/>
        <v>124.09999999999854</v>
      </c>
      <c r="CX25" s="36">
        <f t="shared" si="31"/>
        <v>171.30000000000109</v>
      </c>
      <c r="CY25" s="36">
        <f t="shared" si="31"/>
        <v>103.85000000000036</v>
      </c>
      <c r="CZ25" s="36">
        <f t="shared" si="31"/>
        <v>106.39999999999964</v>
      </c>
      <c r="DA25" s="36">
        <f t="shared" si="31"/>
        <v>138</v>
      </c>
      <c r="DB25" s="36">
        <f t="shared" si="31"/>
        <v>138</v>
      </c>
      <c r="DC25" s="36">
        <f t="shared" si="31"/>
        <v>192.75</v>
      </c>
      <c r="DD25" s="36">
        <f t="shared" si="31"/>
        <v>249.70000000000073</v>
      </c>
      <c r="DE25" s="36">
        <f t="shared" si="31"/>
        <v>160.09999999999854</v>
      </c>
      <c r="DF25" s="36">
        <f t="shared" si="31"/>
        <v>183.80000000000109</v>
      </c>
      <c r="DG25" s="36">
        <f t="shared" si="31"/>
        <v>84.899999999999636</v>
      </c>
      <c r="DH25" s="36">
        <f t="shared" si="31"/>
        <v>66.299999999999272</v>
      </c>
      <c r="DI25" s="36">
        <f t="shared" si="31"/>
        <v>181.55000000000109</v>
      </c>
      <c r="DJ25" s="36">
        <f t="shared" si="31"/>
        <v>136.64999999999964</v>
      </c>
      <c r="DK25" s="36">
        <f t="shared" si="31"/>
        <v>135.10000000000036</v>
      </c>
      <c r="DL25" s="36">
        <f t="shared" si="31"/>
        <v>137.14999999999964</v>
      </c>
      <c r="DM25" s="36">
        <f t="shared" si="31"/>
        <v>166.35000000000036</v>
      </c>
      <c r="DN25" s="36">
        <f t="shared" si="31"/>
        <v>191.64999999999964</v>
      </c>
      <c r="DO25" s="36">
        <f t="shared" si="31"/>
        <v>215</v>
      </c>
      <c r="DP25" s="36">
        <f t="shared" si="31"/>
        <v>123.75</v>
      </c>
    </row>
    <row r="26" spans="1:120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DP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  <c r="CB26" s="36">
        <f t="shared" si="33"/>
        <v>229.07500000000002</v>
      </c>
      <c r="CC26" s="36">
        <f t="shared" si="33"/>
        <v>296.66999999999882</v>
      </c>
      <c r="CD26" s="36">
        <f t="shared" si="33"/>
        <v>123.08999999999961</v>
      </c>
      <c r="CE26" s="36">
        <f t="shared" si="33"/>
        <v>249.70000000000002</v>
      </c>
      <c r="CF26" s="36">
        <f t="shared" si="33"/>
        <v>496.86999999999887</v>
      </c>
      <c r="CG26" s="36">
        <f t="shared" si="33"/>
        <v>238.70000000000002</v>
      </c>
      <c r="CH26" s="36">
        <f t="shared" si="33"/>
        <v>349.41499999999962</v>
      </c>
      <c r="CI26" s="36">
        <f t="shared" si="33"/>
        <v>186.78000000000122</v>
      </c>
      <c r="CJ26" s="36">
        <f t="shared" si="33"/>
        <v>292.76500000000163</v>
      </c>
      <c r="CK26" s="36">
        <f t="shared" si="33"/>
        <v>219.72500000000002</v>
      </c>
      <c r="CL26" s="36">
        <f t="shared" si="33"/>
        <v>127.65499999999921</v>
      </c>
      <c r="CM26" s="36">
        <f t="shared" si="33"/>
        <v>201.24500000000083</v>
      </c>
      <c r="CN26" s="36">
        <f t="shared" si="33"/>
        <v>298.3199999999988</v>
      </c>
      <c r="CO26" s="36">
        <f t="shared" si="33"/>
        <v>184.02999999999921</v>
      </c>
      <c r="CP26" s="36">
        <f t="shared" si="33"/>
        <v>108.46000000000041</v>
      </c>
      <c r="CQ26" s="36">
        <f t="shared" si="33"/>
        <v>125.78500000000041</v>
      </c>
      <c r="CR26" s="36">
        <f t="shared" si="33"/>
        <v>147.0699999999988</v>
      </c>
      <c r="CS26" s="36">
        <f t="shared" si="33"/>
        <v>162.1949999999988</v>
      </c>
      <c r="CT26" s="36">
        <f t="shared" si="33"/>
        <v>123.91500000000161</v>
      </c>
      <c r="CU26" s="36">
        <f t="shared" si="33"/>
        <v>75.514999999999603</v>
      </c>
      <c r="CV26" s="36">
        <f t="shared" si="33"/>
        <v>127.92999999999921</v>
      </c>
      <c r="CW26" s="36">
        <f t="shared" si="33"/>
        <v>136.5099999999984</v>
      </c>
      <c r="CX26" s="36">
        <f t="shared" si="33"/>
        <v>188.43000000000123</v>
      </c>
      <c r="CY26" s="36">
        <f t="shared" si="33"/>
        <v>114.23500000000041</v>
      </c>
      <c r="CZ26" s="36">
        <f t="shared" si="33"/>
        <v>117.03999999999961</v>
      </c>
      <c r="DA26" s="36">
        <f t="shared" si="33"/>
        <v>151.80000000000001</v>
      </c>
      <c r="DB26" s="36">
        <f t="shared" si="33"/>
        <v>151.80000000000001</v>
      </c>
      <c r="DC26" s="36">
        <f t="shared" si="33"/>
        <v>212.02500000000001</v>
      </c>
      <c r="DD26" s="36">
        <f t="shared" si="33"/>
        <v>274.67000000000081</v>
      </c>
      <c r="DE26" s="36">
        <f t="shared" si="33"/>
        <v>176.10999999999842</v>
      </c>
      <c r="DF26" s="36">
        <f t="shared" si="33"/>
        <v>202.18000000000123</v>
      </c>
      <c r="DG26" s="36">
        <f t="shared" si="33"/>
        <v>93.389999999999603</v>
      </c>
      <c r="DH26" s="36">
        <f t="shared" si="33"/>
        <v>72.929999999999211</v>
      </c>
      <c r="DI26" s="36">
        <f t="shared" si="33"/>
        <v>199.70500000000121</v>
      </c>
      <c r="DJ26" s="36">
        <f t="shared" si="33"/>
        <v>150.3149999999996</v>
      </c>
      <c r="DK26" s="36">
        <f t="shared" si="33"/>
        <v>148.61000000000041</v>
      </c>
      <c r="DL26" s="36">
        <f t="shared" si="33"/>
        <v>150.86499999999961</v>
      </c>
      <c r="DM26" s="36">
        <f t="shared" si="33"/>
        <v>182.98500000000041</v>
      </c>
      <c r="DN26" s="36">
        <f t="shared" si="33"/>
        <v>210.81499999999963</v>
      </c>
      <c r="DO26" s="36">
        <f t="shared" si="33"/>
        <v>236.50000000000003</v>
      </c>
      <c r="DP26" s="36">
        <f t="shared" si="33"/>
        <v>136.125</v>
      </c>
    </row>
    <row r="27" spans="1:120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DP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  <c r="CB27" s="36">
        <f t="shared" si="35"/>
        <v>20448.75</v>
      </c>
      <c r="CC27" s="36">
        <f t="shared" si="35"/>
        <v>20312.599999999999</v>
      </c>
      <c r="CD27" s="36">
        <f t="shared" si="35"/>
        <v>20185.599999999999</v>
      </c>
      <c r="CE27" s="36">
        <f t="shared" si="35"/>
        <v>19997.099999999999</v>
      </c>
      <c r="CF27" s="36">
        <f t="shared" si="35"/>
        <v>19540.400000000001</v>
      </c>
      <c r="CG27" s="36">
        <f t="shared" si="35"/>
        <v>19669.7</v>
      </c>
      <c r="CH27" s="36">
        <f t="shared" si="35"/>
        <v>19774.650000000001</v>
      </c>
      <c r="CI27" s="36">
        <f t="shared" si="35"/>
        <v>19837.400000000001</v>
      </c>
      <c r="CJ27" s="36">
        <f t="shared" si="35"/>
        <v>19956.25</v>
      </c>
      <c r="CK27" s="36">
        <f t="shared" si="35"/>
        <v>20345.05</v>
      </c>
      <c r="CL27" s="36">
        <f t="shared" si="35"/>
        <v>20671.25</v>
      </c>
      <c r="CM27" s="36">
        <f t="shared" si="35"/>
        <v>20786.45</v>
      </c>
      <c r="CN27" s="36">
        <f t="shared" si="35"/>
        <v>20835.099999999999</v>
      </c>
      <c r="CO27" s="36">
        <f t="shared" si="35"/>
        <v>20556.3</v>
      </c>
      <c r="CP27" s="36">
        <f t="shared" si="35"/>
        <v>20721.099999999999</v>
      </c>
      <c r="CQ27" s="36">
        <f t="shared" si="35"/>
        <v>20561.550000000003</v>
      </c>
      <c r="CR27" s="36">
        <f t="shared" si="35"/>
        <v>20668.400000000001</v>
      </c>
      <c r="CS27" s="36">
        <f t="shared" si="35"/>
        <v>20746.650000000001</v>
      </c>
      <c r="CT27" s="36">
        <f t="shared" si="35"/>
        <v>21083.75</v>
      </c>
      <c r="CU27" s="36">
        <f t="shared" si="35"/>
        <v>21193.949999999997</v>
      </c>
      <c r="CV27" s="36">
        <f t="shared" si="35"/>
        <v>21506.5</v>
      </c>
      <c r="CW27" s="36">
        <f t="shared" si="35"/>
        <v>21503.5</v>
      </c>
      <c r="CX27" s="36">
        <f t="shared" si="35"/>
        <v>21524.400000000001</v>
      </c>
      <c r="CY27" s="36">
        <f t="shared" si="35"/>
        <v>21569.85</v>
      </c>
      <c r="CZ27" s="36">
        <f t="shared" si="35"/>
        <v>21532.400000000001</v>
      </c>
      <c r="DA27" s="36">
        <f t="shared" si="35"/>
        <v>21650.1</v>
      </c>
      <c r="DB27" s="36">
        <f t="shared" si="35"/>
        <v>21650.1</v>
      </c>
      <c r="DC27" s="36">
        <f t="shared" si="35"/>
        <v>21318.55</v>
      </c>
      <c r="DD27" s="36">
        <f t="shared" si="35"/>
        <v>21405.200000000001</v>
      </c>
      <c r="DE27" s="36">
        <f t="shared" si="35"/>
        <v>21350.5</v>
      </c>
      <c r="DF27" s="36">
        <f t="shared" si="35"/>
        <v>21683.1</v>
      </c>
      <c r="DG27" s="36">
        <f t="shared" si="35"/>
        <v>21990.9</v>
      </c>
      <c r="DH27" s="36">
        <f t="shared" si="35"/>
        <v>22292.799999999999</v>
      </c>
      <c r="DI27" s="36">
        <f t="shared" si="35"/>
        <v>22294.65</v>
      </c>
      <c r="DJ27" s="36">
        <f t="shared" si="35"/>
        <v>22342.949999999997</v>
      </c>
      <c r="DK27" s="36">
        <f t="shared" si="35"/>
        <v>22315.699999999997</v>
      </c>
      <c r="DL27" s="36">
        <f t="shared" si="35"/>
        <v>22312.85</v>
      </c>
      <c r="DM27" s="36">
        <f t="shared" si="35"/>
        <v>22469.15</v>
      </c>
      <c r="DN27" s="36">
        <f t="shared" si="35"/>
        <v>22491.15</v>
      </c>
      <c r="DO27" s="36">
        <f t="shared" si="35"/>
        <v>22384.9</v>
      </c>
      <c r="DP27" s="36">
        <f t="shared" si="35"/>
        <v>22177.05</v>
      </c>
    </row>
    <row r="28" spans="1:120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DP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  <c r="CB28" s="36">
        <f t="shared" si="37"/>
        <v>10224.375</v>
      </c>
      <c r="CC28" s="36">
        <f t="shared" si="37"/>
        <v>10156.299999999999</v>
      </c>
      <c r="CD28" s="36">
        <f t="shared" si="37"/>
        <v>10092.799999999999</v>
      </c>
      <c r="CE28" s="36">
        <f t="shared" si="37"/>
        <v>9998.5499999999993</v>
      </c>
      <c r="CF28" s="36">
        <f t="shared" si="37"/>
        <v>9770.2000000000007</v>
      </c>
      <c r="CG28" s="36">
        <f t="shared" si="37"/>
        <v>9834.85</v>
      </c>
      <c r="CH28" s="36">
        <f t="shared" si="37"/>
        <v>9887.3250000000007</v>
      </c>
      <c r="CI28" s="36">
        <f t="shared" si="37"/>
        <v>9918.7000000000007</v>
      </c>
      <c r="CJ28" s="36">
        <f t="shared" si="37"/>
        <v>9978.125</v>
      </c>
      <c r="CK28" s="36">
        <f t="shared" si="37"/>
        <v>10172.525</v>
      </c>
      <c r="CL28" s="36">
        <f t="shared" si="37"/>
        <v>10335.625</v>
      </c>
      <c r="CM28" s="36">
        <f t="shared" si="37"/>
        <v>10393.225</v>
      </c>
      <c r="CN28" s="36">
        <f t="shared" si="37"/>
        <v>10417.549999999999</v>
      </c>
      <c r="CO28" s="36">
        <f t="shared" si="37"/>
        <v>10278.15</v>
      </c>
      <c r="CP28" s="36">
        <f t="shared" si="37"/>
        <v>10360.549999999999</v>
      </c>
      <c r="CQ28" s="36">
        <f t="shared" si="37"/>
        <v>10280.775000000001</v>
      </c>
      <c r="CR28" s="36">
        <f t="shared" si="37"/>
        <v>10334.200000000001</v>
      </c>
      <c r="CS28" s="36">
        <f t="shared" si="37"/>
        <v>10373.325000000001</v>
      </c>
      <c r="CT28" s="36">
        <f t="shared" si="37"/>
        <v>10541.875</v>
      </c>
      <c r="CU28" s="36">
        <f t="shared" si="37"/>
        <v>10596.974999999999</v>
      </c>
      <c r="CV28" s="36">
        <f t="shared" si="37"/>
        <v>10753.25</v>
      </c>
      <c r="CW28" s="36">
        <f t="shared" si="37"/>
        <v>10751.75</v>
      </c>
      <c r="CX28" s="36">
        <f t="shared" si="37"/>
        <v>10762.2</v>
      </c>
      <c r="CY28" s="36">
        <f t="shared" si="37"/>
        <v>10784.924999999999</v>
      </c>
      <c r="CZ28" s="36">
        <f t="shared" si="37"/>
        <v>10766.2</v>
      </c>
      <c r="DA28" s="36">
        <f t="shared" si="37"/>
        <v>10825.05</v>
      </c>
      <c r="DB28" s="36">
        <f t="shared" si="37"/>
        <v>10825.05</v>
      </c>
      <c r="DC28" s="36">
        <f t="shared" si="37"/>
        <v>10659.275</v>
      </c>
      <c r="DD28" s="36">
        <f t="shared" si="37"/>
        <v>10702.6</v>
      </c>
      <c r="DE28" s="36">
        <f t="shared" si="37"/>
        <v>10675.25</v>
      </c>
      <c r="DF28" s="36">
        <f t="shared" si="37"/>
        <v>10841.55</v>
      </c>
      <c r="DG28" s="36">
        <f t="shared" si="37"/>
        <v>10995.45</v>
      </c>
      <c r="DH28" s="36">
        <f t="shared" si="37"/>
        <v>11146.4</v>
      </c>
      <c r="DI28" s="36">
        <f t="shared" si="37"/>
        <v>11147.325000000001</v>
      </c>
      <c r="DJ28" s="36">
        <f t="shared" si="37"/>
        <v>11171.474999999999</v>
      </c>
      <c r="DK28" s="36">
        <f t="shared" si="37"/>
        <v>11157.849999999999</v>
      </c>
      <c r="DL28" s="36">
        <f t="shared" si="37"/>
        <v>11156.424999999999</v>
      </c>
      <c r="DM28" s="36">
        <f t="shared" si="37"/>
        <v>11234.575000000001</v>
      </c>
      <c r="DN28" s="36">
        <f t="shared" si="37"/>
        <v>11245.575000000001</v>
      </c>
      <c r="DO28" s="36">
        <f t="shared" si="37"/>
        <v>11192.45</v>
      </c>
      <c r="DP28" s="36">
        <f t="shared" si="37"/>
        <v>11088.525</v>
      </c>
    </row>
    <row r="29" spans="1:120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DP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  <c r="CB29" s="36">
        <f t="shared" si="39"/>
        <v>10186.424999999999</v>
      </c>
      <c r="CC29" s="36">
        <f t="shared" si="39"/>
        <v>10083.200000000001</v>
      </c>
      <c r="CD29" s="36">
        <f t="shared" si="39"/>
        <v>10108.366666666669</v>
      </c>
      <c r="CE29" s="36">
        <f t="shared" si="39"/>
        <v>9934.1833333333343</v>
      </c>
      <c r="CF29" s="36">
        <f t="shared" si="39"/>
        <v>9905.3333333333358</v>
      </c>
      <c r="CG29" s="36">
        <f t="shared" si="39"/>
        <v>9820.7500000000018</v>
      </c>
      <c r="CH29" s="36">
        <f t="shared" si="39"/>
        <v>9905.1083333333336</v>
      </c>
      <c r="CI29" s="36">
        <f t="shared" si="39"/>
        <v>9893.6666666666679</v>
      </c>
      <c r="CJ29" s="36">
        <f t="shared" si="39"/>
        <v>10053.808333333334</v>
      </c>
      <c r="CK29" s="36">
        <f t="shared" si="39"/>
        <v>10220.441666666664</v>
      </c>
      <c r="CL29" s="36">
        <f t="shared" si="39"/>
        <v>10319.341666666667</v>
      </c>
      <c r="CM29" s="36">
        <f t="shared" si="39"/>
        <v>10445.074999999999</v>
      </c>
      <c r="CN29" s="36">
        <f t="shared" si="39"/>
        <v>10342.716666666667</v>
      </c>
      <c r="CO29" s="36">
        <f t="shared" si="39"/>
        <v>10285.316666666664</v>
      </c>
      <c r="CP29" s="36">
        <f t="shared" si="39"/>
        <v>10375.516666666666</v>
      </c>
      <c r="CQ29" s="36">
        <f t="shared" si="39"/>
        <v>10301.858333333334</v>
      </c>
      <c r="CR29" s="36">
        <f t="shared" si="39"/>
        <v>10312.799999999999</v>
      </c>
      <c r="CS29" s="36">
        <f t="shared" si="39"/>
        <v>10411.141666666666</v>
      </c>
      <c r="CT29" s="36">
        <f t="shared" si="39"/>
        <v>10548.424999999999</v>
      </c>
      <c r="CU29" s="36">
        <f t="shared" si="39"/>
        <v>10603.891666666666</v>
      </c>
      <c r="CV29" s="36">
        <f t="shared" si="39"/>
        <v>10760.183333333334</v>
      </c>
      <c r="CW29" s="36">
        <f t="shared" si="39"/>
        <v>10783.683333333334</v>
      </c>
      <c r="CX29" s="36">
        <f t="shared" si="39"/>
        <v>10724.566666666666</v>
      </c>
      <c r="CY29" s="36">
        <f t="shared" si="39"/>
        <v>10803.941666666666</v>
      </c>
      <c r="CZ29" s="36">
        <f t="shared" si="39"/>
        <v>10767.433333333334</v>
      </c>
      <c r="DA29" s="36">
        <f t="shared" si="39"/>
        <v>10810.150000000001</v>
      </c>
      <c r="DB29" s="36">
        <f t="shared" si="39"/>
        <v>10810.150000000001</v>
      </c>
      <c r="DC29" s="36">
        <f t="shared" si="39"/>
        <v>10624.658333333335</v>
      </c>
      <c r="DD29" s="36">
        <f t="shared" si="39"/>
        <v>10646.333333333334</v>
      </c>
      <c r="DE29" s="36">
        <f t="shared" si="39"/>
        <v>10718.383333333335</v>
      </c>
      <c r="DF29" s="36">
        <f t="shared" si="39"/>
        <v>10881.650000000001</v>
      </c>
      <c r="DG29" s="36">
        <f t="shared" si="39"/>
        <v>11013.283333333336</v>
      </c>
      <c r="DH29" s="36">
        <f t="shared" si="39"/>
        <v>11156.966666666669</v>
      </c>
      <c r="DI29" s="36">
        <f t="shared" si="39"/>
        <v>11137.508333333331</v>
      </c>
      <c r="DJ29" s="36">
        <f t="shared" si="39"/>
        <v>11200.791666666664</v>
      </c>
      <c r="DK29" s="36">
        <f t="shared" si="39"/>
        <v>11182.05</v>
      </c>
      <c r="DL29" s="36">
        <f t="shared" si="39"/>
        <v>11140.008333333331</v>
      </c>
      <c r="DM29" s="36">
        <f t="shared" si="39"/>
        <v>11278.558333333331</v>
      </c>
      <c r="DN29" s="36">
        <f t="shared" si="39"/>
        <v>11217.091666666667</v>
      </c>
      <c r="DO29" s="36">
        <f t="shared" si="39"/>
        <v>11132.25</v>
      </c>
      <c r="DP29" s="36">
        <f t="shared" si="39"/>
        <v>11078.475</v>
      </c>
    </row>
    <row r="30" spans="1:120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DP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  <c r="CB30" s="36">
        <f t="shared" si="41"/>
        <v>10205.4</v>
      </c>
      <c r="CC30" s="36">
        <f t="shared" si="41"/>
        <v>10119.75</v>
      </c>
      <c r="CD30" s="36">
        <f t="shared" si="41"/>
        <v>10100.583333333334</v>
      </c>
      <c r="CE30" s="36">
        <f t="shared" si="41"/>
        <v>9966.3666666666668</v>
      </c>
      <c r="CF30" s="36">
        <f t="shared" si="41"/>
        <v>9837.7666666666682</v>
      </c>
      <c r="CG30" s="36">
        <f t="shared" si="41"/>
        <v>9827.8000000000011</v>
      </c>
      <c r="CH30" s="36">
        <f t="shared" si="41"/>
        <v>9896.2166666666672</v>
      </c>
      <c r="CI30" s="36">
        <f t="shared" si="41"/>
        <v>9906.1833333333343</v>
      </c>
      <c r="CJ30" s="36">
        <f t="shared" si="41"/>
        <v>10015.966666666667</v>
      </c>
      <c r="CK30" s="36">
        <f t="shared" si="41"/>
        <v>10196.483333333332</v>
      </c>
      <c r="CL30" s="36">
        <f t="shared" si="41"/>
        <v>10327.483333333334</v>
      </c>
      <c r="CM30" s="36">
        <f t="shared" si="41"/>
        <v>10419.15</v>
      </c>
      <c r="CN30" s="36">
        <f t="shared" si="41"/>
        <v>10380.133333333333</v>
      </c>
      <c r="CO30" s="36">
        <f t="shared" si="41"/>
        <v>10281.733333333332</v>
      </c>
      <c r="CP30" s="36">
        <f t="shared" si="41"/>
        <v>10368.033333333333</v>
      </c>
      <c r="CQ30" s="36">
        <f t="shared" si="41"/>
        <v>10291.316666666668</v>
      </c>
      <c r="CR30" s="36">
        <f t="shared" si="41"/>
        <v>10323.5</v>
      </c>
      <c r="CS30" s="36">
        <f t="shared" si="41"/>
        <v>10392.233333333334</v>
      </c>
      <c r="CT30" s="36">
        <f t="shared" si="41"/>
        <v>10545.15</v>
      </c>
      <c r="CU30" s="36">
        <f t="shared" si="41"/>
        <v>10600.433333333332</v>
      </c>
      <c r="CV30" s="36">
        <f t="shared" si="41"/>
        <v>10756.716666666667</v>
      </c>
      <c r="CW30" s="36">
        <f t="shared" si="41"/>
        <v>10767.716666666667</v>
      </c>
      <c r="CX30" s="36">
        <f t="shared" si="41"/>
        <v>10743.383333333333</v>
      </c>
      <c r="CY30" s="36">
        <f t="shared" si="41"/>
        <v>10794.433333333332</v>
      </c>
      <c r="CZ30" s="36">
        <f t="shared" si="41"/>
        <v>10766.816666666668</v>
      </c>
      <c r="DA30" s="36">
        <f t="shared" si="41"/>
        <v>10817.6</v>
      </c>
      <c r="DB30" s="36">
        <f t="shared" si="41"/>
        <v>10817.6</v>
      </c>
      <c r="DC30" s="36">
        <f t="shared" si="41"/>
        <v>10641.966666666667</v>
      </c>
      <c r="DD30" s="36">
        <f t="shared" si="41"/>
        <v>10674.466666666667</v>
      </c>
      <c r="DE30" s="36">
        <f t="shared" si="41"/>
        <v>10696.816666666668</v>
      </c>
      <c r="DF30" s="36">
        <f t="shared" si="41"/>
        <v>10861.6</v>
      </c>
      <c r="DG30" s="36">
        <f t="shared" si="41"/>
        <v>11004.366666666669</v>
      </c>
      <c r="DH30" s="36">
        <f t="shared" si="41"/>
        <v>11151.683333333334</v>
      </c>
      <c r="DI30" s="36">
        <f t="shared" si="41"/>
        <v>11142.416666666666</v>
      </c>
      <c r="DJ30" s="36">
        <f t="shared" si="41"/>
        <v>11186.133333333331</v>
      </c>
      <c r="DK30" s="36">
        <f t="shared" si="41"/>
        <v>11169.949999999999</v>
      </c>
      <c r="DL30" s="36">
        <f t="shared" si="41"/>
        <v>11148.216666666665</v>
      </c>
      <c r="DM30" s="36">
        <f t="shared" si="41"/>
        <v>11256.566666666666</v>
      </c>
      <c r="DN30" s="36">
        <f t="shared" si="41"/>
        <v>11231.333333333334</v>
      </c>
      <c r="DO30" s="36">
        <f t="shared" si="41"/>
        <v>11162.35</v>
      </c>
      <c r="DP30" s="36">
        <f t="shared" si="41"/>
        <v>11083.5</v>
      </c>
    </row>
    <row r="31" spans="1:120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DP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  <c r="CB31" s="36">
        <f t="shared" si="43"/>
        <v>10224.375</v>
      </c>
      <c r="CC31" s="36">
        <f t="shared" si="43"/>
        <v>10156.299999999999</v>
      </c>
      <c r="CD31" s="36">
        <f t="shared" si="43"/>
        <v>10092.799999999999</v>
      </c>
      <c r="CE31" s="36">
        <f t="shared" si="43"/>
        <v>9998.5499999999993</v>
      </c>
      <c r="CF31" s="36">
        <f t="shared" si="43"/>
        <v>9770.2000000000007</v>
      </c>
      <c r="CG31" s="36">
        <f t="shared" si="43"/>
        <v>9834.85</v>
      </c>
      <c r="CH31" s="36">
        <f t="shared" si="43"/>
        <v>9887.3250000000007</v>
      </c>
      <c r="CI31" s="36">
        <f t="shared" si="43"/>
        <v>9918.7000000000007</v>
      </c>
      <c r="CJ31" s="36">
        <f t="shared" si="43"/>
        <v>9978.125</v>
      </c>
      <c r="CK31" s="36">
        <f t="shared" si="43"/>
        <v>10172.525</v>
      </c>
      <c r="CL31" s="36">
        <f t="shared" si="43"/>
        <v>10335.625</v>
      </c>
      <c r="CM31" s="36">
        <f t="shared" si="43"/>
        <v>10393.225</v>
      </c>
      <c r="CN31" s="36">
        <f t="shared" si="43"/>
        <v>10417.549999999999</v>
      </c>
      <c r="CO31" s="36">
        <f t="shared" si="43"/>
        <v>10278.15</v>
      </c>
      <c r="CP31" s="36">
        <f t="shared" si="43"/>
        <v>10360.549999999999</v>
      </c>
      <c r="CQ31" s="36">
        <f t="shared" si="43"/>
        <v>10280.775000000001</v>
      </c>
      <c r="CR31" s="36">
        <f t="shared" si="43"/>
        <v>10334.200000000001</v>
      </c>
      <c r="CS31" s="36">
        <f t="shared" si="43"/>
        <v>10373.325000000001</v>
      </c>
      <c r="CT31" s="36">
        <f t="shared" si="43"/>
        <v>10541.875</v>
      </c>
      <c r="CU31" s="36">
        <f t="shared" si="43"/>
        <v>10596.974999999999</v>
      </c>
      <c r="CV31" s="36">
        <f t="shared" si="43"/>
        <v>10753.25</v>
      </c>
      <c r="CW31" s="36">
        <f t="shared" si="43"/>
        <v>10751.75</v>
      </c>
      <c r="CX31" s="36">
        <f t="shared" si="43"/>
        <v>10762.2</v>
      </c>
      <c r="CY31" s="36">
        <f t="shared" si="43"/>
        <v>10784.924999999999</v>
      </c>
      <c r="CZ31" s="36">
        <f t="shared" si="43"/>
        <v>10766.2</v>
      </c>
      <c r="DA31" s="36">
        <f t="shared" si="43"/>
        <v>10825.05</v>
      </c>
      <c r="DB31" s="36">
        <f t="shared" si="43"/>
        <v>10825.05</v>
      </c>
      <c r="DC31" s="36">
        <f t="shared" si="43"/>
        <v>10659.275</v>
      </c>
      <c r="DD31" s="36">
        <f t="shared" si="43"/>
        <v>10702.6</v>
      </c>
      <c r="DE31" s="36">
        <f t="shared" si="43"/>
        <v>10675.25</v>
      </c>
      <c r="DF31" s="36">
        <f t="shared" si="43"/>
        <v>10841.55</v>
      </c>
      <c r="DG31" s="36">
        <f t="shared" si="43"/>
        <v>10995.45</v>
      </c>
      <c r="DH31" s="36">
        <f t="shared" si="43"/>
        <v>11146.4</v>
      </c>
      <c r="DI31" s="36">
        <f t="shared" si="43"/>
        <v>11147.325000000001</v>
      </c>
      <c r="DJ31" s="36">
        <f t="shared" si="43"/>
        <v>11171.474999999999</v>
      </c>
      <c r="DK31" s="36">
        <f t="shared" si="43"/>
        <v>11157.849999999999</v>
      </c>
      <c r="DL31" s="36">
        <f t="shared" si="43"/>
        <v>11156.424999999999</v>
      </c>
      <c r="DM31" s="36">
        <f t="shared" si="43"/>
        <v>11234.575000000001</v>
      </c>
      <c r="DN31" s="36">
        <f t="shared" si="43"/>
        <v>11245.575000000001</v>
      </c>
      <c r="DO31" s="36">
        <f t="shared" si="43"/>
        <v>11192.45</v>
      </c>
      <c r="DP31" s="36">
        <f t="shared" si="43"/>
        <v>11088.525</v>
      </c>
    </row>
    <row r="32" spans="1:120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DP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  <c r="CB32" s="37">
        <f t="shared" si="45"/>
        <v>37.950000000000728</v>
      </c>
      <c r="CC32" s="37">
        <f t="shared" si="45"/>
        <v>73.099999999998545</v>
      </c>
      <c r="CD32" s="37">
        <f t="shared" si="45"/>
        <v>15.566666666669335</v>
      </c>
      <c r="CE32" s="37">
        <f t="shared" si="45"/>
        <v>64.366666666664969</v>
      </c>
      <c r="CF32" s="37">
        <f t="shared" si="45"/>
        <v>135.13333333333503</v>
      </c>
      <c r="CG32" s="37">
        <f t="shared" si="45"/>
        <v>14.099999999998545</v>
      </c>
      <c r="CH32" s="37">
        <f t="shared" si="45"/>
        <v>17.783333333332848</v>
      </c>
      <c r="CI32" s="37">
        <f t="shared" si="45"/>
        <v>25.033333333332848</v>
      </c>
      <c r="CJ32" s="37">
        <f t="shared" si="45"/>
        <v>75.683333333334303</v>
      </c>
      <c r="CK32" s="37">
        <f t="shared" si="45"/>
        <v>47.916666666664241</v>
      </c>
      <c r="CL32" s="37">
        <f t="shared" si="45"/>
        <v>16.283333333332848</v>
      </c>
      <c r="CM32" s="37">
        <f t="shared" si="45"/>
        <v>51.849999999998545</v>
      </c>
      <c r="CN32" s="37">
        <f t="shared" si="45"/>
        <v>74.833333333332121</v>
      </c>
      <c r="CO32" s="37">
        <f t="shared" si="45"/>
        <v>7.1666666666642413</v>
      </c>
      <c r="CP32" s="37">
        <f t="shared" si="45"/>
        <v>14.966666666667152</v>
      </c>
      <c r="CQ32" s="37">
        <f t="shared" si="45"/>
        <v>21.083333333332121</v>
      </c>
      <c r="CR32" s="37">
        <f t="shared" si="45"/>
        <v>21.400000000001455</v>
      </c>
      <c r="CS32" s="37">
        <f t="shared" si="45"/>
        <v>37.816666666665697</v>
      </c>
      <c r="CT32" s="37">
        <f t="shared" si="45"/>
        <v>6.5499999999992724</v>
      </c>
      <c r="CU32" s="37">
        <f t="shared" si="45"/>
        <v>6.9166666666678793</v>
      </c>
      <c r="CV32" s="37">
        <f t="shared" si="45"/>
        <v>6.9333333333343035</v>
      </c>
      <c r="CW32" s="37">
        <f t="shared" si="45"/>
        <v>31.933333333334303</v>
      </c>
      <c r="CX32" s="37">
        <f t="shared" si="45"/>
        <v>37.633333333335031</v>
      </c>
      <c r="CY32" s="37">
        <f t="shared" si="45"/>
        <v>19.016666666666424</v>
      </c>
      <c r="CZ32" s="37">
        <f t="shared" si="45"/>
        <v>1.2333333333335759</v>
      </c>
      <c r="DA32" s="37">
        <f t="shared" si="45"/>
        <v>14.899999999997817</v>
      </c>
      <c r="DB32" s="37">
        <f t="shared" si="45"/>
        <v>14.899999999997817</v>
      </c>
      <c r="DC32" s="37">
        <f t="shared" si="45"/>
        <v>34.616666666664969</v>
      </c>
      <c r="DD32" s="37">
        <f t="shared" si="45"/>
        <v>56.266666666666424</v>
      </c>
      <c r="DE32" s="37">
        <f t="shared" si="45"/>
        <v>43.133333333335031</v>
      </c>
      <c r="DF32" s="37">
        <f t="shared" si="45"/>
        <v>40.100000000002183</v>
      </c>
      <c r="DG32" s="37">
        <f t="shared" si="45"/>
        <v>17.833333333335759</v>
      </c>
      <c r="DH32" s="37">
        <f t="shared" si="45"/>
        <v>10.566666666669335</v>
      </c>
      <c r="DI32" s="37">
        <f t="shared" si="45"/>
        <v>9.8166666666693345</v>
      </c>
      <c r="DJ32" s="37">
        <f t="shared" si="45"/>
        <v>29.316666666665697</v>
      </c>
      <c r="DK32" s="37">
        <f t="shared" si="45"/>
        <v>24.200000000000728</v>
      </c>
      <c r="DL32" s="37">
        <f t="shared" si="45"/>
        <v>16.416666666667879</v>
      </c>
      <c r="DM32" s="37">
        <f t="shared" si="45"/>
        <v>43.983333333329938</v>
      </c>
      <c r="DN32" s="37">
        <f t="shared" si="45"/>
        <v>28.483333333333576</v>
      </c>
      <c r="DO32" s="37">
        <f t="shared" si="45"/>
        <v>60.200000000000728</v>
      </c>
      <c r="DP32" s="37">
        <f t="shared" si="45"/>
        <v>10.049999999999272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1:E142"/>
  <sheetViews>
    <sheetView workbookViewId="0">
      <selection activeCell="B126" sqref="B126"/>
    </sheetView>
  </sheetViews>
  <sheetFormatPr defaultRowHeight="13.8"/>
  <cols>
    <col min="1" max="2" width="8.88671875" style="75"/>
    <col min="3" max="3" width="57.5546875" style="75" bestFit="1" customWidth="1"/>
    <col min="4" max="4" width="13.5546875" style="75" bestFit="1" customWidth="1"/>
    <col min="5" max="16384" width="8.88671875" style="75"/>
  </cols>
  <sheetData>
    <row r="1" spans="3:5">
      <c r="C1" s="75" t="s">
        <v>68</v>
      </c>
      <c r="D1" s="75" t="s">
        <v>69</v>
      </c>
    </row>
    <row r="2" spans="3:5" hidden="1">
      <c r="C2" s="75" t="s">
        <v>70</v>
      </c>
      <c r="D2" s="75" t="s">
        <v>71</v>
      </c>
    </row>
    <row r="3" spans="3:5" hidden="1">
      <c r="C3" s="75" t="s">
        <v>72</v>
      </c>
    </row>
    <row r="4" spans="3:5" hidden="1">
      <c r="C4" s="75" t="s">
        <v>73</v>
      </c>
      <c r="D4" s="75" t="s">
        <v>74</v>
      </c>
    </row>
    <row r="5" spans="3:5" hidden="1">
      <c r="C5" s="75" t="s">
        <v>75</v>
      </c>
      <c r="D5" s="75" t="s">
        <v>76</v>
      </c>
    </row>
    <row r="6" spans="3:5" hidden="1">
      <c r="C6" s="75" t="s">
        <v>77</v>
      </c>
      <c r="D6" s="75" t="s">
        <v>32</v>
      </c>
    </row>
    <row r="7" spans="3:5" hidden="1">
      <c r="C7" s="75" t="s">
        <v>78</v>
      </c>
      <c r="D7" s="75" t="s">
        <v>79</v>
      </c>
    </row>
    <row r="8" spans="3:5" hidden="1">
      <c r="C8" s="75" t="s">
        <v>80</v>
      </c>
      <c r="D8" s="75" t="s">
        <v>81</v>
      </c>
    </row>
    <row r="9" spans="3:5" hidden="1">
      <c r="C9" s="75" t="s">
        <v>82</v>
      </c>
      <c r="D9" s="75" t="s">
        <v>83</v>
      </c>
    </row>
    <row r="10" spans="3:5" hidden="1">
      <c r="C10" s="75" t="s">
        <v>84</v>
      </c>
      <c r="D10" s="75" t="s">
        <v>85</v>
      </c>
    </row>
    <row r="11" spans="3:5" hidden="1">
      <c r="C11" s="75" t="s">
        <v>86</v>
      </c>
      <c r="D11" s="75" t="s">
        <v>87</v>
      </c>
    </row>
    <row r="12" spans="3:5" hidden="1">
      <c r="C12" s="75" t="s">
        <v>88</v>
      </c>
      <c r="D12" s="75" t="s">
        <v>89</v>
      </c>
    </row>
    <row r="13" spans="3:5" hidden="1">
      <c r="C13" s="75" t="s">
        <v>90</v>
      </c>
      <c r="D13" s="75" t="s">
        <v>66</v>
      </c>
    </row>
    <row r="14" spans="3:5">
      <c r="C14" s="75" t="s">
        <v>91</v>
      </c>
      <c r="D14" s="76" t="s">
        <v>33</v>
      </c>
      <c r="E14" s="75">
        <v>1</v>
      </c>
    </row>
    <row r="15" spans="3:5" hidden="1">
      <c r="C15" s="75" t="s">
        <v>92</v>
      </c>
      <c r="D15" s="75" t="s">
        <v>93</v>
      </c>
    </row>
    <row r="16" spans="3:5" hidden="1">
      <c r="C16" s="75" t="s">
        <v>94</v>
      </c>
      <c r="D16" s="75" t="s">
        <v>95</v>
      </c>
    </row>
    <row r="17" spans="3:5">
      <c r="C17" s="75" t="s">
        <v>96</v>
      </c>
      <c r="D17" s="76" t="s">
        <v>67</v>
      </c>
      <c r="E17" s="75">
        <v>1</v>
      </c>
    </row>
    <row r="18" spans="3:5" hidden="1">
      <c r="C18" s="75" t="s">
        <v>97</v>
      </c>
      <c r="D18" s="75" t="s">
        <v>98</v>
      </c>
    </row>
    <row r="19" spans="3:5" hidden="1">
      <c r="C19" s="75" t="s">
        <v>99</v>
      </c>
      <c r="D19" s="75" t="s">
        <v>100</v>
      </c>
    </row>
    <row r="20" spans="3:5" hidden="1">
      <c r="C20" s="75" t="s">
        <v>101</v>
      </c>
      <c r="D20" s="75" t="s">
        <v>102</v>
      </c>
    </row>
    <row r="21" spans="3:5" hidden="1">
      <c r="C21" s="75" t="s">
        <v>103</v>
      </c>
      <c r="D21" s="75" t="s">
        <v>104</v>
      </c>
    </row>
    <row r="22" spans="3:5" hidden="1">
      <c r="C22" s="75" t="s">
        <v>105</v>
      </c>
      <c r="D22" s="75" t="s">
        <v>106</v>
      </c>
    </row>
    <row r="23" spans="3:5" hidden="1">
      <c r="C23" s="75" t="s">
        <v>107</v>
      </c>
      <c r="D23" s="75" t="s">
        <v>108</v>
      </c>
    </row>
    <row r="24" spans="3:5" hidden="1">
      <c r="C24" s="75" t="s">
        <v>109</v>
      </c>
      <c r="D24" s="75" t="s">
        <v>110</v>
      </c>
    </row>
    <row r="25" spans="3:5">
      <c r="C25" s="75" t="s">
        <v>111</v>
      </c>
      <c r="D25" s="76" t="s">
        <v>112</v>
      </c>
      <c r="E25" s="75">
        <v>1</v>
      </c>
    </row>
    <row r="26" spans="3:5" hidden="1">
      <c r="C26" s="75" t="s">
        <v>113</v>
      </c>
      <c r="D26" s="75" t="s">
        <v>114</v>
      </c>
    </row>
    <row r="27" spans="3:5" hidden="1">
      <c r="C27" s="75" t="s">
        <v>115</v>
      </c>
      <c r="D27" s="75" t="s">
        <v>116</v>
      </c>
    </row>
    <row r="28" spans="3:5" hidden="1">
      <c r="C28" s="75" t="s">
        <v>117</v>
      </c>
      <c r="D28" s="75" t="s">
        <v>118</v>
      </c>
    </row>
    <row r="29" spans="3:5">
      <c r="C29" s="75" t="s">
        <v>119</v>
      </c>
      <c r="D29" s="76" t="s">
        <v>50</v>
      </c>
      <c r="E29" s="75">
        <v>1</v>
      </c>
    </row>
    <row r="30" spans="3:5" hidden="1">
      <c r="C30" s="75" t="s">
        <v>120</v>
      </c>
      <c r="D30" s="75" t="s">
        <v>121</v>
      </c>
    </row>
    <row r="31" spans="3:5" hidden="1">
      <c r="C31" s="75" t="s">
        <v>122</v>
      </c>
      <c r="D31" s="75" t="s">
        <v>123</v>
      </c>
    </row>
    <row r="32" spans="3:5" hidden="1">
      <c r="C32" s="75" t="s">
        <v>124</v>
      </c>
      <c r="D32" s="75" t="s">
        <v>125</v>
      </c>
    </row>
    <row r="33" spans="3:5" hidden="1">
      <c r="C33" s="75" t="s">
        <v>126</v>
      </c>
      <c r="D33" s="75" t="s">
        <v>127</v>
      </c>
    </row>
    <row r="34" spans="3:5" hidden="1">
      <c r="C34" s="75" t="s">
        <v>128</v>
      </c>
      <c r="D34" s="75" t="s">
        <v>129</v>
      </c>
    </row>
    <row r="35" spans="3:5">
      <c r="C35" s="75" t="s">
        <v>130</v>
      </c>
      <c r="D35" s="76" t="s">
        <v>38</v>
      </c>
      <c r="E35" s="75">
        <v>1</v>
      </c>
    </row>
    <row r="36" spans="3:5" hidden="1">
      <c r="C36" s="75" t="s">
        <v>131</v>
      </c>
      <c r="D36" s="75" t="s">
        <v>37</v>
      </c>
    </row>
    <row r="37" spans="3:5" hidden="1">
      <c r="C37" s="75" t="s">
        <v>132</v>
      </c>
      <c r="D37" s="75" t="s">
        <v>133</v>
      </c>
    </row>
    <row r="38" spans="3:5" hidden="1">
      <c r="C38" s="75" t="s">
        <v>134</v>
      </c>
      <c r="D38" s="75" t="s">
        <v>135</v>
      </c>
    </row>
    <row r="39" spans="3:5" hidden="1">
      <c r="C39" s="75" t="s">
        <v>136</v>
      </c>
      <c r="D39" s="75" t="s">
        <v>137</v>
      </c>
    </row>
    <row r="40" spans="3:5" hidden="1">
      <c r="C40" s="75" t="s">
        <v>138</v>
      </c>
      <c r="D40" s="75" t="s">
        <v>139</v>
      </c>
    </row>
    <row r="41" spans="3:5" hidden="1">
      <c r="C41" s="75" t="s">
        <v>140</v>
      </c>
      <c r="D41" s="77" t="s">
        <v>141</v>
      </c>
      <c r="E41" s="75">
        <v>2</v>
      </c>
    </row>
    <row r="42" spans="3:5" hidden="1">
      <c r="C42" s="75" t="s">
        <v>142</v>
      </c>
      <c r="D42" s="75" t="s">
        <v>143</v>
      </c>
    </row>
    <row r="43" spans="3:5" hidden="1">
      <c r="C43" s="75" t="s">
        <v>144</v>
      </c>
      <c r="D43" s="78" t="s">
        <v>145</v>
      </c>
      <c r="E43" s="75">
        <v>2</v>
      </c>
    </row>
    <row r="44" spans="3:5" hidden="1">
      <c r="C44" s="75" t="s">
        <v>146</v>
      </c>
      <c r="D44" s="75" t="s">
        <v>147</v>
      </c>
    </row>
    <row r="45" spans="3:5" hidden="1">
      <c r="C45" s="75" t="s">
        <v>148</v>
      </c>
      <c r="D45" s="75" t="s">
        <v>149</v>
      </c>
    </row>
    <row r="46" spans="3:5" hidden="1">
      <c r="C46" s="75" t="s">
        <v>150</v>
      </c>
      <c r="D46" s="75" t="s">
        <v>151</v>
      </c>
    </row>
    <row r="47" spans="3:5" hidden="1">
      <c r="C47" s="75" t="s">
        <v>152</v>
      </c>
      <c r="D47" s="75" t="s">
        <v>153</v>
      </c>
    </row>
    <row r="48" spans="3:5" hidden="1">
      <c r="C48" s="75" t="s">
        <v>154</v>
      </c>
      <c r="D48" s="75" t="s">
        <v>155</v>
      </c>
    </row>
    <row r="49" spans="3:5" hidden="1">
      <c r="C49" s="75" t="s">
        <v>156</v>
      </c>
      <c r="D49" s="75" t="s">
        <v>45</v>
      </c>
    </row>
    <row r="50" spans="3:5" hidden="1">
      <c r="C50" s="75" t="s">
        <v>157</v>
      </c>
      <c r="D50" s="75" t="s">
        <v>158</v>
      </c>
    </row>
    <row r="51" spans="3:5" hidden="1">
      <c r="C51" s="75" t="s">
        <v>159</v>
      </c>
      <c r="D51" s="75" t="s">
        <v>160</v>
      </c>
    </row>
    <row r="52" spans="3:5" hidden="1">
      <c r="C52" s="75" t="s">
        <v>161</v>
      </c>
      <c r="D52" s="75" t="s">
        <v>162</v>
      </c>
    </row>
    <row r="53" spans="3:5" hidden="1">
      <c r="C53" s="75" t="s">
        <v>163</v>
      </c>
      <c r="D53" s="75" t="s">
        <v>164</v>
      </c>
    </row>
    <row r="54" spans="3:5" hidden="1">
      <c r="C54" s="75" t="s">
        <v>165</v>
      </c>
      <c r="D54" s="75" t="s">
        <v>166</v>
      </c>
    </row>
    <row r="55" spans="3:5" hidden="1">
      <c r="C55" s="75" t="s">
        <v>167</v>
      </c>
      <c r="D55" s="75" t="s">
        <v>168</v>
      </c>
    </row>
    <row r="56" spans="3:5" hidden="1">
      <c r="C56" s="75" t="s">
        <v>169</v>
      </c>
      <c r="D56" s="75" t="s">
        <v>34</v>
      </c>
    </row>
    <row r="57" spans="3:5">
      <c r="C57" s="75" t="s">
        <v>170</v>
      </c>
      <c r="D57" s="76" t="s">
        <v>41</v>
      </c>
      <c r="E57" s="75">
        <v>1</v>
      </c>
    </row>
    <row r="58" spans="3:5">
      <c r="C58" s="75" t="s">
        <v>171</v>
      </c>
      <c r="D58" s="76" t="s">
        <v>48</v>
      </c>
      <c r="E58" s="75">
        <v>1</v>
      </c>
    </row>
    <row r="59" spans="3:5" hidden="1">
      <c r="C59" s="75" t="s">
        <v>172</v>
      </c>
      <c r="D59" s="75" t="s">
        <v>173</v>
      </c>
    </row>
    <row r="60" spans="3:5" hidden="1">
      <c r="C60" s="75" t="s">
        <v>174</v>
      </c>
      <c r="D60" s="78" t="s">
        <v>43</v>
      </c>
      <c r="E60" s="75">
        <v>2</v>
      </c>
    </row>
    <row r="61" spans="3:5" hidden="1">
      <c r="C61" s="75" t="s">
        <v>175</v>
      </c>
      <c r="D61" s="75" t="s">
        <v>176</v>
      </c>
    </row>
    <row r="62" spans="3:5" hidden="1">
      <c r="C62" s="75" t="s">
        <v>177</v>
      </c>
      <c r="D62" s="75" t="s">
        <v>178</v>
      </c>
    </row>
    <row r="63" spans="3:5" hidden="1">
      <c r="C63" s="75" t="s">
        <v>179</v>
      </c>
      <c r="D63" s="75" t="s">
        <v>180</v>
      </c>
    </row>
    <row r="64" spans="3:5" hidden="1">
      <c r="C64" s="75" t="s">
        <v>181</v>
      </c>
      <c r="D64" s="75" t="s">
        <v>182</v>
      </c>
    </row>
    <row r="65" spans="3:5">
      <c r="C65" s="75" t="s">
        <v>183</v>
      </c>
      <c r="D65" s="76" t="s">
        <v>184</v>
      </c>
      <c r="E65" s="75">
        <v>1</v>
      </c>
    </row>
    <row r="66" spans="3:5" hidden="1">
      <c r="C66" s="75" t="s">
        <v>185</v>
      </c>
      <c r="D66" s="75" t="s">
        <v>186</v>
      </c>
    </row>
    <row r="67" spans="3:5" hidden="1">
      <c r="C67" s="75" t="s">
        <v>187</v>
      </c>
      <c r="D67" s="75" t="s">
        <v>188</v>
      </c>
    </row>
    <row r="68" spans="3:5" hidden="1">
      <c r="C68" s="75" t="s">
        <v>189</v>
      </c>
      <c r="D68" s="75" t="s">
        <v>190</v>
      </c>
    </row>
    <row r="69" spans="3:5" hidden="1">
      <c r="C69" s="75" t="s">
        <v>191</v>
      </c>
      <c r="D69" s="75" t="s">
        <v>192</v>
      </c>
    </row>
    <row r="70" spans="3:5" hidden="1">
      <c r="C70" s="75" t="s">
        <v>193</v>
      </c>
      <c r="D70" s="75" t="s">
        <v>194</v>
      </c>
    </row>
    <row r="71" spans="3:5" hidden="1">
      <c r="C71" s="75" t="s">
        <v>195</v>
      </c>
      <c r="D71" s="78" t="s">
        <v>196</v>
      </c>
      <c r="E71" s="75">
        <v>2</v>
      </c>
    </row>
    <row r="72" spans="3:5" hidden="1">
      <c r="C72" s="75" t="s">
        <v>197</v>
      </c>
      <c r="D72" s="75" t="s">
        <v>198</v>
      </c>
    </row>
    <row r="73" spans="3:5">
      <c r="C73" s="75" t="s">
        <v>199</v>
      </c>
      <c r="D73" s="76" t="s">
        <v>42</v>
      </c>
      <c r="E73" s="75">
        <v>1</v>
      </c>
    </row>
    <row r="74" spans="3:5" hidden="1">
      <c r="C74" s="75" t="s">
        <v>200</v>
      </c>
      <c r="D74" s="75" t="s">
        <v>44</v>
      </c>
    </row>
    <row r="75" spans="3:5" hidden="1">
      <c r="C75" s="75" t="s">
        <v>201</v>
      </c>
      <c r="D75" s="78" t="s">
        <v>202</v>
      </c>
      <c r="E75" s="75">
        <v>2</v>
      </c>
    </row>
    <row r="76" spans="3:5" hidden="1">
      <c r="C76" s="75" t="s">
        <v>203</v>
      </c>
      <c r="D76" s="75" t="s">
        <v>204</v>
      </c>
    </row>
    <row r="77" spans="3:5" hidden="1">
      <c r="C77" s="75" t="s">
        <v>205</v>
      </c>
      <c r="D77" s="75" t="s">
        <v>39</v>
      </c>
    </row>
    <row r="78" spans="3:5" hidden="1">
      <c r="C78" s="75" t="s">
        <v>206</v>
      </c>
      <c r="D78" s="75" t="s">
        <v>207</v>
      </c>
    </row>
    <row r="79" spans="3:5">
      <c r="C79" s="75" t="s">
        <v>208</v>
      </c>
      <c r="D79" s="76" t="s">
        <v>56</v>
      </c>
      <c r="E79" s="75">
        <v>1</v>
      </c>
    </row>
    <row r="80" spans="3:5" hidden="1">
      <c r="C80" s="75" t="s">
        <v>209</v>
      </c>
      <c r="D80" s="75" t="s">
        <v>210</v>
      </c>
    </row>
    <row r="81" spans="3:5" hidden="1">
      <c r="C81" s="75" t="s">
        <v>211</v>
      </c>
      <c r="D81" s="75" t="s">
        <v>212</v>
      </c>
    </row>
    <row r="82" spans="3:5" hidden="1">
      <c r="C82" s="75" t="s">
        <v>213</v>
      </c>
      <c r="D82" s="78" t="s">
        <v>64</v>
      </c>
      <c r="E82" s="75">
        <v>2</v>
      </c>
    </row>
    <row r="83" spans="3:5" hidden="1">
      <c r="C83" s="75" t="s">
        <v>214</v>
      </c>
      <c r="D83" s="78" t="s">
        <v>215</v>
      </c>
      <c r="E83" s="75">
        <v>2</v>
      </c>
    </row>
    <row r="84" spans="3:5" hidden="1">
      <c r="C84" s="75" t="s">
        <v>216</v>
      </c>
      <c r="D84" s="75" t="s">
        <v>217</v>
      </c>
    </row>
    <row r="85" spans="3:5" hidden="1">
      <c r="C85" s="75" t="s">
        <v>218</v>
      </c>
      <c r="D85" s="75" t="s">
        <v>219</v>
      </c>
    </row>
    <row r="86" spans="3:5" hidden="1">
      <c r="C86" s="75" t="s">
        <v>220</v>
      </c>
      <c r="D86" s="75" t="s">
        <v>221</v>
      </c>
    </row>
    <row r="87" spans="3:5" hidden="1">
      <c r="C87" s="75" t="s">
        <v>222</v>
      </c>
      <c r="D87" s="75" t="s">
        <v>223</v>
      </c>
    </row>
    <row r="88" spans="3:5">
      <c r="C88" s="75" t="s">
        <v>224</v>
      </c>
      <c r="D88" s="76" t="s">
        <v>35</v>
      </c>
      <c r="E88" s="75">
        <v>1</v>
      </c>
    </row>
    <row r="89" spans="3:5" hidden="1">
      <c r="C89" s="75" t="s">
        <v>225</v>
      </c>
      <c r="D89" s="75" t="s">
        <v>226</v>
      </c>
    </row>
    <row r="90" spans="3:5" hidden="1">
      <c r="C90" s="75" t="s">
        <v>227</v>
      </c>
      <c r="D90" s="75" t="s">
        <v>228</v>
      </c>
    </row>
    <row r="91" spans="3:5" hidden="1">
      <c r="C91" s="75" t="s">
        <v>229</v>
      </c>
      <c r="D91" s="75" t="s">
        <v>230</v>
      </c>
    </row>
    <row r="92" spans="3:5" hidden="1">
      <c r="C92" s="75" t="s">
        <v>231</v>
      </c>
      <c r="D92" s="75" t="s">
        <v>232</v>
      </c>
    </row>
    <row r="93" spans="3:5" hidden="1">
      <c r="C93" s="75" t="s">
        <v>233</v>
      </c>
      <c r="D93" s="75" t="s">
        <v>234</v>
      </c>
    </row>
    <row r="94" spans="3:5" hidden="1">
      <c r="C94" s="75" t="s">
        <v>235</v>
      </c>
      <c r="D94" s="75" t="s">
        <v>236</v>
      </c>
    </row>
    <row r="95" spans="3:5" hidden="1">
      <c r="C95" s="75" t="s">
        <v>237</v>
      </c>
      <c r="D95" s="75" t="s">
        <v>238</v>
      </c>
    </row>
    <row r="96" spans="3:5" hidden="1">
      <c r="C96" s="75" t="s">
        <v>239</v>
      </c>
      <c r="D96" s="75" t="s">
        <v>240</v>
      </c>
    </row>
    <row r="97" spans="3:4" hidden="1">
      <c r="C97" s="75" t="s">
        <v>241</v>
      </c>
      <c r="D97" s="75" t="s">
        <v>242</v>
      </c>
    </row>
    <row r="98" spans="3:4" hidden="1">
      <c r="C98" s="75" t="s">
        <v>243</v>
      </c>
      <c r="D98" s="75" t="s">
        <v>244</v>
      </c>
    </row>
    <row r="99" spans="3:4" hidden="1">
      <c r="C99" s="75" t="s">
        <v>245</v>
      </c>
      <c r="D99" s="75" t="s">
        <v>246</v>
      </c>
    </row>
    <row r="100" spans="3:4" hidden="1">
      <c r="C100" s="75" t="s">
        <v>247</v>
      </c>
      <c r="D100" s="75" t="s">
        <v>248</v>
      </c>
    </row>
    <row r="101" spans="3:4" hidden="1">
      <c r="C101" s="75" t="s">
        <v>249</v>
      </c>
      <c r="D101" s="75" t="s">
        <v>40</v>
      </c>
    </row>
    <row r="102" spans="3:4" hidden="1">
      <c r="C102" s="75" t="s">
        <v>250</v>
      </c>
      <c r="D102" s="75" t="s">
        <v>53</v>
      </c>
    </row>
    <row r="103" spans="3:4" hidden="1">
      <c r="C103" s="75" t="s">
        <v>251</v>
      </c>
      <c r="D103" s="75" t="s">
        <v>252</v>
      </c>
    </row>
    <row r="104" spans="3:4" hidden="1">
      <c r="C104" s="75" t="s">
        <v>253</v>
      </c>
      <c r="D104" s="75" t="s">
        <v>254</v>
      </c>
    </row>
    <row r="105" spans="3:4" hidden="1">
      <c r="C105" s="75" t="s">
        <v>255</v>
      </c>
      <c r="D105" s="75" t="s">
        <v>256</v>
      </c>
    </row>
    <row r="106" spans="3:4" hidden="1">
      <c r="C106" s="75" t="s">
        <v>257</v>
      </c>
      <c r="D106" s="75" t="s">
        <v>258</v>
      </c>
    </row>
    <row r="107" spans="3:4" hidden="1">
      <c r="C107" s="75" t="s">
        <v>259</v>
      </c>
      <c r="D107" s="75" t="s">
        <v>260</v>
      </c>
    </row>
    <row r="108" spans="3:4" hidden="1">
      <c r="C108" s="75" t="s">
        <v>261</v>
      </c>
      <c r="D108" s="75" t="s">
        <v>262</v>
      </c>
    </row>
    <row r="109" spans="3:4" hidden="1">
      <c r="C109" s="75" t="s">
        <v>263</v>
      </c>
      <c r="D109" s="75" t="s">
        <v>47</v>
      </c>
    </row>
    <row r="110" spans="3:4" hidden="1">
      <c r="C110" s="75" t="s">
        <v>264</v>
      </c>
      <c r="D110" s="75" t="s">
        <v>265</v>
      </c>
    </row>
    <row r="111" spans="3:4" hidden="1">
      <c r="C111" s="75" t="s">
        <v>266</v>
      </c>
      <c r="D111" s="75" t="s">
        <v>267</v>
      </c>
    </row>
    <row r="112" spans="3:4" hidden="1">
      <c r="C112" s="75" t="s">
        <v>268</v>
      </c>
      <c r="D112" s="75" t="s">
        <v>269</v>
      </c>
    </row>
    <row r="113" spans="3:5" hidden="1">
      <c r="C113" s="75" t="s">
        <v>270</v>
      </c>
      <c r="D113" s="75" t="s">
        <v>271</v>
      </c>
    </row>
    <row r="114" spans="3:5">
      <c r="C114" s="75" t="s">
        <v>272</v>
      </c>
      <c r="D114" s="76" t="s">
        <v>36</v>
      </c>
      <c r="E114" s="75">
        <v>1</v>
      </c>
    </row>
    <row r="115" spans="3:5" hidden="1">
      <c r="C115" s="75" t="s">
        <v>273</v>
      </c>
      <c r="D115" s="75" t="s">
        <v>274</v>
      </c>
    </row>
    <row r="116" spans="3:5" hidden="1">
      <c r="C116" s="75" t="s">
        <v>275</v>
      </c>
      <c r="D116" s="75" t="s">
        <v>276</v>
      </c>
    </row>
    <row r="117" spans="3:5">
      <c r="C117" s="75" t="s">
        <v>277</v>
      </c>
      <c r="D117" s="76" t="s">
        <v>58</v>
      </c>
      <c r="E117" s="75">
        <v>1</v>
      </c>
    </row>
    <row r="118" spans="3:5" hidden="1">
      <c r="C118" s="75" t="s">
        <v>278</v>
      </c>
      <c r="D118" s="75" t="s">
        <v>279</v>
      </c>
    </row>
    <row r="119" spans="3:5" hidden="1">
      <c r="C119" s="75" t="s">
        <v>280</v>
      </c>
      <c r="D119" s="75" t="s">
        <v>281</v>
      </c>
    </row>
    <row r="120" spans="3:5" hidden="1">
      <c r="C120" s="75" t="s">
        <v>282</v>
      </c>
      <c r="D120" s="75" t="s">
        <v>283</v>
      </c>
    </row>
    <row r="121" spans="3:5" hidden="1">
      <c r="C121" s="75" t="s">
        <v>284</v>
      </c>
      <c r="D121" s="75" t="s">
        <v>285</v>
      </c>
    </row>
    <row r="122" spans="3:5">
      <c r="C122" s="75" t="s">
        <v>286</v>
      </c>
      <c r="D122" s="76" t="s">
        <v>57</v>
      </c>
      <c r="E122" s="75">
        <v>1</v>
      </c>
    </row>
    <row r="123" spans="3:5" hidden="1">
      <c r="C123" s="75" t="s">
        <v>287</v>
      </c>
      <c r="D123" s="75" t="s">
        <v>288</v>
      </c>
    </row>
    <row r="124" spans="3:5" hidden="1">
      <c r="C124" s="75" t="s">
        <v>289</v>
      </c>
      <c r="D124" s="75" t="s">
        <v>290</v>
      </c>
    </row>
    <row r="125" spans="3:5" hidden="1">
      <c r="C125" s="75" t="s">
        <v>291</v>
      </c>
      <c r="D125" s="75" t="s">
        <v>292</v>
      </c>
    </row>
    <row r="126" spans="3:5">
      <c r="C126" s="75" t="s">
        <v>293</v>
      </c>
      <c r="D126" s="76" t="s">
        <v>59</v>
      </c>
      <c r="E126" s="75">
        <v>1</v>
      </c>
    </row>
    <row r="127" spans="3:5" hidden="1">
      <c r="C127" s="75" t="s">
        <v>294</v>
      </c>
      <c r="D127" s="75" t="s">
        <v>295</v>
      </c>
    </row>
    <row r="128" spans="3:5">
      <c r="C128" s="75" t="s">
        <v>296</v>
      </c>
      <c r="D128" s="76" t="s">
        <v>46</v>
      </c>
      <c r="E128" s="75">
        <v>1</v>
      </c>
    </row>
    <row r="129" spans="3:5">
      <c r="C129" s="75" t="s">
        <v>297</v>
      </c>
      <c r="D129" s="76" t="s">
        <v>49</v>
      </c>
      <c r="E129" s="75">
        <v>1</v>
      </c>
    </row>
    <row r="130" spans="3:5" hidden="1">
      <c r="C130" s="75" t="s">
        <v>298</v>
      </c>
      <c r="D130" s="75" t="s">
        <v>299</v>
      </c>
    </row>
    <row r="131" spans="3:5" hidden="1">
      <c r="C131" s="75" t="s">
        <v>300</v>
      </c>
      <c r="D131" s="78" t="s">
        <v>301</v>
      </c>
      <c r="E131" s="75">
        <v>2</v>
      </c>
    </row>
    <row r="132" spans="3:5" hidden="1">
      <c r="C132" s="75" t="s">
        <v>302</v>
      </c>
      <c r="D132" s="75" t="s">
        <v>303</v>
      </c>
    </row>
    <row r="133" spans="3:5" hidden="1">
      <c r="C133" s="75" t="s">
        <v>304</v>
      </c>
      <c r="D133" s="75" t="s">
        <v>305</v>
      </c>
    </row>
    <row r="134" spans="3:5" hidden="1">
      <c r="C134" s="75" t="s">
        <v>306</v>
      </c>
      <c r="D134" s="75" t="s">
        <v>307</v>
      </c>
    </row>
    <row r="135" spans="3:5" hidden="1">
      <c r="C135" s="75" t="s">
        <v>308</v>
      </c>
      <c r="D135" s="75" t="s">
        <v>309</v>
      </c>
    </row>
    <row r="136" spans="3:5" hidden="1">
      <c r="C136" s="75" t="s">
        <v>310</v>
      </c>
      <c r="D136" s="75" t="s">
        <v>311</v>
      </c>
    </row>
    <row r="137" spans="3:5" hidden="1">
      <c r="C137" s="75" t="s">
        <v>312</v>
      </c>
      <c r="D137" s="75" t="s">
        <v>61</v>
      </c>
    </row>
    <row r="138" spans="3:5" hidden="1">
      <c r="C138" s="75" t="s">
        <v>313</v>
      </c>
      <c r="D138" s="78" t="s">
        <v>314</v>
      </c>
      <c r="E138" s="75">
        <v>2</v>
      </c>
    </row>
    <row r="139" spans="3:5" hidden="1">
      <c r="C139" s="75" t="s">
        <v>315</v>
      </c>
      <c r="D139" s="78" t="s">
        <v>62</v>
      </c>
      <c r="E139" s="75">
        <v>2</v>
      </c>
    </row>
    <row r="140" spans="3:5" hidden="1">
      <c r="C140" s="75" t="s">
        <v>316</v>
      </c>
      <c r="D140" s="75" t="s">
        <v>317</v>
      </c>
    </row>
    <row r="141" spans="3:5" hidden="1">
      <c r="C141" s="75" t="s">
        <v>318</v>
      </c>
      <c r="D141" s="75" t="s">
        <v>52</v>
      </c>
    </row>
    <row r="142" spans="3:5" hidden="1">
      <c r="C142" s="75" t="s">
        <v>319</v>
      </c>
      <c r="D142" s="75" t="s">
        <v>63</v>
      </c>
    </row>
  </sheetData>
  <autoFilter ref="C1:E142">
    <filterColumn colId="2">
      <filters>
        <filter val="1"/>
      </filters>
    </filterColumn>
    <sortState ref="C14:E129">
      <sortCondition ref="D1:D14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Emeter</vt:lpstr>
      <vt:lpstr>Stock-List</vt:lpstr>
      <vt:lpstr>Archives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2020-08-03T19:15:04Z</dcterms:modified>
</cp:coreProperties>
</file>