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" l="1"/>
  <c r="H48" i="1"/>
  <c r="H46" i="1"/>
  <c r="H47" i="1" s="1"/>
  <c r="H40" i="1"/>
  <c r="H28" i="1"/>
  <c r="H22" i="1"/>
  <c r="H34" i="1" s="1"/>
  <c r="H13" i="1"/>
  <c r="H53" i="1" s="1"/>
  <c r="H55" i="1" l="1"/>
  <c r="H54" i="1" s="1"/>
  <c r="H29" i="1"/>
  <c r="H25" i="1"/>
  <c r="H32" i="1"/>
  <c r="H24" i="1"/>
  <c r="H31" i="1"/>
  <c r="H27" i="1"/>
  <c r="H30" i="1"/>
  <c r="H26" i="1"/>
  <c r="H8" i="1"/>
  <c r="H18" i="1"/>
  <c r="H15" i="1"/>
  <c r="H52" i="1"/>
  <c r="H10" i="1"/>
  <c r="H16" i="1"/>
  <c r="AW53" i="3"/>
  <c r="AX49" i="3"/>
  <c r="AW49" i="3"/>
  <c r="AV49" i="3"/>
  <c r="AU49" i="3"/>
  <c r="AT49" i="3"/>
  <c r="AX48" i="3"/>
  <c r="AW48" i="3"/>
  <c r="AV48" i="3"/>
  <c r="AU48" i="3"/>
  <c r="AT48" i="3"/>
  <c r="AW47" i="3"/>
  <c r="AW32" i="3" s="1"/>
  <c r="AV47" i="3"/>
  <c r="AV32" i="3" s="1"/>
  <c r="AX46" i="3"/>
  <c r="AX47" i="3" s="1"/>
  <c r="AW46" i="3"/>
  <c r="AV46" i="3"/>
  <c r="AU46" i="3"/>
  <c r="AU47" i="3" s="1"/>
  <c r="AT46" i="3"/>
  <c r="AT47" i="3" s="1"/>
  <c r="AX40" i="3"/>
  <c r="AW40" i="3"/>
  <c r="AV40" i="3"/>
  <c r="AU40" i="3"/>
  <c r="AT40" i="3"/>
  <c r="AV30" i="3"/>
  <c r="AW29" i="3"/>
  <c r="AV29" i="3"/>
  <c r="AX28" i="3"/>
  <c r="AW28" i="3"/>
  <c r="AV28" i="3"/>
  <c r="AU28" i="3"/>
  <c r="AT28" i="3"/>
  <c r="AV26" i="3"/>
  <c r="AW25" i="3"/>
  <c r="AV25" i="3"/>
  <c r="AX22" i="3"/>
  <c r="AX34" i="3" s="1"/>
  <c r="AW22" i="3"/>
  <c r="AW34" i="3" s="1"/>
  <c r="AV22" i="3"/>
  <c r="AV34" i="3" s="1"/>
  <c r="AU22" i="3"/>
  <c r="AU34" i="3" s="1"/>
  <c r="AT22" i="3"/>
  <c r="AT34" i="3" s="1"/>
  <c r="AW16" i="3"/>
  <c r="AW15" i="3" s="1"/>
  <c r="AV16" i="3"/>
  <c r="AV20" i="3" s="1"/>
  <c r="AX13" i="3"/>
  <c r="AX55" i="3" s="1"/>
  <c r="AW13" i="3"/>
  <c r="AV13" i="3"/>
  <c r="AV53" i="3" s="1"/>
  <c r="AU13" i="3"/>
  <c r="AT13" i="3"/>
  <c r="AT55" i="3" s="1"/>
  <c r="AV11" i="3"/>
  <c r="AW10" i="3"/>
  <c r="AW9" i="3" s="1"/>
  <c r="AV10" i="3"/>
  <c r="AX8" i="3"/>
  <c r="AW8" i="3"/>
  <c r="AV8" i="3"/>
  <c r="AV9" i="3" s="1"/>
  <c r="AU8" i="3"/>
  <c r="AT8" i="3"/>
  <c r="AV7" i="3"/>
  <c r="AW6" i="3"/>
  <c r="AW7" i="3" s="1"/>
  <c r="AV6" i="3"/>
  <c r="G49" i="1"/>
  <c r="G48" i="1"/>
  <c r="G46" i="1"/>
  <c r="G40" i="1"/>
  <c r="G28" i="1"/>
  <c r="G22" i="1"/>
  <c r="G34" i="1" s="1"/>
  <c r="G13" i="1"/>
  <c r="H33" i="1" l="1"/>
  <c r="H23" i="1"/>
  <c r="H20" i="1"/>
  <c r="H19" i="1" s="1"/>
  <c r="H17" i="1"/>
  <c r="H6" i="1"/>
  <c r="H7" i="1" s="1"/>
  <c r="H11" i="1"/>
  <c r="H9" i="1"/>
  <c r="AT31" i="3"/>
  <c r="AT27" i="3"/>
  <c r="AT30" i="3"/>
  <c r="AT26" i="3"/>
  <c r="AT24" i="3"/>
  <c r="AT29" i="3"/>
  <c r="AT25" i="3"/>
  <c r="AT32" i="3"/>
  <c r="AX31" i="3"/>
  <c r="AX27" i="3"/>
  <c r="AX24" i="3"/>
  <c r="AX23" i="3" s="1"/>
  <c r="AX30" i="3"/>
  <c r="AX26" i="3"/>
  <c r="AX32" i="3"/>
  <c r="AX33" i="3" s="1"/>
  <c r="AX29" i="3"/>
  <c r="AX25" i="3"/>
  <c r="AU9" i="3"/>
  <c r="AU30" i="3"/>
  <c r="AU26" i="3"/>
  <c r="AU29" i="3"/>
  <c r="AU25" i="3"/>
  <c r="AU31" i="3"/>
  <c r="AU32" i="3"/>
  <c r="AU33" i="3" s="1"/>
  <c r="AU24" i="3"/>
  <c r="AU23" i="3" s="1"/>
  <c r="AU27" i="3"/>
  <c r="AV33" i="3"/>
  <c r="AU18" i="3"/>
  <c r="AX52" i="3"/>
  <c r="AU55" i="3"/>
  <c r="AU54" i="3" s="1"/>
  <c r="AT10" i="3"/>
  <c r="AX10" i="3"/>
  <c r="AW11" i="3"/>
  <c r="AT16" i="3"/>
  <c r="AX16" i="3"/>
  <c r="AV18" i="3"/>
  <c r="AW26" i="3"/>
  <c r="AV27" i="3"/>
  <c r="AW30" i="3"/>
  <c r="AV31" i="3"/>
  <c r="AU52" i="3"/>
  <c r="AT53" i="3"/>
  <c r="AX53" i="3"/>
  <c r="AV55" i="3"/>
  <c r="AV54" i="3" s="1"/>
  <c r="AW20" i="3"/>
  <c r="AT52" i="3"/>
  <c r="AU10" i="3"/>
  <c r="AV15" i="3"/>
  <c r="AU16" i="3"/>
  <c r="AU15" i="3" s="1"/>
  <c r="AW18" i="3"/>
  <c r="AW19" i="3" s="1"/>
  <c r="AV24" i="3"/>
  <c r="AV23" i="3" s="1"/>
  <c r="AW27" i="3"/>
  <c r="AW31" i="3"/>
  <c r="AW33" i="3" s="1"/>
  <c r="AV52" i="3"/>
  <c r="AU53" i="3"/>
  <c r="AT54" i="3"/>
  <c r="AX54" i="3"/>
  <c r="AW55" i="3"/>
  <c r="AW54" i="3" s="1"/>
  <c r="AT18" i="3"/>
  <c r="AX18" i="3"/>
  <c r="AW24" i="3"/>
  <c r="AW23" i="3" s="1"/>
  <c r="G55" i="1"/>
  <c r="G52" i="1" s="1"/>
  <c r="G16" i="1"/>
  <c r="G20" i="1" s="1"/>
  <c r="G8" i="1"/>
  <c r="G10" i="1"/>
  <c r="G11" i="1" s="1"/>
  <c r="G53" i="1"/>
  <c r="G47" i="1"/>
  <c r="G18" i="1"/>
  <c r="G54" i="1" l="1"/>
  <c r="AW17" i="3"/>
  <c r="AX17" i="3"/>
  <c r="AX20" i="3"/>
  <c r="AX15" i="3"/>
  <c r="AW52" i="3"/>
  <c r="AX19" i="3"/>
  <c r="AT15" i="3"/>
  <c r="AT17" i="3"/>
  <c r="AT20" i="3"/>
  <c r="AT9" i="3"/>
  <c r="AT11" i="3"/>
  <c r="AT6" i="3"/>
  <c r="AT7" i="3" s="1"/>
  <c r="AT23" i="3"/>
  <c r="AT19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G19" i="1"/>
  <c r="G15" i="1"/>
  <c r="G9" i="1"/>
  <c r="G6" i="1"/>
  <c r="G7" i="1" s="1"/>
  <c r="G31" i="1"/>
  <c r="G27" i="1"/>
  <c r="G29" i="1"/>
  <c r="G25" i="1"/>
  <c r="G30" i="1"/>
  <c r="G26" i="1"/>
  <c r="G32" i="1"/>
  <c r="G24" i="1"/>
  <c r="G23" i="1" s="1"/>
  <c r="G17" i="1"/>
  <c r="G33" i="1" l="1"/>
  <c r="F40" i="1" l="1"/>
  <c r="F40" i="9"/>
  <c r="H49" i="9"/>
  <c r="G49" i="9"/>
  <c r="E49" i="9"/>
  <c r="H48" i="9"/>
  <c r="G48" i="9"/>
  <c r="E48" i="9"/>
  <c r="H46" i="9"/>
  <c r="H47" i="9" s="1"/>
  <c r="G46" i="9"/>
  <c r="E46" i="9"/>
  <c r="H40" i="9"/>
  <c r="G40" i="9"/>
  <c r="E40" i="9"/>
  <c r="H28" i="9"/>
  <c r="G28" i="9"/>
  <c r="F28" i="9"/>
  <c r="E28" i="9"/>
  <c r="H22" i="9"/>
  <c r="H34" i="9" s="1"/>
  <c r="G22" i="9"/>
  <c r="G34" i="9" s="1"/>
  <c r="E22" i="9"/>
  <c r="E34" i="9" s="1"/>
  <c r="H13" i="9"/>
  <c r="G13" i="9"/>
  <c r="G10" i="9" s="1"/>
  <c r="G11" i="9" s="1"/>
  <c r="E13" i="9"/>
  <c r="H8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S8" i="3"/>
  <c r="AS9" i="3" s="1"/>
  <c r="AR8" i="3"/>
  <c r="AR9" i="3" s="1"/>
  <c r="AQ8" i="3"/>
  <c r="AQ9" i="3" s="1"/>
  <c r="AS6" i="3"/>
  <c r="AS7" i="3" s="1"/>
  <c r="AR6" i="3"/>
  <c r="AR7" i="3" s="1"/>
  <c r="AQ6" i="3"/>
  <c r="AQ7" i="3" s="1"/>
  <c r="AO49" i="3"/>
  <c r="AN49" i="3"/>
  <c r="AO48" i="3"/>
  <c r="AN48" i="3"/>
  <c r="AO46" i="3"/>
  <c r="AO6" i="3" s="1"/>
  <c r="AN46" i="3"/>
  <c r="AN47" i="3" s="1"/>
  <c r="AO28" i="3"/>
  <c r="AN28" i="3"/>
  <c r="AO22" i="3"/>
  <c r="AO34" i="3" s="1"/>
  <c r="AN22" i="3"/>
  <c r="AN34" i="3" s="1"/>
  <c r="AO13" i="3"/>
  <c r="AN13" i="3"/>
  <c r="AN53" i="3" s="1"/>
  <c r="AO11" i="3"/>
  <c r="AO10" i="3"/>
  <c r="AN8" i="3"/>
  <c r="H55" i="9" l="1"/>
  <c r="G8" i="9"/>
  <c r="G9" i="9" s="1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G6" i="9"/>
  <c r="G7" i="9" s="1"/>
  <c r="G18" i="9"/>
  <c r="H31" i="9"/>
  <c r="H26" i="9"/>
  <c r="H24" i="9"/>
  <c r="H29" i="9"/>
  <c r="H32" i="9"/>
  <c r="H33" i="9" s="1"/>
  <c r="H30" i="9"/>
  <c r="H27" i="9"/>
  <c r="H25" i="9"/>
  <c r="E54" i="9"/>
  <c r="H10" i="9"/>
  <c r="H9" i="9" s="1"/>
  <c r="H18" i="9"/>
  <c r="E47" i="9"/>
  <c r="E16" i="9"/>
  <c r="E15" i="9" s="1"/>
  <c r="G47" i="9"/>
  <c r="G53" i="9"/>
  <c r="G55" i="9"/>
  <c r="G52" i="9" s="1"/>
  <c r="H16" i="9"/>
  <c r="H15" i="9" s="1"/>
  <c r="G16" i="9"/>
  <c r="G15" i="9" s="1"/>
  <c r="H52" i="9"/>
  <c r="H53" i="9"/>
  <c r="H54" i="9"/>
  <c r="AN30" i="3"/>
  <c r="AN29" i="3"/>
  <c r="AN26" i="3"/>
  <c r="AN31" i="3"/>
  <c r="AN25" i="3"/>
  <c r="AN27" i="3"/>
  <c r="AN32" i="3"/>
  <c r="AN24" i="3"/>
  <c r="AN9" i="3"/>
  <c r="AN10" i="3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Q23" i="3" s="1"/>
  <c r="AS32" i="3"/>
  <c r="AS31" i="3"/>
  <c r="AS30" i="3"/>
  <c r="AS29" i="3"/>
  <c r="AS27" i="3"/>
  <c r="AS26" i="3"/>
  <c r="AS25" i="3"/>
  <c r="AS24" i="3"/>
  <c r="AS23" i="3" s="1"/>
  <c r="AP15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S16" i="3"/>
  <c r="AS15" i="3" s="1"/>
  <c r="AS18" i="3"/>
  <c r="AS52" i="3"/>
  <c r="AS53" i="3"/>
  <c r="AS54" i="3"/>
  <c r="AO7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F55" i="9" l="1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H23" i="9"/>
  <c r="G20" i="9"/>
  <c r="G19" i="9" s="1"/>
  <c r="G17" i="9"/>
  <c r="G54" i="9"/>
  <c r="H11" i="9"/>
  <c r="H6" i="9"/>
  <c r="H7" i="9" s="1"/>
  <c r="E32" i="9"/>
  <c r="E31" i="9"/>
  <c r="E30" i="9"/>
  <c r="E29" i="9"/>
  <c r="E27" i="9"/>
  <c r="E26" i="9"/>
  <c r="E25" i="9"/>
  <c r="E24" i="9"/>
  <c r="G32" i="9"/>
  <c r="G31" i="9"/>
  <c r="G30" i="9"/>
  <c r="G29" i="9"/>
  <c r="G27" i="9"/>
  <c r="G26" i="9"/>
  <c r="G25" i="9"/>
  <c r="G24" i="9"/>
  <c r="H20" i="9"/>
  <c r="H19" i="9" s="1"/>
  <c r="H17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G23" i="9" l="1"/>
  <c r="E23" i="9"/>
  <c r="F7" i="9"/>
  <c r="F52" i="9"/>
  <c r="F17" i="9"/>
  <c r="F20" i="9"/>
  <c r="F19" i="9" s="1"/>
  <c r="F23" i="9"/>
  <c r="E33" i="9"/>
  <c r="G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K13" i="3"/>
  <c r="AJ13" i="3"/>
  <c r="AJ10" i="3" s="1"/>
  <c r="AJ11" i="3" s="1"/>
  <c r="AI13" i="3"/>
  <c r="AI8" i="3" s="1"/>
  <c r="AH13" i="3"/>
  <c r="AG13" i="3"/>
  <c r="AL10" i="3"/>
  <c r="AL11" i="3" s="1"/>
  <c r="AK10" i="3"/>
  <c r="AK11" i="3" s="1"/>
  <c r="AH10" i="3"/>
  <c r="AH11" i="3" s="1"/>
  <c r="AG10" i="3"/>
  <c r="AG11" i="3" s="1"/>
  <c r="AK8" i="3"/>
  <c r="AK9" i="3" s="1"/>
  <c r="AI9" i="3" l="1"/>
  <c r="AK6" i="3"/>
  <c r="AK7" i="3" s="1"/>
  <c r="AG8" i="3"/>
  <c r="AG9" i="3" s="1"/>
  <c r="AG6" i="3"/>
  <c r="AG7" i="3" s="1"/>
  <c r="AH8" i="3"/>
  <c r="AH9" i="3" s="1"/>
  <c r="AI10" i="3"/>
  <c r="AG55" i="3"/>
  <c r="AK55" i="3"/>
  <c r="AK54" i="3" s="1"/>
  <c r="AH6" i="3"/>
  <c r="AH7" i="3" s="1"/>
  <c r="AH55" i="3"/>
  <c r="AL55" i="3"/>
  <c r="AJ8" i="3"/>
  <c r="AJ9" i="3" s="1"/>
  <c r="AM55" i="3"/>
  <c r="AM31" i="3"/>
  <c r="AM27" i="3"/>
  <c r="AM30" i="3"/>
  <c r="AM26" i="3"/>
  <c r="AM29" i="3"/>
  <c r="AM25" i="3"/>
  <c r="AM32" i="3"/>
  <c r="AM33" i="3" s="1"/>
  <c r="AM24" i="3"/>
  <c r="AM52" i="3"/>
  <c r="AM10" i="3"/>
  <c r="AM16" i="3"/>
  <c r="AM15" i="3" s="1"/>
  <c r="AM53" i="3"/>
  <c r="AM54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K52" i="3"/>
  <c r="AI53" i="3"/>
  <c r="AG54" i="3"/>
  <c r="AI55" i="3"/>
  <c r="AI54" i="3" s="1"/>
  <c r="AJ47" i="3"/>
  <c r="AH52" i="3"/>
  <c r="AL52" i="3"/>
  <c r="AJ53" i="3"/>
  <c r="AH54" i="3"/>
  <c r="AL54" i="3"/>
  <c r="AJ55" i="3"/>
  <c r="AJ54" i="3" s="1"/>
  <c r="AJ6" i="3"/>
  <c r="AJ7" i="3" s="1"/>
  <c r="AJ16" i="3"/>
  <c r="AJ18" i="3"/>
  <c r="AL6" i="3"/>
  <c r="AL8" i="3"/>
  <c r="AL9" i="3" s="1"/>
  <c r="AJ15" i="3"/>
  <c r="AH16" i="3"/>
  <c r="AL16" i="3"/>
  <c r="AH18" i="3"/>
  <c r="AL18" i="3"/>
  <c r="AI16" i="3"/>
  <c r="AI18" i="3"/>
  <c r="AI52" i="3"/>
  <c r="AG53" i="3"/>
  <c r="AK53" i="3"/>
  <c r="AJ52" i="3"/>
  <c r="AH53" i="3"/>
  <c r="AL53" i="3"/>
  <c r="AL7" i="3" l="1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I20" i="3"/>
  <c r="AI19" i="3" s="1"/>
  <c r="AI17" i="3"/>
  <c r="AH20" i="3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23" i="3" s="1"/>
  <c r="AJ31" i="3"/>
  <c r="AJ29" i="3"/>
  <c r="AJ27" i="3"/>
  <c r="AJ25" i="3"/>
  <c r="AG19" i="3"/>
  <c r="AK23" i="3"/>
  <c r="AG23" i="3"/>
  <c r="AH19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33" i="3" l="1"/>
  <c r="F49" i="1" l="1"/>
  <c r="F48" i="1"/>
  <c r="F46" i="1"/>
  <c r="F47" i="1" s="1"/>
  <c r="F28" i="1"/>
  <c r="F22" i="1"/>
  <c r="F34" i="1" s="1"/>
  <c r="F13" i="1"/>
  <c r="AE53" i="3"/>
  <c r="AD53" i="3"/>
  <c r="AF49" i="3"/>
  <c r="AE49" i="3"/>
  <c r="AE55" i="3" s="1"/>
  <c r="AE54" i="3" s="1"/>
  <c r="AD49" i="3"/>
  <c r="AC49" i="3"/>
  <c r="AB49" i="3"/>
  <c r="AA49" i="3"/>
  <c r="AA55" i="3" s="1"/>
  <c r="AA52" i="3" s="1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A46" i="3"/>
  <c r="AF40" i="3"/>
  <c r="AE40" i="3"/>
  <c r="AD40" i="3"/>
  <c r="AC40" i="3"/>
  <c r="AA40" i="3"/>
  <c r="AD34" i="3"/>
  <c r="AB31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E11" i="3"/>
  <c r="AD11" i="3"/>
  <c r="AE10" i="3"/>
  <c r="AD10" i="3"/>
  <c r="AD6" i="3" s="1"/>
  <c r="AD7" i="3" s="1"/>
  <c r="AC10" i="3"/>
  <c r="AC11" i="3" s="1"/>
  <c r="AA10" i="3"/>
  <c r="AA11" i="3" s="1"/>
  <c r="AD8" i="3"/>
  <c r="AD9" i="3" s="1"/>
  <c r="AC8" i="3"/>
  <c r="AC9" i="3" s="1"/>
  <c r="AC25" i="3" l="1"/>
  <c r="AC31" i="3"/>
  <c r="AD31" i="3"/>
  <c r="AD32" i="3"/>
  <c r="AD33" i="3" s="1"/>
  <c r="AD24" i="3"/>
  <c r="AD30" i="3"/>
  <c r="AD26" i="3"/>
  <c r="AE52" i="3"/>
  <c r="AD55" i="3"/>
  <c r="AA53" i="3"/>
  <c r="F8" i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3" i="3" s="1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D54" i="3"/>
  <c r="AB18" i="3"/>
  <c r="AC27" i="3"/>
  <c r="AB29" i="3"/>
  <c r="AF31" i="3"/>
  <c r="AC53" i="3"/>
  <c r="AF55" i="3"/>
  <c r="AF54" i="3" s="1"/>
  <c r="AF53" i="3"/>
  <c r="AF15" i="3"/>
  <c r="AB8" i="3"/>
  <c r="AB9" i="3" s="1"/>
  <c r="AB10" i="3"/>
  <c r="AF10" i="3"/>
  <c r="AC18" i="3"/>
  <c r="AB25" i="3"/>
  <c r="AF27" i="3"/>
  <c r="AC29" i="3"/>
  <c r="AA8" i="3"/>
  <c r="AA9" i="3" s="1"/>
  <c r="AA6" i="3"/>
  <c r="AA7" i="3" s="1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F9" i="3" l="1"/>
  <c r="AB52" i="3"/>
  <c r="AF17" i="3"/>
  <c r="F54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E20" i="1" l="1"/>
  <c r="E19" i="1" s="1"/>
  <c r="E52" i="1"/>
  <c r="E6" i="1"/>
  <c r="E7" i="1" s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7" i="3" s="1"/>
  <c r="Z19" i="3"/>
  <c r="Z25" i="3"/>
  <c r="Z31" i="3"/>
  <c r="Z37" i="3"/>
  <c r="Z43" i="3"/>
  <c r="Z16" i="3" s="1"/>
  <c r="Z45" i="3"/>
  <c r="Z46" i="3"/>
  <c r="Z13" i="3" s="1"/>
  <c r="Z10" i="3" s="1"/>
  <c r="Z7" i="3" l="1"/>
  <c r="Z8" i="3"/>
  <c r="Z6" i="3" s="1"/>
  <c r="Z44" i="3"/>
  <c r="Z12" i="3"/>
  <c r="Y46" i="3"/>
  <c r="X46" i="3"/>
  <c r="W46" i="3"/>
  <c r="Y45" i="3"/>
  <c r="X45" i="3"/>
  <c r="W45" i="3"/>
  <c r="X44" i="3"/>
  <c r="X23" i="3" s="1"/>
  <c r="Y43" i="3"/>
  <c r="Y44" i="3" s="1"/>
  <c r="X43" i="3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X13" i="3" s="1"/>
  <c r="W11" i="3"/>
  <c r="Y28" i="3" l="1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X16" i="3"/>
  <c r="X10" i="3"/>
  <c r="W13" i="3"/>
  <c r="W10" i="3" s="1"/>
  <c r="Y16" i="3"/>
  <c r="X28" i="3"/>
  <c r="X27" i="3"/>
  <c r="Y12" i="3" l="1"/>
  <c r="Y30" i="3"/>
  <c r="Y20" i="3"/>
  <c r="W30" i="3"/>
  <c r="X20" i="3"/>
  <c r="W20" i="3"/>
  <c r="Z20" i="3"/>
  <c r="Z30" i="3"/>
  <c r="W12" i="3"/>
  <c r="X30" i="3"/>
  <c r="V11" i="3" l="1"/>
  <c r="V8" i="3" s="1"/>
  <c r="V15" i="3"/>
  <c r="V19" i="3"/>
  <c r="V31" i="3" s="1"/>
  <c r="V25" i="3"/>
  <c r="V37" i="3"/>
  <c r="V43" i="3"/>
  <c r="V16" i="3" s="1"/>
  <c r="V45" i="3"/>
  <c r="V46" i="3"/>
  <c r="V13" i="3" l="1"/>
  <c r="V17" i="3"/>
  <c r="V7" i="3"/>
  <c r="V44" i="3"/>
  <c r="V22" i="3" s="1"/>
  <c r="V6" i="3"/>
  <c r="V12" i="3"/>
  <c r="V10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24" i="3"/>
  <c r="V27" i="3"/>
  <c r="Q7" i="3"/>
  <c r="V30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23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U10" i="3" l="1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N13" i="3" l="1"/>
  <c r="O15" i="3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8" i="3"/>
  <c r="K26" i="3"/>
  <c r="K24" i="3"/>
  <c r="K22" i="3"/>
  <c r="K20" i="3" s="1"/>
  <c r="M16" i="3"/>
  <c r="M8" i="3"/>
  <c r="M6" i="3" s="1"/>
  <c r="N15" i="3"/>
  <c r="N17" i="3" s="1"/>
  <c r="N12" i="3"/>
  <c r="N10" i="3"/>
  <c r="K29" i="3"/>
  <c r="O27" i="3"/>
  <c r="K27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O22" i="3" l="1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I13" i="3" s="1"/>
  <c r="F11" i="3"/>
  <c r="F19" i="3"/>
  <c r="F31" i="3" s="1"/>
  <c r="F25" i="3"/>
  <c r="F43" i="3"/>
  <c r="F44" i="3" s="1"/>
  <c r="F45" i="3"/>
  <c r="F46" i="3"/>
  <c r="H13" i="3" l="1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10" i="3" l="1"/>
  <c r="I21" i="3"/>
  <c r="I29" i="3"/>
  <c r="I27" i="3"/>
  <c r="I22" i="3"/>
  <c r="H30" i="3"/>
  <c r="I23" i="3"/>
  <c r="I24" i="3"/>
  <c r="I28" i="3"/>
  <c r="G30" i="3"/>
  <c r="H22" i="3"/>
  <c r="H20" i="3" s="1"/>
  <c r="H27" i="3"/>
  <c r="H23" i="3"/>
  <c r="F10" i="3"/>
  <c r="F30" i="3"/>
  <c r="I30" i="3" l="1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<sst xmlns="http://schemas.openxmlformats.org/spreadsheetml/2006/main" count="202" uniqueCount="74">
  <si>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</si>
  <si>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</si>
  <si>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</si>
  <si>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</si>
  <si>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</si>
  <si>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</si>
  <si>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</si>
  <si>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</si>
  <si>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</si>
  <si>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</si>
  <si>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</si>
  <si>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</si>
  <si>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</si>
  <si>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</si>
  <si>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</si>
  <si>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</si>
  <si>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</si>
  <si>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</si>
  <si>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</si>
  <si>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</si>
  <si>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</si>
  <si>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</si>
  <si>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</si>
  <si>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</si>
  <si>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</si>
  <si>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</si>
  <si>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</si>
  <si>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</si>
  <si>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</si>
  <si>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</si>
  <si>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</si>
  <si>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</si>
  <si>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</si>
  <si>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</si>
  <si>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</si>
  <si>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</si>
  <si>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</si>
  <si>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</si>
  <si>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</si>
  <si>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</si>
  <si>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</si>
  <si>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</si>
  <si>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</si>
  <si>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</si>
  <si>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</si>
  <si>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</si>
  <si>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</si>
  <si>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</si>
  <si>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</si>
  <si>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</si>
  <si>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</si>
  <si>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</si>
  <si>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</si>
  <si>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</si>
  <si>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</si>
  <si>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</si>
  <si>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</si>
  <si>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</si>
  <si>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</si>
  <si>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</si>
  <si>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</si>
  <si>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</si>
  <si>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</si>
  <si>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</si>
  <si>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</si>
  <si>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</si>
  <si>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</si>
  <si>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</si>
  <si>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</si>
  <si>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</si>
  <si>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10646 - YY High</t>
  </si>
  <si>
    <t>10774 - Prev Weekly High</t>
  </si>
  <si>
    <t>10489 - Yesterday Low</t>
  </si>
  <si>
    <t>10526 - Prev Weekly Close / 70% Retracement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</si>
</sst>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" fontId="1" fillId="12" borderId="0" xfId="0" applyNumberFormat="1" applyFont="1" applyFill="1" applyBorder="1" applyAlignment="1">
      <alignment horizontal="right"/>
    </xf>
    <xf numFmtId="4" fontId="1" fillId="8" borderId="10" xfId="0" applyNumberFormat="1" applyFont="1" applyFill="1" applyBorder="1"/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zoomScale="115" zoomScaleNormal="115" workbookViewId="0">
      <selection activeCell="H17" sqref="H17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77734375" style="1" customWidth="1"/>
    <col min="7" max="8" width="12.77734375" style="1" customWidth="1"/>
    <col min="9" max="16384" width="8.88671875" style="1"/>
  </cols>
  <sheetData>
    <row r="1" spans="1:9" ht="15" thickBot="1" x14ac:dyDescent="0.35">
      <c r="A1" s="1" t="s">
        <v>65</v>
      </c>
      <c r="E1" s="104" t="s">
        <v>61</v>
      </c>
      <c r="F1" s="35" t="s">
        <v>60</v>
      </c>
      <c r="G1" s="11">
        <v>43426</v>
      </c>
      <c r="H1" s="11">
        <v>43427</v>
      </c>
    </row>
    <row r="2" spans="1:9" x14ac:dyDescent="0.3">
      <c r="A2" s="29"/>
      <c r="B2" s="29"/>
      <c r="C2" s="29"/>
      <c r="D2" s="30" t="s">
        <v>2</v>
      </c>
      <c r="E2" s="4">
        <v>11035.65</v>
      </c>
      <c r="F2" s="4">
        <v>10774.7</v>
      </c>
      <c r="G2" s="4">
        <v>10646.25</v>
      </c>
      <c r="H2" s="4">
        <v>10637.8</v>
      </c>
    </row>
    <row r="3" spans="1:9" x14ac:dyDescent="0.3">
      <c r="A3" s="29"/>
      <c r="B3" s="30"/>
      <c r="C3" s="31"/>
      <c r="D3" s="30" t="s">
        <v>1</v>
      </c>
      <c r="E3" s="2">
        <v>10004.549999999999</v>
      </c>
      <c r="F3" s="2">
        <v>10512</v>
      </c>
      <c r="G3" s="2">
        <v>10512</v>
      </c>
      <c r="H3" s="2">
        <v>10489.75</v>
      </c>
    </row>
    <row r="4" spans="1:9" x14ac:dyDescent="0.3">
      <c r="A4" s="29"/>
      <c r="B4" s="30"/>
      <c r="C4" s="31"/>
      <c r="D4" s="30" t="s">
        <v>0</v>
      </c>
      <c r="E4" s="3">
        <v>10386.6</v>
      </c>
      <c r="F4" s="3">
        <v>10526.75</v>
      </c>
      <c r="G4" s="3">
        <v>10526.75</v>
      </c>
      <c r="H4" s="3">
        <v>10628.6</v>
      </c>
    </row>
    <row r="5" spans="1:9" x14ac:dyDescent="0.3">
      <c r="A5" s="117" t="s">
        <v>25</v>
      </c>
      <c r="B5" s="117"/>
      <c r="C5" s="117"/>
      <c r="D5" s="117"/>
    </row>
    <row r="6" spans="1:9" x14ac:dyDescent="0.3">
      <c r="A6" s="17"/>
      <c r="B6" s="17"/>
      <c r="C6" s="17"/>
      <c r="D6" s="18" t="s">
        <v>7</v>
      </c>
      <c r="E6" s="97">
        <f t="shared" ref="E6:F6" si="0">E10+E46</f>
        <v>11977.749999999998</v>
      </c>
      <c r="F6" s="97">
        <f t="shared" si="0"/>
        <v>10959.666666666668</v>
      </c>
      <c r="G6" s="121">
        <f t="shared" ref="G6:H6" si="1">G10+G46</f>
        <v>10745.583333333332</v>
      </c>
      <c r="H6" s="121">
        <f t="shared" si="1"/>
        <v>10829.066666666666</v>
      </c>
    </row>
    <row r="7" spans="1:9" x14ac:dyDescent="0.3">
      <c r="A7" s="17"/>
      <c r="B7" s="17"/>
      <c r="C7" s="17"/>
      <c r="D7" s="18" t="s">
        <v>55</v>
      </c>
      <c r="E7" s="98">
        <f t="shared" ref="E7:F7" si="2">(E6+E8)/2</f>
        <v>11742.224999999999</v>
      </c>
      <c r="F7" s="98">
        <f t="shared" si="2"/>
        <v>10913.425000000001</v>
      </c>
      <c r="G7" s="122">
        <f t="shared" ref="G7:H7" si="3">(G6+G8)/2</f>
        <v>10720.75</v>
      </c>
      <c r="H7" s="119">
        <f t="shared" si="3"/>
        <v>10781.25</v>
      </c>
      <c r="I7" s="1" t="s">
        <v>71</v>
      </c>
    </row>
    <row r="8" spans="1:9" x14ac:dyDescent="0.3">
      <c r="A8" s="17"/>
      <c r="B8" s="17"/>
      <c r="C8" s="17"/>
      <c r="D8" s="18" t="s">
        <v>27</v>
      </c>
      <c r="E8" s="99">
        <f t="shared" ref="E8:F8" si="4">E13+E46</f>
        <v>11506.699999999999</v>
      </c>
      <c r="F8" s="99">
        <f t="shared" si="4"/>
        <v>10867.183333333334</v>
      </c>
      <c r="G8" s="123">
        <f t="shared" ref="G8:H8" si="5">G13+G46</f>
        <v>10695.916666666666</v>
      </c>
      <c r="H8" s="116">
        <f t="shared" si="5"/>
        <v>10733.433333333332</v>
      </c>
    </row>
    <row r="9" spans="1:9" x14ac:dyDescent="0.3">
      <c r="A9" s="17"/>
      <c r="B9" s="17"/>
      <c r="C9" s="17"/>
      <c r="D9" s="18" t="s">
        <v>56</v>
      </c>
      <c r="E9" s="98">
        <f t="shared" ref="E9:F9" si="6">(E8+E10)/2</f>
        <v>11226.674999999999</v>
      </c>
      <c r="F9" s="98">
        <f t="shared" si="6"/>
        <v>10782.075000000001</v>
      </c>
      <c r="G9" s="122">
        <f t="shared" ref="G9:H9" si="7">(G8+G10)/2</f>
        <v>10653.625</v>
      </c>
      <c r="H9" s="119">
        <f t="shared" si="7"/>
        <v>10707.224999999999</v>
      </c>
    </row>
    <row r="10" spans="1:9" x14ac:dyDescent="0.3">
      <c r="A10" s="17"/>
      <c r="B10" s="17"/>
      <c r="C10" s="17"/>
      <c r="D10" s="18" t="s">
        <v>28</v>
      </c>
      <c r="E10" s="99">
        <f t="shared" ref="E10:F10" si="8">(2*E13)-E3</f>
        <v>10946.649999999998</v>
      </c>
      <c r="F10" s="99">
        <f t="shared" si="8"/>
        <v>10696.966666666667</v>
      </c>
      <c r="G10" s="123">
        <f t="shared" ref="G10:H10" si="9">(2*G13)-G3</f>
        <v>10611.333333333332</v>
      </c>
      <c r="H10" s="116">
        <f t="shared" si="9"/>
        <v>10681.016666666666</v>
      </c>
    </row>
    <row r="11" spans="1:9" x14ac:dyDescent="0.3">
      <c r="A11" s="17"/>
      <c r="B11" s="17"/>
      <c r="C11" s="17"/>
      <c r="D11" s="18" t="s">
        <v>54</v>
      </c>
      <c r="E11" s="98">
        <f t="shared" ref="E11:F11" si="10">(E10+E13)/2</f>
        <v>10711.124999999998</v>
      </c>
      <c r="F11" s="98">
        <f t="shared" si="10"/>
        <v>10650.725</v>
      </c>
      <c r="G11" s="122">
        <f t="shared" ref="G11:H11" si="11">(G10+G13)/2</f>
        <v>10586.5</v>
      </c>
      <c r="H11" s="122">
        <f t="shared" si="11"/>
        <v>10633.2</v>
      </c>
      <c r="I11" s="1" t="s">
        <v>70</v>
      </c>
    </row>
    <row r="12" spans="1:9" x14ac:dyDescent="0.3">
      <c r="A12" s="17"/>
      <c r="B12" s="17"/>
      <c r="C12" s="17"/>
      <c r="D12" s="18"/>
      <c r="E12" s="96"/>
      <c r="F12" s="96"/>
      <c r="G12" s="124"/>
      <c r="H12" s="124"/>
    </row>
    <row r="13" spans="1:9" x14ac:dyDescent="0.3">
      <c r="A13" s="17"/>
      <c r="B13" s="17"/>
      <c r="C13" s="17"/>
      <c r="D13" s="18" t="s">
        <v>29</v>
      </c>
      <c r="E13" s="103">
        <f t="shared" ref="E13:F13" si="12">(E2+E3+E4)/3</f>
        <v>10475.599999999999</v>
      </c>
      <c r="F13" s="103">
        <f t="shared" si="12"/>
        <v>10604.483333333334</v>
      </c>
      <c r="G13" s="102">
        <f t="shared" ref="G13:H13" si="13">(G2+G3+G4)/3</f>
        <v>10561.666666666666</v>
      </c>
      <c r="H13" s="120">
        <f t="shared" si="13"/>
        <v>10585.383333333333</v>
      </c>
    </row>
    <row r="14" spans="1:9" x14ac:dyDescent="0.3">
      <c r="A14" s="19"/>
      <c r="B14" s="19"/>
      <c r="C14" s="19"/>
      <c r="D14" s="20"/>
      <c r="E14" s="96"/>
      <c r="F14" s="96"/>
      <c r="G14" s="124"/>
      <c r="H14" s="124"/>
    </row>
    <row r="15" spans="1:9" x14ac:dyDescent="0.3">
      <c r="A15" s="19"/>
      <c r="B15" s="19"/>
      <c r="C15" s="19"/>
      <c r="D15" s="20" t="s">
        <v>57</v>
      </c>
      <c r="E15" s="100">
        <f t="shared" ref="E15:F15" si="14">(E13+E16)/2</f>
        <v>10195.574999999997</v>
      </c>
      <c r="F15" s="100">
        <f t="shared" si="14"/>
        <v>10519.375</v>
      </c>
      <c r="G15" s="125">
        <f t="shared" ref="G15:H15" si="15">(G13+G16)/2</f>
        <v>10519.375</v>
      </c>
      <c r="H15" s="125">
        <f t="shared" si="15"/>
        <v>10559.174999999999</v>
      </c>
    </row>
    <row r="16" spans="1:9" x14ac:dyDescent="0.3">
      <c r="A16" s="17"/>
      <c r="B16" s="17"/>
      <c r="C16" s="17"/>
      <c r="D16" s="18" t="s">
        <v>30</v>
      </c>
      <c r="E16" s="101">
        <f t="shared" ref="E16:F16" si="16">2*E13-E2</f>
        <v>9915.5499999999975</v>
      </c>
      <c r="F16" s="101">
        <f t="shared" si="16"/>
        <v>10434.266666666666</v>
      </c>
      <c r="G16" s="126">
        <f t="shared" ref="G16:H16" si="17">2*G13-G2</f>
        <v>10477.083333333332</v>
      </c>
      <c r="H16" s="115">
        <f t="shared" si="17"/>
        <v>10532.966666666667</v>
      </c>
      <c r="I16" s="1" t="s">
        <v>73</v>
      </c>
    </row>
    <row r="17" spans="1:9" x14ac:dyDescent="0.3">
      <c r="A17" s="17"/>
      <c r="B17" s="17"/>
      <c r="C17" s="17"/>
      <c r="D17" s="18" t="s">
        <v>58</v>
      </c>
      <c r="E17" s="100">
        <f t="shared" ref="E17:F17" si="18">(E16+E18)/2</f>
        <v>9680.0249999999978</v>
      </c>
      <c r="F17" s="100">
        <f t="shared" si="18"/>
        <v>10388.025</v>
      </c>
      <c r="G17" s="125">
        <f t="shared" ref="G17:H17" si="19">(G16+G18)/2</f>
        <v>10452.25</v>
      </c>
      <c r="H17" s="125">
        <f t="shared" si="19"/>
        <v>10485.150000000001</v>
      </c>
      <c r="I17" s="1" t="s">
        <v>72</v>
      </c>
    </row>
    <row r="18" spans="1:9" x14ac:dyDescent="0.3">
      <c r="A18" s="17"/>
      <c r="B18" s="17"/>
      <c r="C18" s="17"/>
      <c r="D18" s="18" t="s">
        <v>31</v>
      </c>
      <c r="E18" s="101">
        <f t="shared" ref="E18:F18" si="20">E13-E46</f>
        <v>9444.4999999999982</v>
      </c>
      <c r="F18" s="101">
        <f t="shared" si="20"/>
        <v>10341.783333333333</v>
      </c>
      <c r="G18" s="126">
        <f t="shared" ref="G18:H18" si="21">G13-G46</f>
        <v>10427.416666666666</v>
      </c>
      <c r="H18" s="126">
        <f t="shared" si="21"/>
        <v>10437.333333333334</v>
      </c>
    </row>
    <row r="19" spans="1:9" x14ac:dyDescent="0.3">
      <c r="A19" s="17"/>
      <c r="B19" s="17"/>
      <c r="C19" s="17"/>
      <c r="D19" s="18" t="s">
        <v>59</v>
      </c>
      <c r="E19" s="100">
        <f t="shared" ref="E19:F19" si="22">(E18+E20)/2</f>
        <v>9164.4749999999985</v>
      </c>
      <c r="F19" s="100">
        <f t="shared" si="22"/>
        <v>10256.674999999999</v>
      </c>
      <c r="G19" s="125">
        <f t="shared" ref="G19:H19" si="23">(G18+G20)/2</f>
        <v>10385.125</v>
      </c>
      <c r="H19" s="125">
        <f t="shared" si="23"/>
        <v>10411.125</v>
      </c>
    </row>
    <row r="20" spans="1:9" x14ac:dyDescent="0.3">
      <c r="A20" s="17"/>
      <c r="B20" s="17"/>
      <c r="C20" s="17"/>
      <c r="D20" s="18" t="s">
        <v>8</v>
      </c>
      <c r="E20" s="101">
        <f t="shared" ref="E20:F20" si="24">E16-E46</f>
        <v>8884.4499999999971</v>
      </c>
      <c r="F20" s="101">
        <f t="shared" si="24"/>
        <v>10171.566666666666</v>
      </c>
      <c r="G20" s="126">
        <f t="shared" ref="G20:H20" si="25">G16-G46</f>
        <v>10342.833333333332</v>
      </c>
      <c r="H20" s="126">
        <f t="shared" si="25"/>
        <v>10384.916666666668</v>
      </c>
    </row>
    <row r="21" spans="1:9" x14ac:dyDescent="0.3">
      <c r="A21" s="117" t="s">
        <v>24</v>
      </c>
      <c r="B21" s="117"/>
      <c r="C21" s="117"/>
      <c r="D21" s="117"/>
      <c r="E21" s="14"/>
      <c r="F21" s="14"/>
      <c r="G21" s="127"/>
      <c r="H21" s="127"/>
    </row>
    <row r="22" spans="1:9" x14ac:dyDescent="0.3">
      <c r="A22" s="19"/>
      <c r="B22" s="19"/>
      <c r="C22" s="19"/>
      <c r="D22" s="20" t="s">
        <v>12</v>
      </c>
      <c r="E22" s="28">
        <f t="shared" ref="E22:F22" si="26">(E2/E3)*E4</f>
        <v>11457.075259756812</v>
      </c>
      <c r="F22" s="28">
        <f t="shared" si="26"/>
        <v>10789.818609684171</v>
      </c>
      <c r="G22" s="105">
        <f t="shared" ref="G22:H22" si="27">(G2/G3)*G4</f>
        <v>10661.188374001142</v>
      </c>
      <c r="H22" s="105">
        <f t="shared" si="27"/>
        <v>10778.609698038561</v>
      </c>
    </row>
    <row r="23" spans="1:9" x14ac:dyDescent="0.3">
      <c r="A23" s="19"/>
      <c r="B23" s="19"/>
      <c r="C23" s="19"/>
      <c r="D23" s="20" t="s">
        <v>13</v>
      </c>
      <c r="E23" s="25">
        <f t="shared" ref="E23:F23" si="28">E24+1.168*(E24-E25)</f>
        <v>11284.894319999999</v>
      </c>
      <c r="F23" s="25">
        <f t="shared" si="28"/>
        <v>10755.614240000001</v>
      </c>
      <c r="G23" s="89">
        <f t="shared" ref="G23:H23" si="29">G24+1.168*(G24-G25)</f>
        <v>10643.708599999998</v>
      </c>
      <c r="H23" s="89">
        <f t="shared" si="29"/>
        <v>10757.581160000002</v>
      </c>
    </row>
    <row r="24" spans="1:9" x14ac:dyDescent="0.3">
      <c r="A24" s="19"/>
      <c r="B24" s="19"/>
      <c r="C24" s="19"/>
      <c r="D24" s="20" t="s">
        <v>14</v>
      </c>
      <c r="E24" s="23">
        <f t="shared" ref="E24:F24" si="30">E4+E47/2</f>
        <v>10953.705</v>
      </c>
      <c r="F24" s="23">
        <f t="shared" si="30"/>
        <v>10671.235000000001</v>
      </c>
      <c r="G24" s="88">
        <f t="shared" ref="G24:H24" si="31">G4+G47/2</f>
        <v>10600.5875</v>
      </c>
      <c r="H24" s="88">
        <f t="shared" si="31"/>
        <v>10710.0275</v>
      </c>
    </row>
    <row r="25" spans="1:9" x14ac:dyDescent="0.3">
      <c r="A25" s="19"/>
      <c r="B25" s="19"/>
      <c r="C25" s="19"/>
      <c r="D25" s="20" t="s">
        <v>15</v>
      </c>
      <c r="E25" s="22">
        <f t="shared" ref="E25:F25" si="32">E4+E47/4</f>
        <v>10670.1525</v>
      </c>
      <c r="F25" s="22">
        <f t="shared" si="32"/>
        <v>10598.9925</v>
      </c>
      <c r="G25" s="90">
        <f t="shared" ref="G25:H25" si="33">G4+G47/4</f>
        <v>10563.668750000001</v>
      </c>
      <c r="H25" s="90">
        <f t="shared" si="33"/>
        <v>10669.313749999999</v>
      </c>
    </row>
    <row r="26" spans="1:9" x14ac:dyDescent="0.3">
      <c r="A26" s="19"/>
      <c r="B26" s="19"/>
      <c r="C26" s="19"/>
      <c r="D26" s="20" t="s">
        <v>16</v>
      </c>
      <c r="E26" s="14">
        <f t="shared" ref="E26:F26" si="34">E4+E47/6</f>
        <v>10575.635</v>
      </c>
      <c r="F26" s="14">
        <f t="shared" si="34"/>
        <v>10574.911666666667</v>
      </c>
      <c r="G26" s="127">
        <f t="shared" ref="G26:H26" si="35">G4+G47/6</f>
        <v>10551.362499999999</v>
      </c>
      <c r="H26" s="127">
        <f t="shared" si="35"/>
        <v>10655.7425</v>
      </c>
    </row>
    <row r="27" spans="1:9" x14ac:dyDescent="0.3">
      <c r="A27" s="19"/>
      <c r="B27" s="19"/>
      <c r="C27" s="19"/>
      <c r="D27" s="20" t="s">
        <v>17</v>
      </c>
      <c r="E27" s="14">
        <f t="shared" ref="E27:F27" si="36">E4+E47/12</f>
        <v>10481.1175</v>
      </c>
      <c r="F27" s="14">
        <f t="shared" si="36"/>
        <v>10550.830833333333</v>
      </c>
      <c r="G27" s="127">
        <f t="shared" ref="G27:H27" si="37">G4+G47/12</f>
        <v>10539.05625</v>
      </c>
      <c r="H27" s="127">
        <f t="shared" si="37"/>
        <v>10642.171249999999</v>
      </c>
    </row>
    <row r="28" spans="1:9" x14ac:dyDescent="0.3">
      <c r="A28" s="19"/>
      <c r="B28" s="19"/>
      <c r="C28" s="19"/>
      <c r="D28" s="20" t="s">
        <v>0</v>
      </c>
      <c r="E28" s="103">
        <f t="shared" ref="E28:F28" si="38">E4</f>
        <v>10386.6</v>
      </c>
      <c r="F28" s="103">
        <f t="shared" si="38"/>
        <v>10526.75</v>
      </c>
      <c r="G28" s="102">
        <f t="shared" ref="G28:H28" si="39">G4</f>
        <v>10526.75</v>
      </c>
      <c r="H28" s="102">
        <f t="shared" si="39"/>
        <v>10628.6</v>
      </c>
    </row>
    <row r="29" spans="1:9" x14ac:dyDescent="0.3">
      <c r="A29" s="19"/>
      <c r="B29" s="19"/>
      <c r="C29" s="19"/>
      <c r="D29" s="20" t="s">
        <v>18</v>
      </c>
      <c r="E29" s="14">
        <f t="shared" ref="E29:F29" si="40">E4-E47/12</f>
        <v>10292.0825</v>
      </c>
      <c r="F29" s="14">
        <f t="shared" si="40"/>
        <v>10502.669166666667</v>
      </c>
      <c r="G29" s="127">
        <f t="shared" ref="G29:H29" si="41">G4-G47/12</f>
        <v>10514.44375</v>
      </c>
      <c r="H29" s="127">
        <f t="shared" si="41"/>
        <v>10615.028750000001</v>
      </c>
    </row>
    <row r="30" spans="1:9" x14ac:dyDescent="0.3">
      <c r="A30" s="19"/>
      <c r="B30" s="19"/>
      <c r="C30" s="19"/>
      <c r="D30" s="20" t="s">
        <v>19</v>
      </c>
      <c r="E30" s="14">
        <f t="shared" ref="E30:F30" si="42">E4-E47/6</f>
        <v>10197.565000000001</v>
      </c>
      <c r="F30" s="14">
        <f t="shared" si="42"/>
        <v>10478.588333333333</v>
      </c>
      <c r="G30" s="127">
        <f t="shared" ref="G30:H30" si="43">G4-G47/6</f>
        <v>10502.137500000001</v>
      </c>
      <c r="H30" s="127">
        <f t="shared" si="43"/>
        <v>10601.4575</v>
      </c>
    </row>
    <row r="31" spans="1:9" x14ac:dyDescent="0.3">
      <c r="A31" s="19"/>
      <c r="B31" s="19"/>
      <c r="C31" s="19"/>
      <c r="D31" s="20" t="s">
        <v>20</v>
      </c>
      <c r="E31" s="24">
        <f t="shared" ref="E31:F31" si="44">E4-E47/4</f>
        <v>10103.047500000001</v>
      </c>
      <c r="F31" s="24">
        <f t="shared" si="44"/>
        <v>10454.5075</v>
      </c>
      <c r="G31" s="92">
        <f t="shared" ref="G31:H31" si="45">G4-G47/4</f>
        <v>10489.831249999999</v>
      </c>
      <c r="H31" s="92">
        <f t="shared" si="45"/>
        <v>10587.886250000001</v>
      </c>
    </row>
    <row r="32" spans="1:9" x14ac:dyDescent="0.3">
      <c r="A32" s="19"/>
      <c r="B32" s="19"/>
      <c r="C32" s="19"/>
      <c r="D32" s="20" t="s">
        <v>21</v>
      </c>
      <c r="E32" s="32">
        <f t="shared" ref="E32:F32" si="46">E4-E47/2</f>
        <v>9819.4950000000008</v>
      </c>
      <c r="F32" s="32">
        <f t="shared" si="46"/>
        <v>10382.264999999999</v>
      </c>
      <c r="G32" s="87">
        <f t="shared" ref="G32:H32" si="47">G4-G47/2</f>
        <v>10452.9125</v>
      </c>
      <c r="H32" s="87">
        <f t="shared" si="47"/>
        <v>10547.172500000001</v>
      </c>
    </row>
    <row r="33" spans="1:8" x14ac:dyDescent="0.3">
      <c r="A33" s="19"/>
      <c r="B33" s="19"/>
      <c r="C33" s="19"/>
      <c r="D33" s="20" t="s">
        <v>22</v>
      </c>
      <c r="E33" s="26">
        <f t="shared" ref="E33:F33" si="48">E32-1.168*(E31-E32)</f>
        <v>9488.3056800000013</v>
      </c>
      <c r="F33" s="26">
        <f t="shared" si="48"/>
        <v>10297.885759999999</v>
      </c>
      <c r="G33" s="93">
        <f t="shared" ref="G33:H33" si="49">G32-1.168*(G31-G32)</f>
        <v>10409.791400000002</v>
      </c>
      <c r="H33" s="93">
        <f t="shared" si="49"/>
        <v>10499.618839999999</v>
      </c>
    </row>
    <row r="34" spans="1:8" x14ac:dyDescent="0.3">
      <c r="A34" s="19"/>
      <c r="B34" s="19"/>
      <c r="C34" s="19"/>
      <c r="D34" s="20" t="s">
        <v>23</v>
      </c>
      <c r="E34" s="27">
        <f t="shared" ref="E34:F34" si="50">E4-(E22-E4)</f>
        <v>9316.1247402431891</v>
      </c>
      <c r="F34" s="27">
        <f t="shared" si="50"/>
        <v>10263.681390315829</v>
      </c>
      <c r="G34" s="94">
        <f t="shared" ref="G34:H34" si="51">G4-(G22-G4)</f>
        <v>10392.311625998858</v>
      </c>
      <c r="H34" s="94">
        <f t="shared" si="51"/>
        <v>10478.59030196144</v>
      </c>
    </row>
    <row r="35" spans="1:8" x14ac:dyDescent="0.3">
      <c r="A35" s="117" t="s">
        <v>26</v>
      </c>
      <c r="B35" s="117"/>
      <c r="C35" s="117"/>
      <c r="D35" s="117"/>
      <c r="E35" s="14"/>
      <c r="F35" s="14"/>
      <c r="G35" s="127"/>
      <c r="H35" s="127"/>
    </row>
    <row r="36" spans="1:8" x14ac:dyDescent="0.3">
      <c r="A36" s="18"/>
      <c r="B36" s="18"/>
      <c r="C36" s="18"/>
      <c r="D36" s="18" t="s">
        <v>37</v>
      </c>
      <c r="E36" s="28"/>
      <c r="F36" s="105"/>
      <c r="G36" s="105"/>
      <c r="H36" s="105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>
        <v>10673</v>
      </c>
      <c r="H38" s="88">
        <v>10665</v>
      </c>
    </row>
    <row r="39" spans="1:8" x14ac:dyDescent="0.3">
      <c r="A39" s="17"/>
      <c r="B39" s="17"/>
      <c r="C39" s="17"/>
      <c r="D39" s="18" t="s">
        <v>32</v>
      </c>
      <c r="E39" s="90"/>
      <c r="F39" s="90"/>
      <c r="G39" s="90">
        <v>10612</v>
      </c>
      <c r="H39" s="90">
        <v>10646</v>
      </c>
    </row>
    <row r="40" spans="1:8" x14ac:dyDescent="0.3">
      <c r="A40" s="17"/>
      <c r="B40" s="17"/>
      <c r="C40" s="17"/>
      <c r="D40" s="18" t="s">
        <v>0</v>
      </c>
      <c r="E40" s="102">
        <f t="shared" ref="E40:F40" si="52">E4</f>
        <v>10386.6</v>
      </c>
      <c r="F40" s="102">
        <f t="shared" si="52"/>
        <v>10526.75</v>
      </c>
      <c r="G40" s="102">
        <f t="shared" ref="G40:H40" si="53">G4</f>
        <v>10526.75</v>
      </c>
      <c r="H40" s="102">
        <f t="shared" si="53"/>
        <v>10628.6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92">
        <v>10514</v>
      </c>
      <c r="H41" s="92">
        <v>10580.464</v>
      </c>
    </row>
    <row r="42" spans="1:8" x14ac:dyDescent="0.3">
      <c r="A42" s="17"/>
      <c r="B42" s="17"/>
      <c r="C42" s="17"/>
      <c r="D42" s="18" t="s">
        <v>34</v>
      </c>
      <c r="E42" s="87"/>
      <c r="F42" s="87"/>
      <c r="G42" s="87">
        <v>10479</v>
      </c>
      <c r="H42" s="87">
        <v>10563</v>
      </c>
    </row>
    <row r="43" spans="1:8" x14ac:dyDescent="0.3">
      <c r="A43" s="17"/>
      <c r="B43" s="17"/>
      <c r="C43" s="17"/>
      <c r="D43" s="18" t="s">
        <v>36</v>
      </c>
      <c r="E43" s="93"/>
      <c r="F43" s="93"/>
      <c r="G43" s="93">
        <v>10434</v>
      </c>
      <c r="H43" s="93">
        <v>10545.536</v>
      </c>
    </row>
    <row r="44" spans="1:8" x14ac:dyDescent="0.3">
      <c r="A44" s="17"/>
      <c r="B44" s="17"/>
      <c r="C44" s="17"/>
      <c r="D44" s="18" t="s">
        <v>38</v>
      </c>
      <c r="E44" s="94"/>
      <c r="F44" s="94"/>
      <c r="G44" s="94">
        <v>10298</v>
      </c>
      <c r="H44" s="94">
        <v>10532</v>
      </c>
    </row>
    <row r="45" spans="1:8" x14ac:dyDescent="0.3">
      <c r="A45" s="13"/>
      <c r="B45" s="13"/>
      <c r="C45" s="13"/>
      <c r="D45" s="12"/>
      <c r="E45" s="14"/>
      <c r="F45" s="14"/>
      <c r="G45" s="127"/>
      <c r="H45" s="127"/>
    </row>
    <row r="46" spans="1:8" x14ac:dyDescent="0.3">
      <c r="A46" s="13"/>
      <c r="B46" s="13"/>
      <c r="C46" s="12"/>
      <c r="D46" s="12" t="s">
        <v>10</v>
      </c>
      <c r="E46" s="3">
        <f t="shared" ref="E46:F46" si="54">ABS(E2-E3)</f>
        <v>1031.1000000000004</v>
      </c>
      <c r="F46" s="3">
        <f t="shared" si="54"/>
        <v>262.70000000000073</v>
      </c>
      <c r="G46" s="128">
        <f t="shared" ref="G46:H46" si="55">ABS(G2-G3)</f>
        <v>134.25</v>
      </c>
      <c r="H46" s="128">
        <f t="shared" si="55"/>
        <v>148.04999999999927</v>
      </c>
    </row>
    <row r="47" spans="1:8" x14ac:dyDescent="0.3">
      <c r="A47" s="13"/>
      <c r="B47" s="13"/>
      <c r="C47" s="12"/>
      <c r="D47" s="12" t="s">
        <v>9</v>
      </c>
      <c r="E47" s="14">
        <f t="shared" ref="E47:F47" si="56">E46*1.1</f>
        <v>1134.2100000000005</v>
      </c>
      <c r="F47" s="14">
        <f t="shared" si="56"/>
        <v>288.97000000000082</v>
      </c>
      <c r="G47" s="127">
        <f t="shared" ref="G47:H47" si="57">G46*1.1</f>
        <v>147.67500000000001</v>
      </c>
      <c r="H47" s="127">
        <f t="shared" si="57"/>
        <v>162.85499999999922</v>
      </c>
    </row>
    <row r="48" spans="1:8" x14ac:dyDescent="0.3">
      <c r="A48" s="13"/>
      <c r="B48" s="13"/>
      <c r="C48" s="12"/>
      <c r="D48" s="12" t="s">
        <v>11</v>
      </c>
      <c r="E48" s="3">
        <f t="shared" ref="E48:F48" si="58">(E2+E3)</f>
        <v>21040.199999999997</v>
      </c>
      <c r="F48" s="3">
        <f t="shared" si="58"/>
        <v>21286.7</v>
      </c>
      <c r="G48" s="128">
        <f t="shared" ref="G48:H48" si="59">(G2+G3)</f>
        <v>21158.25</v>
      </c>
      <c r="H48" s="128">
        <f t="shared" si="59"/>
        <v>21127.55</v>
      </c>
    </row>
    <row r="49" spans="1:8" x14ac:dyDescent="0.3">
      <c r="A49" s="13"/>
      <c r="B49" s="13"/>
      <c r="C49" s="13"/>
      <c r="D49" s="12" t="s">
        <v>6</v>
      </c>
      <c r="E49" s="3">
        <f t="shared" ref="E49:F49" si="60">(E2+E3)/2</f>
        <v>10520.099999999999</v>
      </c>
      <c r="F49" s="3">
        <f t="shared" si="60"/>
        <v>10643.35</v>
      </c>
      <c r="G49" s="128">
        <f t="shared" ref="G49:H49" si="61">(G2+G3)/2</f>
        <v>10579.125</v>
      </c>
      <c r="H49" s="128">
        <f t="shared" si="61"/>
        <v>10563.775</v>
      </c>
    </row>
    <row r="50" spans="1:8" x14ac:dyDescent="0.3">
      <c r="G50" s="129"/>
      <c r="H50" s="129"/>
    </row>
    <row r="51" spans="1:8" x14ac:dyDescent="0.3">
      <c r="G51" s="129"/>
      <c r="H51" s="129"/>
    </row>
    <row r="52" spans="1:8" x14ac:dyDescent="0.3">
      <c r="A52" s="17"/>
      <c r="B52" s="17"/>
      <c r="C52" s="17"/>
      <c r="D52" s="18" t="s">
        <v>4</v>
      </c>
      <c r="E52" s="15">
        <f t="shared" ref="E52:F52" si="62">E13+E55/2</f>
        <v>10520.099999999999</v>
      </c>
      <c r="F52" s="15">
        <f t="shared" si="62"/>
        <v>10643.35</v>
      </c>
      <c r="G52" s="130">
        <f t="shared" ref="G52:H52" si="63">G13+G55/2</f>
        <v>10579.125</v>
      </c>
      <c r="H52" s="130">
        <f t="shared" si="63"/>
        <v>10606.991666666667</v>
      </c>
    </row>
    <row r="53" spans="1:8" x14ac:dyDescent="0.3">
      <c r="A53" s="17"/>
      <c r="B53" s="17"/>
      <c r="C53" s="17"/>
      <c r="D53" s="18" t="s">
        <v>29</v>
      </c>
      <c r="E53" s="34">
        <f t="shared" ref="E53:F53" si="64">E13</f>
        <v>10475.599999999999</v>
      </c>
      <c r="F53" s="34">
        <f t="shared" si="64"/>
        <v>10604.483333333334</v>
      </c>
      <c r="G53" s="131">
        <f t="shared" ref="G53:H53" si="65">G13</f>
        <v>10561.666666666666</v>
      </c>
      <c r="H53" s="131">
        <f t="shared" si="65"/>
        <v>10585.383333333333</v>
      </c>
    </row>
    <row r="54" spans="1:8" x14ac:dyDescent="0.3">
      <c r="A54" s="17"/>
      <c r="B54" s="17"/>
      <c r="C54" s="17"/>
      <c r="D54" s="18" t="s">
        <v>3</v>
      </c>
      <c r="E54" s="16">
        <f t="shared" ref="E54:F54" si="66">E13-E55/2</f>
        <v>10431.099999999999</v>
      </c>
      <c r="F54" s="16">
        <f t="shared" si="66"/>
        <v>10565.616666666667</v>
      </c>
      <c r="G54" s="132">
        <f t="shared" ref="G54:H54" si="67">G13-G55/2</f>
        <v>10544.208333333332</v>
      </c>
      <c r="H54" s="132">
        <f t="shared" si="67"/>
        <v>10563.775</v>
      </c>
    </row>
    <row r="55" spans="1:8" x14ac:dyDescent="0.3">
      <c r="A55" s="17"/>
      <c r="B55" s="17"/>
      <c r="C55" s="17"/>
      <c r="D55" s="18" t="s">
        <v>5</v>
      </c>
      <c r="E55" s="33">
        <f t="shared" ref="E55:F55" si="68">ABS((E13-E49)*2)</f>
        <v>89</v>
      </c>
      <c r="F55" s="33">
        <f t="shared" si="68"/>
        <v>77.733333333333576</v>
      </c>
      <c r="G55" s="133">
        <f t="shared" ref="G55:H55" si="69">ABS((G13-G49)*2)</f>
        <v>34.916666666667879</v>
      </c>
      <c r="H55" s="133">
        <f t="shared" si="69"/>
        <v>43.216666666667152</v>
      </c>
    </row>
    <row r="56" spans="1:8" ht="225" customHeight="1" x14ac:dyDescent="0.3">
      <c r="A56" s="1" t="s">
        <v>63</v>
      </c>
      <c r="G56" s="134"/>
      <c r="H56" s="134"/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I1" sqref="I1:I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77734375" style="1" customWidth="1"/>
    <col min="7" max="8" width="12.7773437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43419</v>
      </c>
      <c r="H1" s="113">
        <v>43420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26332.75</v>
      </c>
      <c r="G2" s="4">
        <v>26197.599999999999</v>
      </c>
      <c r="H2" s="4">
        <v>26332.75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2">
        <v>25384.55</v>
      </c>
      <c r="G3" s="3">
        <v>25728</v>
      </c>
      <c r="H3" s="3">
        <v>26122.55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26245.55</v>
      </c>
      <c r="G4" s="3">
        <v>26154.75</v>
      </c>
      <c r="H4" s="3">
        <v>26245.55</v>
      </c>
    </row>
    <row r="5" spans="1:14" x14ac:dyDescent="0.3">
      <c r="A5" s="117" t="s">
        <v>25</v>
      </c>
      <c r="B5" s="117"/>
      <c r="C5" s="117"/>
      <c r="D5" s="117"/>
    </row>
    <row r="6" spans="1:14" x14ac:dyDescent="0.3">
      <c r="A6" s="17"/>
      <c r="B6" s="17"/>
      <c r="C6" s="17"/>
      <c r="D6" s="18" t="s">
        <v>7</v>
      </c>
      <c r="E6" s="97">
        <f t="shared" ref="E6:H6" si="0">E10+E46</f>
        <v>27641.016666666663</v>
      </c>
      <c r="F6" s="97">
        <f t="shared" si="0"/>
        <v>27538.883333333339</v>
      </c>
      <c r="G6" s="97">
        <f t="shared" si="0"/>
        <v>26795.166666666672</v>
      </c>
      <c r="H6" s="97">
        <f t="shared" si="0"/>
        <v>26554.883333333339</v>
      </c>
    </row>
    <row r="7" spans="1:14" x14ac:dyDescent="0.3">
      <c r="A7" s="17"/>
      <c r="B7" s="17"/>
      <c r="C7" s="17"/>
      <c r="D7" s="18" t="s">
        <v>55</v>
      </c>
      <c r="E7" s="98">
        <f t="shared" ref="E7:H7" si="1">(E6+E8)/2</f>
        <v>27209.599999999999</v>
      </c>
      <c r="F7" s="98">
        <f t="shared" si="1"/>
        <v>27237.350000000006</v>
      </c>
      <c r="G7" s="98">
        <f t="shared" si="1"/>
        <v>26645.775000000001</v>
      </c>
      <c r="H7" s="98">
        <f t="shared" si="1"/>
        <v>26499.350000000006</v>
      </c>
    </row>
    <row r="8" spans="1:14" x14ac:dyDescent="0.3">
      <c r="A8" s="17"/>
      <c r="B8" s="17"/>
      <c r="C8" s="17"/>
      <c r="D8" s="18" t="s">
        <v>27</v>
      </c>
      <c r="E8" s="99">
        <f t="shared" ref="E8:H8" si="2">E13+E46</f>
        <v>26778.183333333331</v>
      </c>
      <c r="F8" s="99">
        <f t="shared" si="2"/>
        <v>26935.816666666669</v>
      </c>
      <c r="G8" s="99">
        <f t="shared" si="2"/>
        <v>26496.383333333335</v>
      </c>
      <c r="H8" s="99">
        <f t="shared" si="2"/>
        <v>26443.816666666669</v>
      </c>
    </row>
    <row r="9" spans="1:14" x14ac:dyDescent="0.3">
      <c r="A9" s="17"/>
      <c r="B9" s="17"/>
      <c r="C9" s="17"/>
      <c r="D9" s="18" t="s">
        <v>56</v>
      </c>
      <c r="E9" s="98">
        <f t="shared" ref="E9:H9" si="3">(E8+E10)/2</f>
        <v>26371.949999999997</v>
      </c>
      <c r="F9" s="98">
        <f t="shared" si="3"/>
        <v>26763.250000000004</v>
      </c>
      <c r="G9" s="98">
        <f t="shared" si="3"/>
        <v>26410.975000000006</v>
      </c>
      <c r="H9" s="98">
        <f t="shared" si="3"/>
        <v>26394.250000000004</v>
      </c>
    </row>
    <row r="10" spans="1:14" x14ac:dyDescent="0.3">
      <c r="A10" s="17"/>
      <c r="B10" s="17"/>
      <c r="C10" s="17"/>
      <c r="D10" s="18" t="s">
        <v>28</v>
      </c>
      <c r="E10" s="99">
        <f t="shared" ref="E10:H10" si="4">(2*E13)-E3</f>
        <v>25965.716666666664</v>
      </c>
      <c r="F10" s="99">
        <f t="shared" si="4"/>
        <v>26590.683333333338</v>
      </c>
      <c r="G10" s="99">
        <f t="shared" si="4"/>
        <v>26325.566666666673</v>
      </c>
      <c r="H10" s="99">
        <f t="shared" si="4"/>
        <v>26344.683333333338</v>
      </c>
    </row>
    <row r="11" spans="1:14" x14ac:dyDescent="0.3">
      <c r="A11" s="17"/>
      <c r="B11" s="17"/>
      <c r="C11" s="17"/>
      <c r="D11" s="18" t="s">
        <v>54</v>
      </c>
      <c r="E11" s="98">
        <f t="shared" ref="E11:H11" si="5">(E10+E13)/2</f>
        <v>25534.299999999996</v>
      </c>
      <c r="F11" s="98">
        <f t="shared" si="5"/>
        <v>26289.15</v>
      </c>
      <c r="G11" s="98">
        <f t="shared" si="5"/>
        <v>26176.175000000003</v>
      </c>
      <c r="H11" s="98">
        <f t="shared" si="5"/>
        <v>26289.15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 t="shared" ref="E13:H13" si="6">(E2+E3+E4)/3</f>
        <v>25102.883333333331</v>
      </c>
      <c r="F13" s="103">
        <f t="shared" si="6"/>
        <v>25987.616666666669</v>
      </c>
      <c r="G13" s="103">
        <f t="shared" si="6"/>
        <v>26026.783333333336</v>
      </c>
      <c r="H13" s="103">
        <f t="shared" si="6"/>
        <v>26233.616666666669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 t="shared" ref="E15:H15" si="7">(E13+E16)/2</f>
        <v>24696.649999999998</v>
      </c>
      <c r="F15" s="100">
        <f t="shared" si="7"/>
        <v>25815.050000000003</v>
      </c>
      <c r="G15" s="100">
        <f t="shared" si="7"/>
        <v>25941.375000000007</v>
      </c>
      <c r="H15" s="100">
        <f t="shared" si="7"/>
        <v>26184.050000000003</v>
      </c>
    </row>
    <row r="16" spans="1:14" x14ac:dyDescent="0.3">
      <c r="A16" s="17"/>
      <c r="B16" s="17"/>
      <c r="C16" s="17"/>
      <c r="D16" s="18" t="s">
        <v>30</v>
      </c>
      <c r="E16" s="101">
        <f t="shared" ref="E16:H16" si="8">2*E13-E2</f>
        <v>24290.416666666664</v>
      </c>
      <c r="F16" s="101">
        <f t="shared" si="8"/>
        <v>25642.483333333337</v>
      </c>
      <c r="G16" s="101">
        <f t="shared" si="8"/>
        <v>25855.966666666674</v>
      </c>
      <c r="H16" s="101">
        <f t="shared" si="8"/>
        <v>26134.483333333337</v>
      </c>
    </row>
    <row r="17" spans="1:8" x14ac:dyDescent="0.3">
      <c r="A17" s="17"/>
      <c r="B17" s="17"/>
      <c r="C17" s="17"/>
      <c r="D17" s="18" t="s">
        <v>58</v>
      </c>
      <c r="E17" s="100">
        <f t="shared" ref="E17:H17" si="9">(E16+E18)/2</f>
        <v>23859</v>
      </c>
      <c r="F17" s="100">
        <f t="shared" si="9"/>
        <v>25340.950000000004</v>
      </c>
      <c r="G17" s="100">
        <f t="shared" si="9"/>
        <v>25706.575000000004</v>
      </c>
      <c r="H17" s="100">
        <f t="shared" si="9"/>
        <v>26078.950000000004</v>
      </c>
    </row>
    <row r="18" spans="1:8" x14ac:dyDescent="0.3">
      <c r="A18" s="17"/>
      <c r="B18" s="17"/>
      <c r="C18" s="17"/>
      <c r="D18" s="18" t="s">
        <v>31</v>
      </c>
      <c r="E18" s="101">
        <f t="shared" ref="E18:H18" si="10">E13-E46</f>
        <v>23427.583333333332</v>
      </c>
      <c r="F18" s="101">
        <f t="shared" si="10"/>
        <v>25039.416666666668</v>
      </c>
      <c r="G18" s="101">
        <f t="shared" si="10"/>
        <v>25557.183333333338</v>
      </c>
      <c r="H18" s="101">
        <f t="shared" si="10"/>
        <v>26023.416666666668</v>
      </c>
    </row>
    <row r="19" spans="1:8" x14ac:dyDescent="0.3">
      <c r="A19" s="17"/>
      <c r="B19" s="17"/>
      <c r="C19" s="17"/>
      <c r="D19" s="18" t="s">
        <v>59</v>
      </c>
      <c r="E19" s="100">
        <f t="shared" ref="E19:H19" si="11">(E18+E20)/2</f>
        <v>23021.35</v>
      </c>
      <c r="F19" s="100">
        <f t="shared" si="11"/>
        <v>24866.850000000002</v>
      </c>
      <c r="G19" s="100">
        <f t="shared" si="11"/>
        <v>25471.775000000009</v>
      </c>
      <c r="H19" s="100">
        <f t="shared" si="11"/>
        <v>25973.850000000002</v>
      </c>
    </row>
    <row r="20" spans="1:8" x14ac:dyDescent="0.3">
      <c r="A20" s="17"/>
      <c r="B20" s="17"/>
      <c r="C20" s="17"/>
      <c r="D20" s="18" t="s">
        <v>8</v>
      </c>
      <c r="E20" s="101">
        <f t="shared" ref="E20:H20" si="12">E16-E46</f>
        <v>22615.116666666665</v>
      </c>
      <c r="F20" s="101">
        <f t="shared" si="12"/>
        <v>24694.283333333336</v>
      </c>
      <c r="G20" s="101">
        <f t="shared" si="12"/>
        <v>25386.366666666676</v>
      </c>
      <c r="H20" s="101">
        <f t="shared" si="12"/>
        <v>25924.283333333336</v>
      </c>
    </row>
    <row r="21" spans="1:8" x14ac:dyDescent="0.3">
      <c r="A21" s="117" t="s">
        <v>24</v>
      </c>
      <c r="B21" s="117"/>
      <c r="C21" s="117"/>
      <c r="D21" s="117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 t="shared" ref="E22:H22" si="13">(E2/E3)*E4</f>
        <v>26891.663894567049</v>
      </c>
      <c r="F22" s="28">
        <f t="shared" si="13"/>
        <v>27225.911302839715</v>
      </c>
      <c r="G22" s="28">
        <f t="shared" si="13"/>
        <v>26632.139249067164</v>
      </c>
      <c r="H22" s="28">
        <f t="shared" si="13"/>
        <v>26456.739742578731</v>
      </c>
    </row>
    <row r="23" spans="1:8" x14ac:dyDescent="0.3">
      <c r="A23" s="19"/>
      <c r="B23" s="19"/>
      <c r="C23" s="19"/>
      <c r="D23" s="20" t="s">
        <v>13</v>
      </c>
      <c r="E23" s="25">
        <f t="shared" ref="E23:H23" si="14">E24+1.168*(E24-E25)</f>
        <v>26612.771360000002</v>
      </c>
      <c r="F23" s="25">
        <f t="shared" si="14"/>
        <v>27071.621840000003</v>
      </c>
      <c r="G23" s="25">
        <f t="shared" si="14"/>
        <v>26563.865519999999</v>
      </c>
      <c r="H23" s="25">
        <f t="shared" si="14"/>
        <v>26428.676240000001</v>
      </c>
    </row>
    <row r="24" spans="1:8" x14ac:dyDescent="0.3">
      <c r="A24" s="19"/>
      <c r="B24" s="19"/>
      <c r="C24" s="19"/>
      <c r="D24" s="20" t="s">
        <v>14</v>
      </c>
      <c r="E24" s="23">
        <f t="shared" ref="E24:H24" si="15">E4+E47/2</f>
        <v>26074.665000000001</v>
      </c>
      <c r="F24" s="23">
        <f t="shared" si="15"/>
        <v>26767.06</v>
      </c>
      <c r="G24" s="23">
        <f t="shared" si="15"/>
        <v>26413.03</v>
      </c>
      <c r="H24" s="23">
        <f t="shared" si="15"/>
        <v>26361.16</v>
      </c>
    </row>
    <row r="25" spans="1:8" x14ac:dyDescent="0.3">
      <c r="A25" s="19"/>
      <c r="B25" s="19"/>
      <c r="C25" s="19"/>
      <c r="D25" s="20" t="s">
        <v>15</v>
      </c>
      <c r="E25" s="22">
        <f t="shared" ref="E25:H25" si="16">E4+E47/4</f>
        <v>25613.9575</v>
      </c>
      <c r="F25" s="22">
        <f t="shared" si="16"/>
        <v>26506.305</v>
      </c>
      <c r="G25" s="22">
        <f t="shared" si="16"/>
        <v>26283.89</v>
      </c>
      <c r="H25" s="22">
        <f t="shared" si="16"/>
        <v>26303.355</v>
      </c>
    </row>
    <row r="26" spans="1:8" x14ac:dyDescent="0.3">
      <c r="A26" s="19"/>
      <c r="B26" s="19"/>
      <c r="C26" s="19"/>
      <c r="D26" s="20" t="s">
        <v>16</v>
      </c>
      <c r="E26" s="14">
        <f t="shared" ref="E26:H26" si="17">E4+E47/6</f>
        <v>25460.388333333332</v>
      </c>
      <c r="F26" s="14">
        <f t="shared" si="17"/>
        <v>26419.386666666665</v>
      </c>
      <c r="G26" s="14">
        <f t="shared" si="17"/>
        <v>26240.843333333334</v>
      </c>
      <c r="H26" s="14">
        <f t="shared" si="17"/>
        <v>26284.086666666666</v>
      </c>
    </row>
    <row r="27" spans="1:8" x14ac:dyDescent="0.3">
      <c r="A27" s="19"/>
      <c r="B27" s="19"/>
      <c r="C27" s="19"/>
      <c r="D27" s="20" t="s">
        <v>17</v>
      </c>
      <c r="E27" s="14">
        <f t="shared" ref="E27:H27" si="18">E4+E47/12</f>
        <v>25306.819166666668</v>
      </c>
      <c r="F27" s="14">
        <f t="shared" si="18"/>
        <v>26332.468333333334</v>
      </c>
      <c r="G27" s="14">
        <f t="shared" si="18"/>
        <v>26197.796666666665</v>
      </c>
      <c r="H27" s="14">
        <f t="shared" si="18"/>
        <v>26264.818333333333</v>
      </c>
    </row>
    <row r="28" spans="1:8" x14ac:dyDescent="0.3">
      <c r="A28" s="19"/>
      <c r="B28" s="19"/>
      <c r="C28" s="19"/>
      <c r="D28" s="20" t="s">
        <v>0</v>
      </c>
      <c r="E28" s="103">
        <f t="shared" ref="E28:H28" si="19">E4</f>
        <v>25153.25</v>
      </c>
      <c r="F28" s="103">
        <f t="shared" si="19"/>
        <v>26245.55</v>
      </c>
      <c r="G28" s="103">
        <f t="shared" si="19"/>
        <v>26154.75</v>
      </c>
      <c r="H28" s="103">
        <f t="shared" si="19"/>
        <v>26245.55</v>
      </c>
    </row>
    <row r="29" spans="1:8" x14ac:dyDescent="0.3">
      <c r="A29" s="19"/>
      <c r="B29" s="19"/>
      <c r="C29" s="19"/>
      <c r="D29" s="20" t="s">
        <v>18</v>
      </c>
      <c r="E29" s="14">
        <f t="shared" ref="E29:H29" si="20">E4-E47/12</f>
        <v>24999.680833333332</v>
      </c>
      <c r="F29" s="14">
        <f t="shared" si="20"/>
        <v>26158.631666666664</v>
      </c>
      <c r="G29" s="14">
        <f t="shared" si="20"/>
        <v>26111.703333333335</v>
      </c>
      <c r="H29" s="14">
        <f t="shared" si="20"/>
        <v>26226.281666666666</v>
      </c>
    </row>
    <row r="30" spans="1:8" x14ac:dyDescent="0.3">
      <c r="A30" s="19"/>
      <c r="B30" s="19"/>
      <c r="C30" s="19"/>
      <c r="D30" s="20" t="s">
        <v>19</v>
      </c>
      <c r="E30" s="14">
        <f t="shared" ref="E30:H30" si="21">E4-E47/6</f>
        <v>24846.111666666668</v>
      </c>
      <c r="F30" s="14">
        <f t="shared" si="21"/>
        <v>26071.713333333333</v>
      </c>
      <c r="G30" s="14">
        <f t="shared" si="21"/>
        <v>26068.656666666666</v>
      </c>
      <c r="H30" s="14">
        <f t="shared" si="21"/>
        <v>26207.013333333332</v>
      </c>
    </row>
    <row r="31" spans="1:8" x14ac:dyDescent="0.3">
      <c r="A31" s="19"/>
      <c r="B31" s="19"/>
      <c r="C31" s="19"/>
      <c r="D31" s="20" t="s">
        <v>20</v>
      </c>
      <c r="E31" s="24">
        <f t="shared" ref="E31:H31" si="22">E4-E47/4</f>
        <v>24692.5425</v>
      </c>
      <c r="F31" s="24">
        <f t="shared" si="22"/>
        <v>25984.794999999998</v>
      </c>
      <c r="G31" s="24">
        <f t="shared" si="22"/>
        <v>26025.61</v>
      </c>
      <c r="H31" s="24">
        <f t="shared" si="22"/>
        <v>26187.744999999999</v>
      </c>
    </row>
    <row r="32" spans="1:8" x14ac:dyDescent="0.3">
      <c r="A32" s="19"/>
      <c r="B32" s="19"/>
      <c r="C32" s="19"/>
      <c r="D32" s="20" t="s">
        <v>21</v>
      </c>
      <c r="E32" s="32">
        <f t="shared" ref="E32:H32" si="23">E4-E47/2</f>
        <v>24231.834999999999</v>
      </c>
      <c r="F32" s="32">
        <f t="shared" si="23"/>
        <v>25724.039999999997</v>
      </c>
      <c r="G32" s="87">
        <f t="shared" si="23"/>
        <v>25896.47</v>
      </c>
      <c r="H32" s="87">
        <f t="shared" si="23"/>
        <v>26129.94</v>
      </c>
    </row>
    <row r="33" spans="1:8" x14ac:dyDescent="0.3">
      <c r="A33" s="19"/>
      <c r="B33" s="19"/>
      <c r="C33" s="19"/>
      <c r="D33" s="20" t="s">
        <v>22</v>
      </c>
      <c r="E33" s="26">
        <f t="shared" ref="E33:H33" si="24">E32-1.168*(E31-E32)</f>
        <v>23693.728639999998</v>
      </c>
      <c r="F33" s="26">
        <f t="shared" si="24"/>
        <v>25419.478159999995</v>
      </c>
      <c r="G33" s="26">
        <f t="shared" si="24"/>
        <v>25745.634480000001</v>
      </c>
      <c r="H33" s="26">
        <f t="shared" si="24"/>
        <v>26062.423759999998</v>
      </c>
    </row>
    <row r="34" spans="1:8" x14ac:dyDescent="0.3">
      <c r="A34" s="19"/>
      <c r="B34" s="19"/>
      <c r="C34" s="19"/>
      <c r="D34" s="20" t="s">
        <v>23</v>
      </c>
      <c r="E34" s="27">
        <f t="shared" ref="E34:F34" si="25">E4-(E22-E4)</f>
        <v>23414.836105432951</v>
      </c>
      <c r="F34" s="27">
        <f t="shared" si="25"/>
        <v>25265.188697160283</v>
      </c>
      <c r="G34" s="27">
        <f>G4-(G22-G4)</f>
        <v>25677.360750932836</v>
      </c>
      <c r="H34" s="27">
        <f>H4-(H22-H4)</f>
        <v>26034.360257421267</v>
      </c>
    </row>
    <row r="35" spans="1:8" x14ac:dyDescent="0.3">
      <c r="A35" s="117" t="s">
        <v>26</v>
      </c>
      <c r="B35" s="117"/>
      <c r="C35" s="117"/>
      <c r="D35" s="117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26245.55</v>
      </c>
      <c r="G40" s="102">
        <f>G4</f>
        <v>26154.75</v>
      </c>
      <c r="H40" s="102">
        <f>H4</f>
        <v>26245.55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 t="shared" ref="E46:H46" si="26">ABS(E2-E3)</f>
        <v>1675.2999999999993</v>
      </c>
      <c r="F46" s="3">
        <f t="shared" si="26"/>
        <v>948.20000000000073</v>
      </c>
      <c r="G46" s="3">
        <f t="shared" si="26"/>
        <v>469.59999999999854</v>
      </c>
      <c r="H46" s="3">
        <f t="shared" si="26"/>
        <v>210.20000000000073</v>
      </c>
    </row>
    <row r="47" spans="1:8" x14ac:dyDescent="0.3">
      <c r="A47" s="13"/>
      <c r="B47" s="13"/>
      <c r="C47" s="12"/>
      <c r="D47" s="12" t="s">
        <v>9</v>
      </c>
      <c r="E47" s="14">
        <f t="shared" ref="E47:H47" si="27">E46*1.1</f>
        <v>1842.8299999999992</v>
      </c>
      <c r="F47" s="14">
        <f t="shared" si="27"/>
        <v>1043.0200000000009</v>
      </c>
      <c r="G47" s="14">
        <f t="shared" si="27"/>
        <v>516.55999999999847</v>
      </c>
      <c r="H47" s="14">
        <f t="shared" si="27"/>
        <v>231.22000000000082</v>
      </c>
    </row>
    <row r="48" spans="1:8" x14ac:dyDescent="0.3">
      <c r="A48" s="13"/>
      <c r="B48" s="13"/>
      <c r="C48" s="12"/>
      <c r="D48" s="12" t="s">
        <v>11</v>
      </c>
      <c r="E48" s="3">
        <f t="shared" ref="E48:H48" si="28">(E2+E3)</f>
        <v>50155.399999999994</v>
      </c>
      <c r="F48" s="3">
        <f t="shared" si="28"/>
        <v>51717.3</v>
      </c>
      <c r="G48" s="3">
        <f t="shared" si="28"/>
        <v>51925.599999999999</v>
      </c>
      <c r="H48" s="3">
        <f t="shared" si="28"/>
        <v>52455.3</v>
      </c>
    </row>
    <row r="49" spans="1:8" x14ac:dyDescent="0.3">
      <c r="A49" s="13"/>
      <c r="B49" s="13"/>
      <c r="C49" s="13"/>
      <c r="D49" s="12" t="s">
        <v>6</v>
      </c>
      <c r="E49" s="3">
        <f t="shared" ref="E49:H49" si="29">(E2+E3)/2</f>
        <v>25077.699999999997</v>
      </c>
      <c r="F49" s="3">
        <f t="shared" si="29"/>
        <v>25858.65</v>
      </c>
      <c r="G49" s="3">
        <f t="shared" si="29"/>
        <v>25962.799999999999</v>
      </c>
      <c r="H49" s="3">
        <f t="shared" si="29"/>
        <v>26227.65</v>
      </c>
    </row>
    <row r="52" spans="1:8" x14ac:dyDescent="0.3">
      <c r="A52" s="17"/>
      <c r="B52" s="17"/>
      <c r="C52" s="17"/>
      <c r="D52" s="18" t="s">
        <v>4</v>
      </c>
      <c r="E52" s="15">
        <f t="shared" ref="E52:H52" si="30">E13+E55/2</f>
        <v>25128.066666666666</v>
      </c>
      <c r="F52" s="15">
        <f t="shared" si="30"/>
        <v>26116.583333333336</v>
      </c>
      <c r="G52" s="15">
        <f t="shared" si="30"/>
        <v>26090.766666666674</v>
      </c>
      <c r="H52" s="15">
        <f t="shared" si="30"/>
        <v>26239.583333333336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 t="shared" ref="F53:H53" si="31">F13</f>
        <v>25987.616666666669</v>
      </c>
      <c r="G53" s="34">
        <f t="shared" si="31"/>
        <v>26026.783333333336</v>
      </c>
      <c r="H53" s="34">
        <f t="shared" si="31"/>
        <v>26233.616666666669</v>
      </c>
    </row>
    <row r="54" spans="1:8" x14ac:dyDescent="0.3">
      <c r="A54" s="17"/>
      <c r="B54" s="17"/>
      <c r="C54" s="17"/>
      <c r="D54" s="18" t="s">
        <v>3</v>
      </c>
      <c r="E54" s="16">
        <f t="shared" ref="E54:H54" si="32">E13-E55/2</f>
        <v>25077.699999999997</v>
      </c>
      <c r="F54" s="16">
        <f t="shared" si="32"/>
        <v>25858.65</v>
      </c>
      <c r="G54" s="16">
        <f t="shared" si="32"/>
        <v>25962.799999999999</v>
      </c>
      <c r="H54" s="16">
        <f t="shared" si="32"/>
        <v>26227.65</v>
      </c>
    </row>
    <row r="55" spans="1:8" x14ac:dyDescent="0.3">
      <c r="A55" s="17"/>
      <c r="B55" s="17"/>
      <c r="C55" s="17"/>
      <c r="D55" s="18" t="s">
        <v>5</v>
      </c>
      <c r="E55" s="33">
        <f t="shared" ref="E55:H55" si="33">ABS((E13-E49)*2)</f>
        <v>50.366666666668607</v>
      </c>
      <c r="F55" s="33">
        <f t="shared" si="33"/>
        <v>257.9333333333343</v>
      </c>
      <c r="G55" s="33">
        <f t="shared" si="33"/>
        <v>127.96666666667443</v>
      </c>
      <c r="H55" s="33">
        <f t="shared" si="33"/>
        <v>11.933333333334303</v>
      </c>
    </row>
    <row r="56" spans="1:8" ht="225" customHeight="1" x14ac:dyDescent="0.3">
      <c r="A56" s="1" t="s">
        <v>63</v>
      </c>
      <c r="G56" s="110" t="s">
        <v>69</v>
      </c>
      <c r="H56" s="110" t="s">
        <v>69</v>
      </c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6"/>
  <sheetViews>
    <sheetView topLeftCell="AJ1" zoomScale="115" zoomScaleNormal="115" workbookViewId="0">
      <selection activeCell="AT1" sqref="AT1:AX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77734375" style="1" customWidth="1"/>
    <col min="42" max="45" width="12.77734375" style="1" customWidth="1"/>
    <col min="46" max="46" width="9.77734375" style="1" customWidth="1"/>
    <col min="47" max="50" width="12.77734375" style="1" customWidth="1"/>
    <col min="51" max="16384" width="8.88671875" style="1"/>
  </cols>
  <sheetData>
    <row r="1" spans="1:50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</row>
    <row r="2" spans="1:50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</row>
    <row r="3" spans="1:50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</row>
    <row r="4" spans="1:50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</row>
    <row r="5" spans="1:50" x14ac:dyDescent="0.3">
      <c r="A5" s="118" t="s">
        <v>25</v>
      </c>
      <c r="B5" s="118"/>
      <c r="C5" s="118"/>
      <c r="D5" s="118"/>
      <c r="E5" s="14"/>
      <c r="F5" s="14"/>
      <c r="J5" s="14"/>
    </row>
    <row r="6" spans="1:50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AX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</row>
    <row r="7" spans="1:50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AX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  <c r="AN7" s="98">
        <f t="shared" si="5"/>
        <v>10744.924999999999</v>
      </c>
      <c r="AO7" s="98">
        <f t="shared" si="5"/>
        <v>0</v>
      </c>
      <c r="AP7" s="98">
        <f t="shared" si="5"/>
        <v>10677.075000000001</v>
      </c>
      <c r="AQ7" s="98">
        <f t="shared" si="5"/>
        <v>10745.300000000003</v>
      </c>
      <c r="AR7" s="98">
        <f t="shared" si="5"/>
        <v>10745.075000000001</v>
      </c>
      <c r="AS7" s="98">
        <f t="shared" si="5"/>
        <v>10732.849999999999</v>
      </c>
      <c r="AT7" s="98">
        <f t="shared" si="5"/>
        <v>10943.274999999998</v>
      </c>
      <c r="AU7" s="98">
        <f t="shared" si="5"/>
        <v>10854.950000000004</v>
      </c>
      <c r="AV7" s="98">
        <f t="shared" si="5"/>
        <v>10798.525000000001</v>
      </c>
      <c r="AW7" s="98">
        <f t="shared" si="5"/>
        <v>10744.625</v>
      </c>
      <c r="AX7" s="98">
        <f t="shared" si="5"/>
        <v>10720.75</v>
      </c>
    </row>
    <row r="8" spans="1:50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AX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  <c r="AN8" s="99">
        <f t="shared" si="8"/>
        <v>10703.133333333333</v>
      </c>
      <c r="AO8" s="99">
        <f t="shared" si="8"/>
        <v>0</v>
      </c>
      <c r="AP8" s="99">
        <f t="shared" si="8"/>
        <v>10657.9</v>
      </c>
      <c r="AQ8" s="99">
        <f t="shared" si="8"/>
        <v>10712.033333333335</v>
      </c>
      <c r="AR8" s="99">
        <f t="shared" si="8"/>
        <v>10695.466666666667</v>
      </c>
      <c r="AS8" s="99">
        <f t="shared" si="8"/>
        <v>10705.766666666666</v>
      </c>
      <c r="AT8" s="99">
        <f t="shared" si="8"/>
        <v>10860.566666666666</v>
      </c>
      <c r="AU8" s="99">
        <f t="shared" si="8"/>
        <v>10828.200000000003</v>
      </c>
      <c r="AV8" s="99">
        <f t="shared" si="8"/>
        <v>10779.300000000001</v>
      </c>
      <c r="AW8" s="99">
        <f t="shared" si="8"/>
        <v>10720.183333333332</v>
      </c>
      <c r="AX8" s="99">
        <f t="shared" si="8"/>
        <v>10695.916666666666</v>
      </c>
    </row>
    <row r="9" spans="1:50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AX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  <c r="AN9" s="98">
        <f t="shared" si="9"/>
        <v>10673.650000000001</v>
      </c>
      <c r="AO9" s="98">
        <f t="shared" si="9"/>
        <v>0</v>
      </c>
      <c r="AP9" s="98">
        <f t="shared" si="9"/>
        <v>10639.725</v>
      </c>
      <c r="AQ9" s="98">
        <f t="shared" si="9"/>
        <v>10654.575000000001</v>
      </c>
      <c r="AR9" s="98">
        <f t="shared" si="9"/>
        <v>10667.225</v>
      </c>
      <c r="AS9" s="98">
        <f t="shared" si="9"/>
        <v>10673.4</v>
      </c>
      <c r="AT9" s="98">
        <f t="shared" si="9"/>
        <v>10815.974999999999</v>
      </c>
      <c r="AU9" s="98">
        <f t="shared" si="9"/>
        <v>10812.000000000004</v>
      </c>
      <c r="AV9" s="98">
        <f t="shared" si="9"/>
        <v>10748.525000000001</v>
      </c>
      <c r="AW9" s="98">
        <f t="shared" si="9"/>
        <v>10690.15</v>
      </c>
      <c r="AX9" s="98">
        <f t="shared" si="9"/>
        <v>10653.625</v>
      </c>
    </row>
    <row r="10" spans="1:50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AX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  <c r="AN10" s="99">
        <f t="shared" si="12"/>
        <v>10644.166666666668</v>
      </c>
      <c r="AO10" s="99">
        <f t="shared" si="12"/>
        <v>0</v>
      </c>
      <c r="AP10" s="99">
        <f t="shared" si="12"/>
        <v>10621.550000000001</v>
      </c>
      <c r="AQ10" s="99">
        <f t="shared" si="12"/>
        <v>10597.116666666669</v>
      </c>
      <c r="AR10" s="99">
        <f t="shared" si="12"/>
        <v>10638.983333333334</v>
      </c>
      <c r="AS10" s="99">
        <f t="shared" si="12"/>
        <v>10641.033333333333</v>
      </c>
      <c r="AT10" s="99">
        <f t="shared" si="12"/>
        <v>10771.383333333331</v>
      </c>
      <c r="AU10" s="99">
        <f t="shared" si="12"/>
        <v>10795.800000000003</v>
      </c>
      <c r="AV10" s="99">
        <f t="shared" si="12"/>
        <v>10717.750000000002</v>
      </c>
      <c r="AW10" s="99">
        <f t="shared" si="12"/>
        <v>10660.116666666667</v>
      </c>
      <c r="AX10" s="116">
        <f t="shared" si="12"/>
        <v>10611.333333333332</v>
      </c>
    </row>
    <row r="11" spans="1:50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AX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  <c r="AN11" s="98">
        <f t="shared" si="15"/>
        <v>10602.375</v>
      </c>
      <c r="AO11" s="98">
        <f t="shared" si="15"/>
        <v>0</v>
      </c>
      <c r="AP11" s="98">
        <f t="shared" si="15"/>
        <v>10602.375</v>
      </c>
      <c r="AQ11" s="98">
        <f t="shared" si="15"/>
        <v>10563.850000000002</v>
      </c>
      <c r="AR11" s="98">
        <f t="shared" si="15"/>
        <v>10589.375</v>
      </c>
      <c r="AS11" s="98">
        <f t="shared" si="15"/>
        <v>10613.95</v>
      </c>
      <c r="AT11" s="98">
        <f t="shared" si="15"/>
        <v>10688.674999999999</v>
      </c>
      <c r="AU11" s="98">
        <f t="shared" si="15"/>
        <v>10769.050000000003</v>
      </c>
      <c r="AV11" s="98">
        <f t="shared" si="15"/>
        <v>10698.525000000001</v>
      </c>
      <c r="AW11" s="98">
        <f t="shared" si="15"/>
        <v>10635.674999999999</v>
      </c>
      <c r="AX11" s="98">
        <f t="shared" si="15"/>
        <v>10586.5</v>
      </c>
    </row>
    <row r="12" spans="1:50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</row>
    <row r="13" spans="1:50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AX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  <c r="AN13" s="103">
        <f t="shared" si="20"/>
        <v>10560.583333333334</v>
      </c>
      <c r="AO13" s="103">
        <f t="shared" si="20"/>
        <v>0</v>
      </c>
      <c r="AP13" s="103">
        <f t="shared" si="20"/>
        <v>10583.2</v>
      </c>
      <c r="AQ13" s="103">
        <f t="shared" si="20"/>
        <v>10530.583333333334</v>
      </c>
      <c r="AR13" s="103">
        <f t="shared" si="20"/>
        <v>10539.766666666666</v>
      </c>
      <c r="AS13" s="103">
        <f t="shared" si="20"/>
        <v>10586.866666666667</v>
      </c>
      <c r="AT13" s="103">
        <f t="shared" si="20"/>
        <v>10605.966666666665</v>
      </c>
      <c r="AU13" s="103">
        <f t="shared" si="20"/>
        <v>10742.300000000001</v>
      </c>
      <c r="AV13" s="103">
        <f t="shared" si="20"/>
        <v>10679.300000000001</v>
      </c>
      <c r="AW13" s="103">
        <f t="shared" si="20"/>
        <v>10611.233333333334</v>
      </c>
      <c r="AX13" s="103">
        <f t="shared" si="20"/>
        <v>10561.666666666666</v>
      </c>
    </row>
    <row r="14" spans="1:50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</row>
    <row r="15" spans="1:50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AX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  <c r="AN15" s="100">
        <f t="shared" si="23"/>
        <v>10531.100000000002</v>
      </c>
      <c r="AO15" s="100">
        <f t="shared" si="23"/>
        <v>0</v>
      </c>
      <c r="AP15" s="100">
        <f t="shared" si="23"/>
        <v>10565.025000000001</v>
      </c>
      <c r="AQ15" s="100">
        <f t="shared" si="23"/>
        <v>10473.125</v>
      </c>
      <c r="AR15" s="100">
        <f t="shared" si="23"/>
        <v>10511.525</v>
      </c>
      <c r="AS15" s="100">
        <f t="shared" si="23"/>
        <v>10554.5</v>
      </c>
      <c r="AT15" s="100">
        <f t="shared" si="23"/>
        <v>10561.374999999998</v>
      </c>
      <c r="AU15" s="100">
        <f t="shared" si="23"/>
        <v>10726.100000000002</v>
      </c>
      <c r="AV15" s="100">
        <f t="shared" si="23"/>
        <v>10648.525000000001</v>
      </c>
      <c r="AW15" s="100">
        <f t="shared" si="23"/>
        <v>10581.2</v>
      </c>
      <c r="AX15" s="100">
        <f t="shared" si="23"/>
        <v>10519.375</v>
      </c>
    </row>
    <row r="16" spans="1:50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AX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  <c r="AN16" s="101">
        <f t="shared" si="26"/>
        <v>10501.616666666669</v>
      </c>
      <c r="AO16" s="101">
        <f t="shared" si="26"/>
        <v>0</v>
      </c>
      <c r="AP16" s="101">
        <f t="shared" si="26"/>
        <v>10546.850000000002</v>
      </c>
      <c r="AQ16" s="101">
        <f t="shared" si="26"/>
        <v>10415.666666666668</v>
      </c>
      <c r="AR16" s="101">
        <f t="shared" si="26"/>
        <v>10483.283333333333</v>
      </c>
      <c r="AS16" s="101">
        <f t="shared" si="26"/>
        <v>10522.133333333333</v>
      </c>
      <c r="AT16" s="101">
        <f t="shared" si="26"/>
        <v>10516.783333333331</v>
      </c>
      <c r="AU16" s="101">
        <f t="shared" si="26"/>
        <v>10709.900000000001</v>
      </c>
      <c r="AV16" s="101">
        <f t="shared" si="26"/>
        <v>10617.750000000002</v>
      </c>
      <c r="AW16" s="101">
        <f t="shared" si="26"/>
        <v>10551.166666666668</v>
      </c>
      <c r="AX16" s="115">
        <f t="shared" si="26"/>
        <v>10477.083333333332</v>
      </c>
    </row>
    <row r="17" spans="1:50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AX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  <c r="AN17" s="100">
        <f t="shared" si="29"/>
        <v>10459.825000000001</v>
      </c>
      <c r="AO17" s="100">
        <f t="shared" si="29"/>
        <v>0</v>
      </c>
      <c r="AP17" s="100">
        <f t="shared" si="29"/>
        <v>10527.675000000003</v>
      </c>
      <c r="AQ17" s="100">
        <f t="shared" si="29"/>
        <v>10382.400000000001</v>
      </c>
      <c r="AR17" s="100">
        <f t="shared" si="29"/>
        <v>10433.674999999999</v>
      </c>
      <c r="AS17" s="100">
        <f t="shared" si="29"/>
        <v>10495.05</v>
      </c>
      <c r="AT17" s="100">
        <f t="shared" si="29"/>
        <v>10434.074999999997</v>
      </c>
      <c r="AU17" s="100">
        <f t="shared" si="29"/>
        <v>10683.150000000001</v>
      </c>
      <c r="AV17" s="100">
        <f t="shared" si="29"/>
        <v>10598.525000000001</v>
      </c>
      <c r="AW17" s="100">
        <f t="shared" si="29"/>
        <v>10526.725000000002</v>
      </c>
      <c r="AX17" s="100">
        <f t="shared" si="29"/>
        <v>10452.25</v>
      </c>
    </row>
    <row r="18" spans="1:50" x14ac:dyDescent="0.3">
      <c r="A18" s="118" t="s">
        <v>24</v>
      </c>
      <c r="B18" s="118"/>
      <c r="C18" s="118"/>
      <c r="D18" s="118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AX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  <c r="AN18" s="101">
        <f t="shared" si="30"/>
        <v>10418.033333333335</v>
      </c>
      <c r="AO18" s="101">
        <f t="shared" si="30"/>
        <v>0</v>
      </c>
      <c r="AP18" s="101">
        <f t="shared" si="30"/>
        <v>10508.500000000002</v>
      </c>
      <c r="AQ18" s="101">
        <f t="shared" si="30"/>
        <v>10349.133333333333</v>
      </c>
      <c r="AR18" s="101">
        <f t="shared" si="30"/>
        <v>10384.066666666666</v>
      </c>
      <c r="AS18" s="101">
        <f t="shared" si="30"/>
        <v>10467.966666666667</v>
      </c>
      <c r="AT18" s="101">
        <f t="shared" si="30"/>
        <v>10351.366666666665</v>
      </c>
      <c r="AU18" s="101">
        <f t="shared" si="30"/>
        <v>10656.4</v>
      </c>
      <c r="AV18" s="101">
        <f t="shared" si="30"/>
        <v>10579.300000000001</v>
      </c>
      <c r="AW18" s="101">
        <f t="shared" si="30"/>
        <v>10502.283333333335</v>
      </c>
      <c r="AX18" s="115">
        <f t="shared" si="30"/>
        <v>10427.416666666666</v>
      </c>
    </row>
    <row r="19" spans="1:50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AX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  <c r="AN19" s="100">
        <f t="shared" si="33"/>
        <v>10388.550000000003</v>
      </c>
      <c r="AO19" s="100">
        <f t="shared" si="33"/>
        <v>0</v>
      </c>
      <c r="AP19" s="100">
        <f t="shared" si="33"/>
        <v>10490.325000000003</v>
      </c>
      <c r="AQ19" s="100">
        <f t="shared" si="33"/>
        <v>10291.674999999999</v>
      </c>
      <c r="AR19" s="100">
        <f t="shared" si="33"/>
        <v>10355.824999999999</v>
      </c>
      <c r="AS19" s="100">
        <f t="shared" si="33"/>
        <v>10435.6</v>
      </c>
      <c r="AT19" s="100">
        <f t="shared" si="33"/>
        <v>10306.774999999998</v>
      </c>
      <c r="AU19" s="100">
        <f t="shared" si="33"/>
        <v>10640.2</v>
      </c>
      <c r="AV19" s="100">
        <f t="shared" si="33"/>
        <v>10548.525000000001</v>
      </c>
      <c r="AW19" s="100">
        <f t="shared" si="33"/>
        <v>10472.250000000002</v>
      </c>
      <c r="AX19" s="100">
        <f t="shared" si="33"/>
        <v>10385.125</v>
      </c>
    </row>
    <row r="20" spans="1:50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AX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  <c r="AN20" s="101">
        <f t="shared" si="36"/>
        <v>10359.066666666669</v>
      </c>
      <c r="AO20" s="101">
        <f t="shared" si="36"/>
        <v>0</v>
      </c>
      <c r="AP20" s="101">
        <f t="shared" si="36"/>
        <v>10472.150000000003</v>
      </c>
      <c r="AQ20" s="101">
        <f t="shared" si="36"/>
        <v>10234.216666666667</v>
      </c>
      <c r="AR20" s="101">
        <f t="shared" si="36"/>
        <v>10327.583333333332</v>
      </c>
      <c r="AS20" s="101">
        <f t="shared" si="36"/>
        <v>10403.233333333334</v>
      </c>
      <c r="AT20" s="101">
        <f t="shared" si="36"/>
        <v>10262.183333333331</v>
      </c>
      <c r="AU20" s="101">
        <f t="shared" si="36"/>
        <v>10624</v>
      </c>
      <c r="AV20" s="101">
        <f t="shared" si="36"/>
        <v>10517.750000000002</v>
      </c>
      <c r="AW20" s="101">
        <f t="shared" si="36"/>
        <v>10442.216666666669</v>
      </c>
      <c r="AX20" s="101">
        <f t="shared" si="36"/>
        <v>10342.833333333332</v>
      </c>
    </row>
    <row r="21" spans="1:50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AX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  <c r="AN22" s="28">
        <f t="shared" si="41"/>
        <v>10729.222168559703</v>
      </c>
      <c r="AO22" s="28" t="e">
        <f t="shared" si="41"/>
        <v>#DIV/0!</v>
      </c>
      <c r="AP22" s="28">
        <f t="shared" si="41"/>
        <v>10660.185840481374</v>
      </c>
      <c r="AQ22" s="28">
        <f t="shared" si="41"/>
        <v>10663.964726850505</v>
      </c>
      <c r="AR22" s="28">
        <f t="shared" si="41"/>
        <v>10740.316901408452</v>
      </c>
      <c r="AS22" s="28">
        <f t="shared" si="41"/>
        <v>10695.692185289621</v>
      </c>
      <c r="AT22" s="28">
        <f t="shared" si="41"/>
        <v>10942.692801624436</v>
      </c>
      <c r="AU22" s="28">
        <f t="shared" si="41"/>
        <v>10849.89951912282</v>
      </c>
      <c r="AV22" s="28">
        <f t="shared" si="41"/>
        <v>10756.344255393133</v>
      </c>
      <c r="AW22" s="28">
        <f t="shared" si="41"/>
        <v>10709.388873214766</v>
      </c>
      <c r="AX22" s="28">
        <f t="shared" si="41"/>
        <v>10661.188374001142</v>
      </c>
    </row>
    <row r="23" spans="1:50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AX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  <c r="AN23" s="25">
        <f t="shared" si="44"/>
        <v>10709.389560000001</v>
      </c>
      <c r="AO23" s="25">
        <f t="shared" si="44"/>
        <v>0</v>
      </c>
      <c r="AP23" s="25">
        <f t="shared" si="44"/>
        <v>10650.278639999999</v>
      </c>
      <c r="AQ23" s="25">
        <f t="shared" si="44"/>
        <v>10640.279240000002</v>
      </c>
      <c r="AR23" s="25">
        <f t="shared" si="44"/>
        <v>10718.145839999999</v>
      </c>
      <c r="AS23" s="25">
        <f t="shared" si="44"/>
        <v>10679.885679999999</v>
      </c>
      <c r="AT23" s="25">
        <f t="shared" si="44"/>
        <v>10904.007520000003</v>
      </c>
      <c r="AU23" s="25">
        <f t="shared" si="44"/>
        <v>10838.236080000001</v>
      </c>
      <c r="AV23" s="25">
        <f t="shared" si="44"/>
        <v>10743.320000000002</v>
      </c>
      <c r="AW23" s="25">
        <f t="shared" si="44"/>
        <v>10694.967239999996</v>
      </c>
      <c r="AX23" s="25">
        <f t="shared" si="44"/>
        <v>10643.708599999998</v>
      </c>
    </row>
    <row r="24" spans="1:50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AX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  <c r="AN24" s="23">
        <f t="shared" si="47"/>
        <v>10663.602500000001</v>
      </c>
      <c r="AO24" s="23">
        <f t="shared" si="47"/>
        <v>0</v>
      </c>
      <c r="AP24" s="23">
        <f t="shared" si="47"/>
        <v>10626.285</v>
      </c>
      <c r="AQ24" s="23">
        <f t="shared" si="47"/>
        <v>10581.997500000001</v>
      </c>
      <c r="AR24" s="23">
        <f t="shared" si="47"/>
        <v>10668.135</v>
      </c>
      <c r="AS24" s="23">
        <f t="shared" si="47"/>
        <v>10641.695</v>
      </c>
      <c r="AT24" s="23">
        <f t="shared" si="47"/>
        <v>10822.230000000001</v>
      </c>
      <c r="AU24" s="23">
        <f t="shared" si="47"/>
        <v>10810.645</v>
      </c>
      <c r="AV24" s="23">
        <f t="shared" si="47"/>
        <v>10711.2</v>
      </c>
      <c r="AW24" s="23">
        <f t="shared" si="47"/>
        <v>10659.972499999998</v>
      </c>
      <c r="AX24" s="23">
        <f t="shared" si="47"/>
        <v>10600.5875</v>
      </c>
    </row>
    <row r="25" spans="1:50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AX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  <c r="AN25" s="22">
        <f t="shared" si="50"/>
        <v>10624.401250000001</v>
      </c>
      <c r="AO25" s="22">
        <f t="shared" si="50"/>
        <v>0</v>
      </c>
      <c r="AP25" s="22">
        <f t="shared" si="50"/>
        <v>10605.7425</v>
      </c>
      <c r="AQ25" s="22">
        <f t="shared" si="50"/>
        <v>10532.098750000001</v>
      </c>
      <c r="AR25" s="22">
        <f t="shared" si="50"/>
        <v>10625.317500000001</v>
      </c>
      <c r="AS25" s="22">
        <f t="shared" si="50"/>
        <v>10608.997499999999</v>
      </c>
      <c r="AT25" s="22">
        <f t="shared" si="50"/>
        <v>10752.215</v>
      </c>
      <c r="AU25" s="22">
        <f t="shared" si="50"/>
        <v>10787.022500000001</v>
      </c>
      <c r="AV25" s="22">
        <f t="shared" si="50"/>
        <v>10683.7</v>
      </c>
      <c r="AW25" s="22">
        <f t="shared" si="50"/>
        <v>10630.01125</v>
      </c>
      <c r="AX25" s="22">
        <f t="shared" si="50"/>
        <v>10563.668750000001</v>
      </c>
    </row>
    <row r="26" spans="1:50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AX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  <c r="AN26" s="14">
        <f t="shared" si="53"/>
        <v>10611.334166666667</v>
      </c>
      <c r="AO26" s="14">
        <f t="shared" si="53"/>
        <v>0</v>
      </c>
      <c r="AP26" s="14">
        <f t="shared" si="53"/>
        <v>10598.895</v>
      </c>
      <c r="AQ26" s="14">
        <f t="shared" si="53"/>
        <v>10515.465833333334</v>
      </c>
      <c r="AR26" s="14">
        <f t="shared" si="53"/>
        <v>10611.045</v>
      </c>
      <c r="AS26" s="14">
        <f t="shared" si="53"/>
        <v>10598.098333333333</v>
      </c>
      <c r="AT26" s="14">
        <f t="shared" si="53"/>
        <v>10728.876666666667</v>
      </c>
      <c r="AU26" s="14">
        <f t="shared" si="53"/>
        <v>10779.148333333333</v>
      </c>
      <c r="AV26" s="14">
        <f t="shared" si="53"/>
        <v>10674.533333333335</v>
      </c>
      <c r="AW26" s="14">
        <f t="shared" si="53"/>
        <v>10620.024166666666</v>
      </c>
      <c r="AX26" s="14">
        <f t="shared" si="53"/>
        <v>10551.362499999999</v>
      </c>
    </row>
    <row r="27" spans="1:50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AX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  <c r="AN27" s="14">
        <f t="shared" si="56"/>
        <v>10598.267083333334</v>
      </c>
      <c r="AO27" s="14">
        <f t="shared" si="56"/>
        <v>0</v>
      </c>
      <c r="AP27" s="14">
        <f t="shared" si="56"/>
        <v>10592.047500000001</v>
      </c>
      <c r="AQ27" s="14">
        <f t="shared" si="56"/>
        <v>10498.832916666668</v>
      </c>
      <c r="AR27" s="14">
        <f t="shared" si="56"/>
        <v>10596.772500000001</v>
      </c>
      <c r="AS27" s="14">
        <f t="shared" si="56"/>
        <v>10587.199166666665</v>
      </c>
      <c r="AT27" s="14">
        <f t="shared" si="56"/>
        <v>10705.538333333334</v>
      </c>
      <c r="AU27" s="14">
        <f t="shared" si="56"/>
        <v>10771.274166666666</v>
      </c>
      <c r="AV27" s="14">
        <f t="shared" si="56"/>
        <v>10665.366666666667</v>
      </c>
      <c r="AW27" s="14">
        <f t="shared" si="56"/>
        <v>10610.037083333333</v>
      </c>
      <c r="AX27" s="14">
        <f t="shared" si="56"/>
        <v>10539.05625</v>
      </c>
    </row>
    <row r="28" spans="1:50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AX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  <c r="AN28" s="103">
        <f t="shared" si="59"/>
        <v>10585.2</v>
      </c>
      <c r="AO28" s="103">
        <f t="shared" si="59"/>
        <v>0</v>
      </c>
      <c r="AP28" s="103">
        <f t="shared" si="59"/>
        <v>10585.2</v>
      </c>
      <c r="AQ28" s="103">
        <f t="shared" si="59"/>
        <v>10482.200000000001</v>
      </c>
      <c r="AR28" s="103">
        <f t="shared" si="59"/>
        <v>10582.5</v>
      </c>
      <c r="AS28" s="103">
        <f t="shared" si="59"/>
        <v>10576.3</v>
      </c>
      <c r="AT28" s="103">
        <f t="shared" si="59"/>
        <v>10682.2</v>
      </c>
      <c r="AU28" s="103">
        <f t="shared" si="59"/>
        <v>10763.4</v>
      </c>
      <c r="AV28" s="103">
        <f t="shared" si="59"/>
        <v>10656.2</v>
      </c>
      <c r="AW28" s="103">
        <f t="shared" si="59"/>
        <v>10600.05</v>
      </c>
      <c r="AX28" s="103">
        <f t="shared" si="59"/>
        <v>10526.75</v>
      </c>
    </row>
    <row r="29" spans="1:50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AX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  <c r="AN29" s="14">
        <f t="shared" si="62"/>
        <v>10572.132916666667</v>
      </c>
      <c r="AO29" s="14">
        <f t="shared" si="62"/>
        <v>0</v>
      </c>
      <c r="AP29" s="14">
        <f t="shared" si="62"/>
        <v>10578.352500000001</v>
      </c>
      <c r="AQ29" s="14">
        <f t="shared" si="62"/>
        <v>10465.567083333333</v>
      </c>
      <c r="AR29" s="14">
        <f t="shared" si="62"/>
        <v>10568.227499999999</v>
      </c>
      <c r="AS29" s="14">
        <f t="shared" si="62"/>
        <v>10565.400833333333</v>
      </c>
      <c r="AT29" s="14">
        <f t="shared" si="62"/>
        <v>10658.861666666668</v>
      </c>
      <c r="AU29" s="14">
        <f t="shared" si="62"/>
        <v>10755.525833333333</v>
      </c>
      <c r="AV29" s="14">
        <f t="shared" si="62"/>
        <v>10647.033333333335</v>
      </c>
      <c r="AW29" s="14">
        <f t="shared" si="62"/>
        <v>10590.062916666666</v>
      </c>
      <c r="AX29" s="14">
        <f t="shared" si="62"/>
        <v>10514.44375</v>
      </c>
    </row>
    <row r="30" spans="1:50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AX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  <c r="AN30" s="14">
        <f t="shared" si="65"/>
        <v>10559.065833333334</v>
      </c>
      <c r="AO30" s="14">
        <f t="shared" si="65"/>
        <v>0</v>
      </c>
      <c r="AP30" s="14">
        <f t="shared" si="65"/>
        <v>10571.505000000001</v>
      </c>
      <c r="AQ30" s="14">
        <f t="shared" si="65"/>
        <v>10448.934166666668</v>
      </c>
      <c r="AR30" s="14">
        <f t="shared" si="65"/>
        <v>10553.955</v>
      </c>
      <c r="AS30" s="14">
        <f t="shared" si="65"/>
        <v>10554.501666666665</v>
      </c>
      <c r="AT30" s="14">
        <f t="shared" si="65"/>
        <v>10635.523333333334</v>
      </c>
      <c r="AU30" s="14">
        <f t="shared" si="65"/>
        <v>10747.651666666667</v>
      </c>
      <c r="AV30" s="14">
        <f t="shared" si="65"/>
        <v>10637.866666666667</v>
      </c>
      <c r="AW30" s="14">
        <f t="shared" si="65"/>
        <v>10580.075833333332</v>
      </c>
      <c r="AX30" s="14">
        <f t="shared" si="65"/>
        <v>10502.137500000001</v>
      </c>
    </row>
    <row r="31" spans="1:50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AX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  <c r="AN31" s="24">
        <f t="shared" si="68"/>
        <v>10545.998750000001</v>
      </c>
      <c r="AO31" s="24">
        <f t="shared" si="68"/>
        <v>0</v>
      </c>
      <c r="AP31" s="24">
        <f t="shared" si="68"/>
        <v>10564.657500000001</v>
      </c>
      <c r="AQ31" s="24">
        <f t="shared" si="68"/>
        <v>10432.30125</v>
      </c>
      <c r="AR31" s="24">
        <f t="shared" si="68"/>
        <v>10539.682499999999</v>
      </c>
      <c r="AS31" s="24">
        <f t="shared" si="68"/>
        <v>10543.602499999999</v>
      </c>
      <c r="AT31" s="24">
        <f t="shared" si="68"/>
        <v>10612.185000000001</v>
      </c>
      <c r="AU31" s="24">
        <f t="shared" si="68"/>
        <v>10739.777499999998</v>
      </c>
      <c r="AV31" s="24">
        <f t="shared" si="68"/>
        <v>10628.7</v>
      </c>
      <c r="AW31" s="24">
        <f t="shared" si="68"/>
        <v>10570.088749999999</v>
      </c>
      <c r="AX31" s="24">
        <f t="shared" si="68"/>
        <v>10489.831249999999</v>
      </c>
    </row>
    <row r="32" spans="1:50" x14ac:dyDescent="0.3">
      <c r="A32" s="118" t="s">
        <v>26</v>
      </c>
      <c r="B32" s="118"/>
      <c r="C32" s="118"/>
      <c r="D32" s="118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AX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  <c r="AN32" s="32">
        <f t="shared" si="69"/>
        <v>10506.797500000001</v>
      </c>
      <c r="AO32" s="32">
        <f t="shared" si="69"/>
        <v>0</v>
      </c>
      <c r="AP32" s="87">
        <f t="shared" si="69"/>
        <v>10544.115000000002</v>
      </c>
      <c r="AQ32" s="87">
        <f t="shared" si="69"/>
        <v>10382.4025</v>
      </c>
      <c r="AR32" s="87">
        <f t="shared" si="69"/>
        <v>10496.865</v>
      </c>
      <c r="AS32" s="87">
        <f t="shared" si="69"/>
        <v>10510.904999999999</v>
      </c>
      <c r="AT32" s="32">
        <f t="shared" si="69"/>
        <v>10542.17</v>
      </c>
      <c r="AU32" s="87">
        <f t="shared" si="69"/>
        <v>10716.154999999999</v>
      </c>
      <c r="AV32" s="87">
        <f t="shared" si="69"/>
        <v>10601.2</v>
      </c>
      <c r="AW32" s="87">
        <f t="shared" si="69"/>
        <v>10540.127500000001</v>
      </c>
      <c r="AX32" s="87">
        <f t="shared" si="69"/>
        <v>10452.9125</v>
      </c>
    </row>
    <row r="33" spans="1:50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AX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  <c r="AN33" s="26">
        <f t="shared" si="70"/>
        <v>10461.01044</v>
      </c>
      <c r="AO33" s="26">
        <f t="shared" si="70"/>
        <v>0</v>
      </c>
      <c r="AP33" s="26">
        <f t="shared" si="70"/>
        <v>10520.121360000003</v>
      </c>
      <c r="AQ33" s="26">
        <f t="shared" si="70"/>
        <v>10324.12076</v>
      </c>
      <c r="AR33" s="26">
        <f t="shared" si="70"/>
        <v>10446.854160000001</v>
      </c>
      <c r="AS33" s="26">
        <f t="shared" si="70"/>
        <v>10472.714319999999</v>
      </c>
      <c r="AT33" s="26">
        <f t="shared" si="70"/>
        <v>10460.392479999999</v>
      </c>
      <c r="AU33" s="26">
        <f t="shared" si="70"/>
        <v>10688.563919999999</v>
      </c>
      <c r="AV33" s="26">
        <f t="shared" si="70"/>
        <v>10569.08</v>
      </c>
      <c r="AW33" s="26">
        <f t="shared" si="70"/>
        <v>10505.132760000002</v>
      </c>
      <c r="AX33" s="26">
        <f t="shared" si="70"/>
        <v>10409.791400000002</v>
      </c>
    </row>
    <row r="34" spans="1:50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10105.5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73">AN4-(AN22-AN4)</f>
        <v>10441.177831440298</v>
      </c>
      <c r="AO34" s="27" t="e">
        <f t="shared" si="73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AX34" si="74">AT4-(AT22-AT4)</f>
        <v>10421.707198375565</v>
      </c>
      <c r="AU34" s="27">
        <f t="shared" si="74"/>
        <v>10676.900480877179</v>
      </c>
      <c r="AV34" s="27">
        <f t="shared" si="74"/>
        <v>10556.055744606869</v>
      </c>
      <c r="AW34" s="27">
        <f t="shared" si="74"/>
        <v>10490.711126785232</v>
      </c>
      <c r="AX34" s="27">
        <f t="shared" si="74"/>
        <v>10392.311625998858</v>
      </c>
    </row>
    <row r="35" spans="1:50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10130.397999999999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1:50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10161.204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</row>
    <row r="37" spans="1:50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5">K4</f>
        <v>10316.450000000001</v>
      </c>
      <c r="L37" s="14">
        <f t="shared" si="75"/>
        <v>10348.049999999999</v>
      </c>
      <c r="M37" s="14">
        <f t="shared" si="75"/>
        <v>10301.049999999999</v>
      </c>
      <c r="N37" s="14">
        <f t="shared" si="75"/>
        <v>10460.1</v>
      </c>
      <c r="O37" s="14">
        <f t="shared" si="75"/>
        <v>10234.65</v>
      </c>
      <c r="P37" s="14">
        <f t="shared" si="75"/>
        <v>10472.5</v>
      </c>
      <c r="Q37" s="21"/>
      <c r="R37" s="21">
        <f t="shared" ref="R37:Y37" si="76">R4</f>
        <v>10584.75</v>
      </c>
      <c r="S37" s="21">
        <f t="shared" si="76"/>
        <v>10512.5</v>
      </c>
      <c r="T37" s="21">
        <f t="shared" si="76"/>
        <v>10584.75</v>
      </c>
      <c r="U37" s="21">
        <f t="shared" si="76"/>
        <v>10453.049999999999</v>
      </c>
      <c r="V37" s="21">
        <f t="shared" si="76"/>
        <v>10303.549999999999</v>
      </c>
      <c r="W37" s="91">
        <f t="shared" si="76"/>
        <v>10245.25</v>
      </c>
      <c r="X37" s="91">
        <f t="shared" si="76"/>
        <v>10146.799999999999</v>
      </c>
      <c r="Y37" s="91">
        <f t="shared" si="76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</row>
    <row r="38" spans="1:50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10211.799999999999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</row>
    <row r="39" spans="1:50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10250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</row>
    <row r="40" spans="1:50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10288.200000000001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AX40" si="77">AT4</f>
        <v>10682.2</v>
      </c>
      <c r="AU40" s="102">
        <f t="shared" si="77"/>
        <v>10763.4</v>
      </c>
      <c r="AV40" s="102">
        <f t="shared" si="77"/>
        <v>10656.2</v>
      </c>
      <c r="AW40" s="102">
        <f t="shared" si="77"/>
        <v>10600.05</v>
      </c>
      <c r="AX40" s="102">
        <f t="shared" si="77"/>
        <v>10526.75</v>
      </c>
    </row>
    <row r="41" spans="1:50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10311.799999999999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</row>
    <row r="42" spans="1:50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</row>
    <row r="43" spans="1:50" x14ac:dyDescent="0.3">
      <c r="A43" s="80"/>
      <c r="B43" s="80"/>
      <c r="C43" s="81"/>
      <c r="D43" s="81" t="s">
        <v>10</v>
      </c>
      <c r="E43" s="3">
        <f t="shared" ref="E43:P43" si="78">ABS(E2-E3)</f>
        <v>183.80000000000109</v>
      </c>
      <c r="F43" s="3">
        <f t="shared" si="78"/>
        <v>320</v>
      </c>
      <c r="G43" s="3">
        <f t="shared" si="78"/>
        <v>214.10000000000036</v>
      </c>
      <c r="H43" s="3">
        <f t="shared" si="78"/>
        <v>145.29999999999927</v>
      </c>
      <c r="I43" s="3">
        <f t="shared" si="78"/>
        <v>207.45000000000073</v>
      </c>
      <c r="J43" s="3">
        <f t="shared" si="78"/>
        <v>773.75</v>
      </c>
      <c r="K43" s="3">
        <f t="shared" si="78"/>
        <v>278.75</v>
      </c>
      <c r="L43" s="3">
        <f t="shared" si="78"/>
        <v>199.95000000000073</v>
      </c>
      <c r="M43" s="3">
        <f t="shared" si="78"/>
        <v>118.25</v>
      </c>
      <c r="N43" s="3">
        <f t="shared" si="78"/>
        <v>164.10000000000036</v>
      </c>
      <c r="O43" s="3">
        <f t="shared" si="78"/>
        <v>197.35000000000036</v>
      </c>
      <c r="P43" s="3">
        <f t="shared" si="78"/>
        <v>170.30000000000109</v>
      </c>
      <c r="Q43" s="3">
        <f>ABS(Q2-Q3)</f>
        <v>402.04999999999927</v>
      </c>
      <c r="R43" s="3">
        <v>116.14999999999964</v>
      </c>
      <c r="S43" s="3">
        <f t="shared" ref="S43:Y43" si="79">ABS(S2-S3)</f>
        <v>116.14999999999964</v>
      </c>
      <c r="T43" s="3">
        <f t="shared" si="79"/>
        <v>79.600000000000364</v>
      </c>
      <c r="U43" s="3">
        <f t="shared" si="79"/>
        <v>273.69999999999891</v>
      </c>
      <c r="V43" s="3">
        <f t="shared" si="79"/>
        <v>130.5</v>
      </c>
      <c r="W43" s="3">
        <f t="shared" si="79"/>
        <v>184.54999999999927</v>
      </c>
      <c r="X43" s="3">
        <f t="shared" si="79"/>
        <v>119.75</v>
      </c>
      <c r="Y43" s="3">
        <f t="shared" si="79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</row>
    <row r="44" spans="1:50" x14ac:dyDescent="0.3">
      <c r="A44" s="80"/>
      <c r="B44" s="80"/>
      <c r="C44" s="81"/>
      <c r="D44" s="81" t="s">
        <v>9</v>
      </c>
      <c r="E44" s="14">
        <f t="shared" ref="E44:P44" si="80">E43*1.1</f>
        <v>202.18000000000123</v>
      </c>
      <c r="F44" s="14">
        <f t="shared" si="80"/>
        <v>352</v>
      </c>
      <c r="G44" s="14">
        <f t="shared" si="80"/>
        <v>235.51000000000042</v>
      </c>
      <c r="H44" s="14">
        <f t="shared" si="80"/>
        <v>159.82999999999922</v>
      </c>
      <c r="I44" s="14">
        <f t="shared" si="80"/>
        <v>228.19500000000082</v>
      </c>
      <c r="J44" s="14">
        <f t="shared" si="80"/>
        <v>851.12500000000011</v>
      </c>
      <c r="K44" s="14">
        <f t="shared" si="80"/>
        <v>306.625</v>
      </c>
      <c r="L44" s="14">
        <f t="shared" si="80"/>
        <v>219.94500000000082</v>
      </c>
      <c r="M44" s="14">
        <f t="shared" si="80"/>
        <v>130.07500000000002</v>
      </c>
      <c r="N44" s="14">
        <f t="shared" si="80"/>
        <v>180.51000000000042</v>
      </c>
      <c r="O44" s="14">
        <f t="shared" si="80"/>
        <v>217.08500000000041</v>
      </c>
      <c r="P44" s="14">
        <f t="shared" si="80"/>
        <v>187.33000000000121</v>
      </c>
      <c r="Q44" s="14">
        <f>Q43*1.1</f>
        <v>442.25499999999926</v>
      </c>
      <c r="R44" s="14">
        <v>127.76499999999962</v>
      </c>
      <c r="S44" s="14">
        <f t="shared" ref="S44:Y44" si="81">S43*1.1</f>
        <v>127.76499999999962</v>
      </c>
      <c r="T44" s="14">
        <f t="shared" si="81"/>
        <v>87.5600000000004</v>
      </c>
      <c r="U44" s="14">
        <f t="shared" si="81"/>
        <v>301.0699999999988</v>
      </c>
      <c r="V44" s="14">
        <f t="shared" si="81"/>
        <v>143.55000000000001</v>
      </c>
      <c r="W44" s="14">
        <f t="shared" si="81"/>
        <v>203.00499999999923</v>
      </c>
      <c r="X44" s="14">
        <f t="shared" si="81"/>
        <v>131.72500000000002</v>
      </c>
      <c r="Y44" s="14">
        <f t="shared" si="81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</row>
    <row r="45" spans="1:50" x14ac:dyDescent="0.3">
      <c r="A45" s="80"/>
      <c r="B45" s="80"/>
      <c r="C45" s="81"/>
      <c r="D45" s="81" t="s">
        <v>11</v>
      </c>
      <c r="E45" s="3">
        <f t="shared" ref="E45:P45" si="82">(E2+E3)</f>
        <v>21884.400000000001</v>
      </c>
      <c r="F45" s="3">
        <f t="shared" si="82"/>
        <v>22020</v>
      </c>
      <c r="G45" s="3">
        <f t="shared" si="82"/>
        <v>21857.199999999997</v>
      </c>
      <c r="H45" s="3">
        <f t="shared" si="82"/>
        <v>21832.799999999999</v>
      </c>
      <c r="I45" s="3">
        <f t="shared" si="82"/>
        <v>21301.95</v>
      </c>
      <c r="J45" s="3">
        <f t="shared" si="82"/>
        <v>21297.55</v>
      </c>
      <c r="K45" s="3">
        <f t="shared" si="82"/>
        <v>20802.55</v>
      </c>
      <c r="L45" s="3">
        <f t="shared" si="82"/>
        <v>20596.75</v>
      </c>
      <c r="M45" s="3">
        <f t="shared" si="82"/>
        <v>20676.95</v>
      </c>
      <c r="N45" s="3">
        <f t="shared" si="82"/>
        <v>20800.599999999999</v>
      </c>
      <c r="O45" s="3">
        <f t="shared" si="82"/>
        <v>20474.550000000003</v>
      </c>
      <c r="P45" s="3">
        <f t="shared" si="82"/>
        <v>20814.599999999999</v>
      </c>
      <c r="Q45" s="3">
        <f>(Q2+Q3)</f>
        <v>20679.25</v>
      </c>
      <c r="R45" s="3">
        <v>20936.449999999997</v>
      </c>
      <c r="S45" s="3">
        <f t="shared" ref="S45:Y45" si="83">(S2+S3)</f>
        <v>20936.449999999997</v>
      </c>
      <c r="T45" s="3">
        <f t="shared" si="83"/>
        <v>21130.199999999997</v>
      </c>
      <c r="U45" s="3">
        <f t="shared" si="83"/>
        <v>21146.6</v>
      </c>
      <c r="V45" s="3">
        <f t="shared" si="83"/>
        <v>20629.7</v>
      </c>
      <c r="W45" s="3">
        <f t="shared" si="83"/>
        <v>20632.55</v>
      </c>
      <c r="X45" s="3">
        <f t="shared" si="83"/>
        <v>20324.45</v>
      </c>
      <c r="Y45" s="3">
        <f t="shared" si="83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</row>
    <row r="46" spans="1:50" x14ac:dyDescent="0.3">
      <c r="A46" s="80"/>
      <c r="B46" s="80"/>
      <c r="C46" s="80"/>
      <c r="D46" s="81" t="s">
        <v>6</v>
      </c>
      <c r="E46" s="3">
        <f t="shared" ref="E46:P46" si="84">(E2+E3)/2</f>
        <v>10942.2</v>
      </c>
      <c r="F46" s="3">
        <f t="shared" si="84"/>
        <v>11010</v>
      </c>
      <c r="G46" s="3">
        <f t="shared" si="84"/>
        <v>10928.599999999999</v>
      </c>
      <c r="H46" s="3">
        <f t="shared" si="84"/>
        <v>10916.4</v>
      </c>
      <c r="I46" s="3">
        <f t="shared" si="84"/>
        <v>10650.975</v>
      </c>
      <c r="J46" s="3">
        <f t="shared" si="84"/>
        <v>10648.775</v>
      </c>
      <c r="K46" s="3">
        <f t="shared" si="84"/>
        <v>10401.275</v>
      </c>
      <c r="L46" s="3">
        <f t="shared" si="84"/>
        <v>10298.375</v>
      </c>
      <c r="M46" s="3">
        <f t="shared" si="84"/>
        <v>10338.475</v>
      </c>
      <c r="N46" s="3">
        <f t="shared" si="84"/>
        <v>10400.299999999999</v>
      </c>
      <c r="O46" s="3">
        <f t="shared" si="84"/>
        <v>10237.275000000001</v>
      </c>
      <c r="P46" s="3">
        <f t="shared" si="84"/>
        <v>10407.299999999999</v>
      </c>
      <c r="Q46" s="3">
        <f>(Q2+Q3)/2</f>
        <v>10339.625</v>
      </c>
      <c r="R46" s="3">
        <v>10468.224999999999</v>
      </c>
      <c r="S46" s="3">
        <f t="shared" ref="S46:Y46" si="85">(S2+S3)/2</f>
        <v>10468.224999999999</v>
      </c>
      <c r="T46" s="3">
        <f t="shared" si="85"/>
        <v>10565.099999999999</v>
      </c>
      <c r="U46" s="3">
        <f t="shared" si="85"/>
        <v>10573.3</v>
      </c>
      <c r="V46" s="3">
        <f t="shared" si="85"/>
        <v>10314.85</v>
      </c>
      <c r="W46" s="3">
        <f t="shared" si="85"/>
        <v>10316.275</v>
      </c>
      <c r="X46" s="3">
        <f t="shared" si="85"/>
        <v>10162.225</v>
      </c>
      <c r="Y46" s="3">
        <f t="shared" si="85"/>
        <v>10122.950000000001</v>
      </c>
      <c r="Z46" s="3">
        <f>(Z2+Z3)/2</f>
        <v>10066.700000000001</v>
      </c>
      <c r="AA46" s="3">
        <f t="shared" ref="AA46:AX46" si="86">ABS(AA2-AA3)</f>
        <v>404</v>
      </c>
      <c r="AB46" s="3">
        <f t="shared" si="86"/>
        <v>586.60000000000036</v>
      </c>
      <c r="AC46" s="3">
        <f t="shared" si="86"/>
        <v>254.94999999999891</v>
      </c>
      <c r="AD46" s="3">
        <f t="shared" si="86"/>
        <v>109.75</v>
      </c>
      <c r="AE46" s="3">
        <f t="shared" si="86"/>
        <v>290.89999999999964</v>
      </c>
      <c r="AF46" s="3">
        <f t="shared" si="86"/>
        <v>100</v>
      </c>
      <c r="AG46" s="3">
        <f t="shared" si="86"/>
        <v>586.60000000000036</v>
      </c>
      <c r="AH46" s="3">
        <f t="shared" si="86"/>
        <v>0</v>
      </c>
      <c r="AI46" s="3">
        <f t="shared" si="86"/>
        <v>149.25</v>
      </c>
      <c r="AJ46" s="3">
        <f t="shared" si="86"/>
        <v>81.799999999999272</v>
      </c>
      <c r="AK46" s="3">
        <f t="shared" si="86"/>
        <v>108.79999999999927</v>
      </c>
      <c r="AL46" s="3">
        <f t="shared" si="86"/>
        <v>34.150000000001455</v>
      </c>
      <c r="AM46" s="3">
        <f t="shared" si="86"/>
        <v>74.699999999998909</v>
      </c>
      <c r="AN46" s="3">
        <f t="shared" si="86"/>
        <v>142.54999999999927</v>
      </c>
      <c r="AO46" s="3">
        <f t="shared" si="86"/>
        <v>0</v>
      </c>
      <c r="AP46" s="3">
        <f t="shared" si="86"/>
        <v>74.699999999998909</v>
      </c>
      <c r="AQ46" s="3">
        <f t="shared" si="86"/>
        <v>181.45000000000073</v>
      </c>
      <c r="AR46" s="3">
        <f t="shared" si="86"/>
        <v>155.70000000000073</v>
      </c>
      <c r="AS46" s="3">
        <f t="shared" si="86"/>
        <v>118.89999999999964</v>
      </c>
      <c r="AT46" s="3">
        <f t="shared" si="86"/>
        <v>254.60000000000036</v>
      </c>
      <c r="AU46" s="3">
        <f t="shared" si="86"/>
        <v>85.900000000001455</v>
      </c>
      <c r="AV46" s="3">
        <f t="shared" si="86"/>
        <v>100</v>
      </c>
      <c r="AW46" s="3">
        <f t="shared" si="86"/>
        <v>108.94999999999891</v>
      </c>
      <c r="AX46" s="3">
        <f t="shared" si="86"/>
        <v>134.25</v>
      </c>
    </row>
    <row r="47" spans="1:50" x14ac:dyDescent="0.3">
      <c r="AA47" s="14">
        <f t="shared" ref="AA47:AX47" si="87">AA46*1.1</f>
        <v>444.40000000000003</v>
      </c>
      <c r="AB47" s="14">
        <f t="shared" si="87"/>
        <v>645.26000000000045</v>
      </c>
      <c r="AC47" s="14">
        <f t="shared" si="87"/>
        <v>280.4449999999988</v>
      </c>
      <c r="AD47" s="14">
        <f t="shared" si="87"/>
        <v>120.72500000000001</v>
      </c>
      <c r="AE47" s="14">
        <f t="shared" si="87"/>
        <v>319.98999999999961</v>
      </c>
      <c r="AF47" s="14">
        <f t="shared" si="87"/>
        <v>110.00000000000001</v>
      </c>
      <c r="AG47" s="14">
        <f t="shared" si="87"/>
        <v>645.26000000000045</v>
      </c>
      <c r="AH47" s="14">
        <f t="shared" si="87"/>
        <v>0</v>
      </c>
      <c r="AI47" s="14">
        <f t="shared" si="87"/>
        <v>164.17500000000001</v>
      </c>
      <c r="AJ47" s="14">
        <f t="shared" si="87"/>
        <v>89.979999999999208</v>
      </c>
      <c r="AK47" s="14">
        <f t="shared" si="87"/>
        <v>119.67999999999921</v>
      </c>
      <c r="AL47" s="14">
        <f t="shared" si="87"/>
        <v>37.565000000001604</v>
      </c>
      <c r="AM47" s="14">
        <f t="shared" si="87"/>
        <v>82.169999999998808</v>
      </c>
      <c r="AN47" s="14">
        <f t="shared" si="87"/>
        <v>156.80499999999921</v>
      </c>
      <c r="AO47" s="14">
        <f t="shared" si="87"/>
        <v>0</v>
      </c>
      <c r="AP47" s="14">
        <f t="shared" si="87"/>
        <v>82.169999999998808</v>
      </c>
      <c r="AQ47" s="14">
        <f t="shared" si="87"/>
        <v>199.59500000000082</v>
      </c>
      <c r="AR47" s="14">
        <f t="shared" si="87"/>
        <v>171.27000000000081</v>
      </c>
      <c r="AS47" s="14">
        <f t="shared" si="87"/>
        <v>130.78999999999962</v>
      </c>
      <c r="AT47" s="14">
        <f t="shared" si="87"/>
        <v>280.0600000000004</v>
      </c>
      <c r="AU47" s="14">
        <f t="shared" si="87"/>
        <v>94.490000000001615</v>
      </c>
      <c r="AV47" s="14">
        <f t="shared" si="87"/>
        <v>110.00000000000001</v>
      </c>
      <c r="AW47" s="14">
        <f t="shared" si="87"/>
        <v>119.84499999999881</v>
      </c>
      <c r="AX47" s="14">
        <f t="shared" si="87"/>
        <v>147.67500000000001</v>
      </c>
    </row>
    <row r="48" spans="1:50" x14ac:dyDescent="0.3">
      <c r="AA48" s="3">
        <f t="shared" ref="AA48:AX48" si="88">(AA2+AA3)</f>
        <v>20413.099999999999</v>
      </c>
      <c r="AB48" s="3">
        <f t="shared" si="88"/>
        <v>20627.300000000003</v>
      </c>
      <c r="AC48" s="3">
        <f t="shared" si="88"/>
        <v>20295.650000000001</v>
      </c>
      <c r="AD48" s="3">
        <f t="shared" si="88"/>
        <v>20460.45</v>
      </c>
      <c r="AE48" s="3">
        <f t="shared" si="88"/>
        <v>20501.099999999999</v>
      </c>
      <c r="AF48" s="3">
        <f t="shared" si="88"/>
        <v>20783.8</v>
      </c>
      <c r="AG48" s="3">
        <f t="shared" si="88"/>
        <v>20627.300000000003</v>
      </c>
      <c r="AH48" s="3">
        <f t="shared" si="88"/>
        <v>0</v>
      </c>
      <c r="AI48" s="3">
        <f t="shared" si="88"/>
        <v>21064.65</v>
      </c>
      <c r="AJ48" s="3">
        <f t="shared" si="88"/>
        <v>21035.8</v>
      </c>
      <c r="AK48" s="3">
        <f t="shared" si="88"/>
        <v>21091.7</v>
      </c>
      <c r="AL48" s="3">
        <f t="shared" si="88"/>
        <v>21198.75</v>
      </c>
      <c r="AM48" s="3">
        <f t="shared" si="88"/>
        <v>21164.400000000001</v>
      </c>
      <c r="AN48" s="3">
        <f t="shared" si="88"/>
        <v>21096.55</v>
      </c>
      <c r="AO48" s="3">
        <f t="shared" si="88"/>
        <v>0</v>
      </c>
      <c r="AP48" s="3">
        <f t="shared" si="88"/>
        <v>21164.400000000001</v>
      </c>
      <c r="AQ48" s="3">
        <f t="shared" si="88"/>
        <v>21109.55</v>
      </c>
      <c r="AR48" s="3">
        <f t="shared" si="88"/>
        <v>21036.799999999999</v>
      </c>
      <c r="AS48" s="3">
        <f t="shared" si="88"/>
        <v>21184.300000000003</v>
      </c>
      <c r="AT48" s="3">
        <f t="shared" si="88"/>
        <v>21135.699999999997</v>
      </c>
      <c r="AU48" s="3">
        <f t="shared" si="88"/>
        <v>21463.5</v>
      </c>
      <c r="AV48" s="3">
        <f t="shared" si="88"/>
        <v>21381.7</v>
      </c>
      <c r="AW48" s="3">
        <f t="shared" si="88"/>
        <v>21233.65</v>
      </c>
      <c r="AX48" s="3">
        <f t="shared" si="88"/>
        <v>21158.25</v>
      </c>
    </row>
    <row r="49" spans="27:50" x14ac:dyDescent="0.3">
      <c r="AA49" s="3">
        <f t="shared" ref="AA49:AX49" si="89">(AA2+AA3)/2</f>
        <v>10206.549999999999</v>
      </c>
      <c r="AB49" s="3">
        <f t="shared" si="89"/>
        <v>10313.650000000001</v>
      </c>
      <c r="AC49" s="3">
        <f t="shared" si="89"/>
        <v>10147.825000000001</v>
      </c>
      <c r="AD49" s="3">
        <f t="shared" si="89"/>
        <v>10230.225</v>
      </c>
      <c r="AE49" s="3">
        <f t="shared" si="89"/>
        <v>10250.549999999999</v>
      </c>
      <c r="AF49" s="3">
        <f t="shared" si="89"/>
        <v>10391.9</v>
      </c>
      <c r="AG49" s="3">
        <f t="shared" si="89"/>
        <v>10313.650000000001</v>
      </c>
      <c r="AH49" s="3">
        <f t="shared" si="89"/>
        <v>0</v>
      </c>
      <c r="AI49" s="3">
        <f t="shared" si="89"/>
        <v>10532.325000000001</v>
      </c>
      <c r="AJ49" s="3">
        <f t="shared" si="89"/>
        <v>10517.9</v>
      </c>
      <c r="AK49" s="3">
        <f t="shared" si="89"/>
        <v>10545.85</v>
      </c>
      <c r="AL49" s="3">
        <f t="shared" si="89"/>
        <v>10599.375</v>
      </c>
      <c r="AM49" s="3">
        <f t="shared" si="89"/>
        <v>10582.2</v>
      </c>
      <c r="AN49" s="3">
        <f t="shared" si="89"/>
        <v>10548.275</v>
      </c>
      <c r="AO49" s="3">
        <f t="shared" si="89"/>
        <v>0</v>
      </c>
      <c r="AP49" s="3">
        <f t="shared" si="89"/>
        <v>10582.2</v>
      </c>
      <c r="AQ49" s="3">
        <f t="shared" si="89"/>
        <v>10554.775</v>
      </c>
      <c r="AR49" s="3">
        <f t="shared" si="89"/>
        <v>10518.4</v>
      </c>
      <c r="AS49" s="3">
        <f t="shared" si="89"/>
        <v>10592.150000000001</v>
      </c>
      <c r="AT49" s="3">
        <f t="shared" si="89"/>
        <v>10567.849999999999</v>
      </c>
      <c r="AU49" s="3">
        <f t="shared" si="89"/>
        <v>10731.75</v>
      </c>
      <c r="AV49" s="3">
        <f t="shared" si="89"/>
        <v>10690.85</v>
      </c>
      <c r="AW49" s="3">
        <f t="shared" si="89"/>
        <v>10616.825000000001</v>
      </c>
      <c r="AX49" s="3">
        <f t="shared" si="89"/>
        <v>10579.125</v>
      </c>
    </row>
    <row r="52" spans="27:50" x14ac:dyDescent="0.3">
      <c r="AA52" s="15">
        <f t="shared" ref="AA52:AX52" si="90">AA13+AA55/2</f>
        <v>10206.549999999999</v>
      </c>
      <c r="AB52" s="15">
        <f t="shared" si="90"/>
        <v>10473.216666666667</v>
      </c>
      <c r="AC52" s="15">
        <f t="shared" si="90"/>
        <v>10216.508333333331</v>
      </c>
      <c r="AD52" s="15">
        <f t="shared" si="90"/>
        <v>10230.225</v>
      </c>
      <c r="AE52" s="15">
        <f t="shared" si="90"/>
        <v>10341.25</v>
      </c>
      <c r="AF52" s="15">
        <f t="shared" si="90"/>
        <v>10391.9</v>
      </c>
      <c r="AG52" s="15">
        <f t="shared" si="90"/>
        <v>10473.216666666667</v>
      </c>
      <c r="AH52" s="15">
        <f t="shared" si="90"/>
        <v>0</v>
      </c>
      <c r="AI52" s="15">
        <f t="shared" si="90"/>
        <v>10546.108333333334</v>
      </c>
      <c r="AJ52" s="15">
        <f t="shared" si="90"/>
        <v>10521.966666666665</v>
      </c>
      <c r="AK52" s="15">
        <f t="shared" si="90"/>
        <v>10545.85</v>
      </c>
      <c r="AL52" s="15">
        <f t="shared" si="90"/>
        <v>10599.375</v>
      </c>
      <c r="AM52" s="15">
        <f t="shared" si="90"/>
        <v>10584.2</v>
      </c>
      <c r="AN52" s="15">
        <f t="shared" si="90"/>
        <v>10572.891666666668</v>
      </c>
      <c r="AO52" s="15">
        <f t="shared" si="90"/>
        <v>0</v>
      </c>
      <c r="AP52" s="15">
        <f t="shared" si="90"/>
        <v>10584.2</v>
      </c>
      <c r="AQ52" s="15">
        <f t="shared" si="90"/>
        <v>10554.775</v>
      </c>
      <c r="AR52" s="15">
        <f t="shared" si="90"/>
        <v>10561.133333333333</v>
      </c>
      <c r="AS52" s="15">
        <f t="shared" si="90"/>
        <v>10592.150000000001</v>
      </c>
      <c r="AT52" s="15">
        <f t="shared" si="90"/>
        <v>10644.083333333332</v>
      </c>
      <c r="AU52" s="15">
        <f t="shared" si="90"/>
        <v>10752.850000000002</v>
      </c>
      <c r="AV52" s="15">
        <f t="shared" si="90"/>
        <v>10690.85</v>
      </c>
      <c r="AW52" s="15">
        <f t="shared" si="90"/>
        <v>10616.825000000001</v>
      </c>
      <c r="AX52" s="15">
        <f t="shared" si="90"/>
        <v>10579.125</v>
      </c>
    </row>
    <row r="53" spans="27:50" x14ac:dyDescent="0.3">
      <c r="AA53" s="34">
        <f>AA13</f>
        <v>10147.699999999999</v>
      </c>
      <c r="AB53" s="34">
        <f t="shared" ref="AB53:AX53" si="91">AB13</f>
        <v>10393.433333333334</v>
      </c>
      <c r="AC53" s="34">
        <f t="shared" si="91"/>
        <v>10182.166666666666</v>
      </c>
      <c r="AD53" s="34">
        <f t="shared" si="91"/>
        <v>10219.616666666667</v>
      </c>
      <c r="AE53" s="34">
        <f t="shared" si="91"/>
        <v>10295.9</v>
      </c>
      <c r="AF53" s="34">
        <f t="shared" si="91"/>
        <v>10388.083333333334</v>
      </c>
      <c r="AG53" s="34">
        <f t="shared" si="91"/>
        <v>10393.433333333334</v>
      </c>
      <c r="AH53" s="34">
        <f t="shared" si="91"/>
        <v>0</v>
      </c>
      <c r="AI53" s="34">
        <f t="shared" si="91"/>
        <v>10539.216666666667</v>
      </c>
      <c r="AJ53" s="34">
        <f t="shared" si="91"/>
        <v>10519.933333333332</v>
      </c>
      <c r="AK53" s="34">
        <f t="shared" si="91"/>
        <v>10540.566666666668</v>
      </c>
      <c r="AL53" s="34">
        <f t="shared" si="91"/>
        <v>10599.050000000001</v>
      </c>
      <c r="AM53" s="34">
        <f t="shared" si="91"/>
        <v>10583.2</v>
      </c>
      <c r="AN53" s="34">
        <f t="shared" si="91"/>
        <v>10560.583333333334</v>
      </c>
      <c r="AO53" s="34">
        <f t="shared" si="91"/>
        <v>0</v>
      </c>
      <c r="AP53" s="34">
        <f t="shared" si="91"/>
        <v>10583.2</v>
      </c>
      <c r="AQ53" s="34">
        <f t="shared" si="91"/>
        <v>10530.583333333334</v>
      </c>
      <c r="AR53" s="34">
        <f t="shared" si="91"/>
        <v>10539.766666666666</v>
      </c>
      <c r="AS53" s="34">
        <f t="shared" si="91"/>
        <v>10586.866666666667</v>
      </c>
      <c r="AT53" s="34">
        <f t="shared" si="91"/>
        <v>10605.966666666665</v>
      </c>
      <c r="AU53" s="34">
        <f t="shared" si="91"/>
        <v>10742.300000000001</v>
      </c>
      <c r="AV53" s="34">
        <f t="shared" si="91"/>
        <v>10679.300000000001</v>
      </c>
      <c r="AW53" s="34">
        <f t="shared" si="91"/>
        <v>10611.233333333334</v>
      </c>
      <c r="AX53" s="34">
        <f t="shared" si="91"/>
        <v>10561.666666666666</v>
      </c>
    </row>
    <row r="54" spans="27:50" x14ac:dyDescent="0.3">
      <c r="AA54" s="16">
        <f t="shared" ref="AA54:AX54" si="92">AA13-AA55/2</f>
        <v>10088.849999999999</v>
      </c>
      <c r="AB54" s="16">
        <f t="shared" si="92"/>
        <v>10313.650000000001</v>
      </c>
      <c r="AC54" s="16">
        <f t="shared" si="92"/>
        <v>10147.825000000001</v>
      </c>
      <c r="AD54" s="16">
        <f t="shared" si="92"/>
        <v>10209.008333333333</v>
      </c>
      <c r="AE54" s="16">
        <f t="shared" si="92"/>
        <v>10250.549999999999</v>
      </c>
      <c r="AF54" s="16">
        <f t="shared" si="92"/>
        <v>10384.266666666668</v>
      </c>
      <c r="AG54" s="16">
        <f t="shared" si="92"/>
        <v>10313.650000000001</v>
      </c>
      <c r="AH54" s="16">
        <f t="shared" si="92"/>
        <v>0</v>
      </c>
      <c r="AI54" s="16">
        <f t="shared" si="92"/>
        <v>10532.325000000001</v>
      </c>
      <c r="AJ54" s="16">
        <f t="shared" si="92"/>
        <v>10517.9</v>
      </c>
      <c r="AK54" s="16">
        <f t="shared" si="92"/>
        <v>10535.283333333335</v>
      </c>
      <c r="AL54" s="16">
        <f t="shared" si="92"/>
        <v>10598.725000000002</v>
      </c>
      <c r="AM54" s="16">
        <f t="shared" si="92"/>
        <v>10582.2</v>
      </c>
      <c r="AN54" s="16">
        <f t="shared" si="92"/>
        <v>10548.275</v>
      </c>
      <c r="AO54" s="16">
        <f t="shared" si="92"/>
        <v>0</v>
      </c>
      <c r="AP54" s="16">
        <f t="shared" si="92"/>
        <v>10582.2</v>
      </c>
      <c r="AQ54" s="16">
        <f t="shared" si="92"/>
        <v>10506.391666666668</v>
      </c>
      <c r="AR54" s="16">
        <f t="shared" si="92"/>
        <v>10518.4</v>
      </c>
      <c r="AS54" s="16">
        <f t="shared" si="92"/>
        <v>10581.583333333332</v>
      </c>
      <c r="AT54" s="16">
        <f t="shared" si="92"/>
        <v>10567.849999999999</v>
      </c>
      <c r="AU54" s="16">
        <f t="shared" si="92"/>
        <v>10731.75</v>
      </c>
      <c r="AV54" s="16">
        <f t="shared" si="92"/>
        <v>10667.750000000002</v>
      </c>
      <c r="AW54" s="16">
        <f t="shared" si="92"/>
        <v>10605.641666666666</v>
      </c>
      <c r="AX54" s="16">
        <f t="shared" si="92"/>
        <v>10544.208333333332</v>
      </c>
    </row>
    <row r="55" spans="27:50" x14ac:dyDescent="0.3">
      <c r="AA55" s="33">
        <f t="shared" ref="AA55:AX55" si="93">ABS((AA13-AA49)*2)</f>
        <v>117.70000000000073</v>
      </c>
      <c r="AB55" s="33">
        <f t="shared" si="93"/>
        <v>159.5666666666657</v>
      </c>
      <c r="AC55" s="33">
        <f t="shared" si="93"/>
        <v>68.683333333330665</v>
      </c>
      <c r="AD55" s="33">
        <f t="shared" si="93"/>
        <v>21.216666666667152</v>
      </c>
      <c r="AE55" s="33">
        <f t="shared" si="93"/>
        <v>90.700000000000728</v>
      </c>
      <c r="AF55" s="33">
        <f t="shared" si="93"/>
        <v>7.6333333333313931</v>
      </c>
      <c r="AG55" s="33">
        <f t="shared" si="93"/>
        <v>159.5666666666657</v>
      </c>
      <c r="AH55" s="33">
        <f t="shared" si="93"/>
        <v>0</v>
      </c>
      <c r="AI55" s="33">
        <f t="shared" si="93"/>
        <v>13.783333333332848</v>
      </c>
      <c r="AJ55" s="33">
        <f t="shared" si="93"/>
        <v>4.0666666666656965</v>
      </c>
      <c r="AK55" s="33">
        <f t="shared" si="93"/>
        <v>10.566666666665697</v>
      </c>
      <c r="AL55" s="33">
        <f t="shared" si="93"/>
        <v>0.64999999999781721</v>
      </c>
      <c r="AM55" s="33">
        <f t="shared" si="93"/>
        <v>2</v>
      </c>
      <c r="AN55" s="33">
        <f t="shared" si="93"/>
        <v>24.616666666668607</v>
      </c>
      <c r="AO55" s="33">
        <f t="shared" si="93"/>
        <v>0</v>
      </c>
      <c r="AP55" s="33">
        <f t="shared" si="93"/>
        <v>2</v>
      </c>
      <c r="AQ55" s="33">
        <f t="shared" si="93"/>
        <v>48.383333333331393</v>
      </c>
      <c r="AR55" s="33">
        <f t="shared" si="93"/>
        <v>42.733333333333576</v>
      </c>
      <c r="AS55" s="33">
        <f t="shared" si="93"/>
        <v>10.566666666669335</v>
      </c>
      <c r="AT55" s="33">
        <f t="shared" si="93"/>
        <v>76.233333333333576</v>
      </c>
      <c r="AU55" s="33">
        <f t="shared" si="93"/>
        <v>21.100000000002183</v>
      </c>
      <c r="AV55" s="33">
        <f t="shared" si="93"/>
        <v>23.099999999998545</v>
      </c>
      <c r="AW55" s="33">
        <f t="shared" si="93"/>
        <v>11.183333333334303</v>
      </c>
      <c r="AX55" s="33">
        <f t="shared" si="93"/>
        <v>34.916666666667879</v>
      </c>
    </row>
    <row r="56" spans="27:50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26" sqref="E2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10000</v>
      </c>
      <c r="D6" s="45"/>
      <c r="E6" s="46">
        <v>10000</v>
      </c>
      <c r="F6" s="45"/>
      <c r="G6" s="47">
        <v>10000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10100</v>
      </c>
      <c r="D9" s="45"/>
      <c r="E9" s="46">
        <v>10211</v>
      </c>
      <c r="F9" s="45"/>
      <c r="G9" s="47">
        <v>10183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10050</v>
      </c>
      <c r="D12" s="45" t="s">
        <v>53</v>
      </c>
      <c r="E12" s="46">
        <v>10150</v>
      </c>
      <c r="F12" s="45"/>
      <c r="G12" s="47">
        <v>10151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10076.4</v>
      </c>
      <c r="D16" s="71"/>
      <c r="E16" s="70">
        <f>VALUE(23.6/100*(E6-E9)+E9)</f>
        <v>10161.204</v>
      </c>
      <c r="F16" s="72"/>
      <c r="G16" s="73">
        <f>VALUE(23.6/100*(G6-G9)+G9)</f>
        <v>10139.812</v>
      </c>
    </row>
    <row r="17" spans="2:7" x14ac:dyDescent="0.3">
      <c r="B17" s="64">
        <v>0.38200000000000001</v>
      </c>
      <c r="C17" s="65">
        <f>38.2/100*(C6-C9)+C9</f>
        <v>10061.799999999999</v>
      </c>
      <c r="D17" s="66"/>
      <c r="E17" s="65">
        <f>VALUE(38.2/100*(E6-E9)+E9)</f>
        <v>10130.397999999999</v>
      </c>
      <c r="F17" s="67"/>
      <c r="G17" s="68">
        <f>VALUE(38.2/100*(G6-G9)+G9)</f>
        <v>10113.093999999999</v>
      </c>
    </row>
    <row r="18" spans="2:7" x14ac:dyDescent="0.3">
      <c r="B18" s="69">
        <v>0.5</v>
      </c>
      <c r="C18" s="70">
        <f>VALUE(50/100*(C6-C9)+C9)</f>
        <v>10050</v>
      </c>
      <c r="D18" s="71"/>
      <c r="E18" s="70">
        <f>VALUE(50/100*(E6-E9)+E9)</f>
        <v>10105.5</v>
      </c>
      <c r="F18" s="72"/>
      <c r="G18" s="73">
        <f>VALUE(50/100*(G6-G9)+G9)</f>
        <v>10091.5</v>
      </c>
    </row>
    <row r="19" spans="2:7" x14ac:dyDescent="0.3">
      <c r="B19" s="69">
        <v>0.61799999999999999</v>
      </c>
      <c r="C19" s="70">
        <f>VALUE(61.8/100*(C6-C9)+C9)</f>
        <v>10038.200000000001</v>
      </c>
      <c r="D19" s="71"/>
      <c r="E19" s="70">
        <f>VALUE(61.8/100*(E6-E9)+E9)</f>
        <v>10080.602000000001</v>
      </c>
      <c r="F19" s="72"/>
      <c r="G19" s="73">
        <f>VALUE(61.8/100*(G6-G9)+G9)</f>
        <v>10069.906000000001</v>
      </c>
    </row>
    <row r="20" spans="2:7" x14ac:dyDescent="0.3">
      <c r="B20" s="53">
        <v>0.70699999999999996</v>
      </c>
      <c r="C20" s="54">
        <f>VALUE(70.7/100*(C6-C9)+C9)</f>
        <v>10029.299999999999</v>
      </c>
      <c r="D20" s="55"/>
      <c r="E20" s="54">
        <f>VALUE(70.7/100*(E6-E9)+E9)</f>
        <v>10061.823</v>
      </c>
      <c r="F20" s="56"/>
      <c r="G20" s="57">
        <f>VALUE(70.7/100*(G6-G9)+G9)</f>
        <v>10053.619000000001</v>
      </c>
    </row>
    <row r="21" spans="2:7" x14ac:dyDescent="0.3">
      <c r="B21" s="53">
        <v>0.78600000000000003</v>
      </c>
      <c r="C21" s="54">
        <f>VALUE(78.6/100*(C6-C9)+C9)</f>
        <v>10021.4</v>
      </c>
      <c r="D21" s="55"/>
      <c r="E21" s="54">
        <f>VALUE(78.6/100*(E6-E9)+E9)</f>
        <v>10045.154</v>
      </c>
      <c r="F21" s="56"/>
      <c r="G21" s="57">
        <f>VALUE(78.6/100*(G6-G9)+G9)</f>
        <v>10039.162</v>
      </c>
    </row>
    <row r="22" spans="2:7" x14ac:dyDescent="0.3">
      <c r="B22" s="53">
        <v>1</v>
      </c>
      <c r="C22" s="54">
        <f>VALUE(100/100*(C6-C9)+C9)</f>
        <v>10000</v>
      </c>
      <c r="D22" s="55"/>
      <c r="E22" s="54">
        <f>VALUE(100/100*(E6-E9)+E9)</f>
        <v>10000</v>
      </c>
      <c r="F22" s="56"/>
      <c r="G22" s="57">
        <f>VALUE(100/100*(G6-G9)+G9)</f>
        <v>10000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10088.200000000001</v>
      </c>
      <c r="D25" s="84"/>
      <c r="E25" s="62">
        <f>VALUE(E12-38.2/100*(E6-E9))</f>
        <v>10230.602000000001</v>
      </c>
      <c r="F25" s="85"/>
      <c r="G25" s="62">
        <f>VALUE(G12-38.2/100*(G6-G9))</f>
        <v>10220.906000000001</v>
      </c>
    </row>
    <row r="26" spans="2:7" x14ac:dyDescent="0.3">
      <c r="B26" s="59">
        <v>0.5</v>
      </c>
      <c r="C26" s="62">
        <f>VALUE(C12-50/100*(C6-C9))</f>
        <v>10100</v>
      </c>
      <c r="D26" s="84"/>
      <c r="E26" s="62">
        <f>VALUE(E12-50/100*(E6-E9))</f>
        <v>10255.5</v>
      </c>
      <c r="F26" s="85"/>
      <c r="G26" s="62">
        <f>VALUE(G12-50/100*(G6-G9))</f>
        <v>10242.5</v>
      </c>
    </row>
    <row r="27" spans="2:7" x14ac:dyDescent="0.3">
      <c r="B27" s="59">
        <v>0.61799999999999999</v>
      </c>
      <c r="C27" s="62">
        <f>VALUE(C12-61.8/100*(C6-C9))</f>
        <v>10111.799999999999</v>
      </c>
      <c r="D27" s="84"/>
      <c r="E27" s="62">
        <f>VALUE(E12-61.8/100*(E6-E9))</f>
        <v>10280.397999999999</v>
      </c>
      <c r="F27" s="85"/>
      <c r="G27" s="62">
        <f>VALUE(G12-61.8/100*(G6-G9))</f>
        <v>10264.093999999999</v>
      </c>
    </row>
    <row r="28" spans="2:7" x14ac:dyDescent="0.3">
      <c r="B28" s="53">
        <v>0.70699999999999996</v>
      </c>
      <c r="C28" s="57">
        <f>VALUE(C12-70.07/100*(C6-C9))</f>
        <v>10120.07</v>
      </c>
      <c r="D28" s="55"/>
      <c r="E28" s="57">
        <f>VALUE(E12-70.07/100*(E6-E9))</f>
        <v>10297.8477</v>
      </c>
      <c r="F28" s="56"/>
      <c r="G28" s="57">
        <f>VALUE(G12-70.07/100*(G6-G9))</f>
        <v>10279.2281</v>
      </c>
    </row>
    <row r="29" spans="2:7" x14ac:dyDescent="0.3">
      <c r="B29" s="59">
        <v>1</v>
      </c>
      <c r="C29" s="62">
        <f>VALUE(C12-100/100*(C6-C9))</f>
        <v>10150</v>
      </c>
      <c r="D29" s="84"/>
      <c r="E29" s="62">
        <f>VALUE(E12-100/100*(E6-E9))</f>
        <v>10361</v>
      </c>
      <c r="F29" s="85"/>
      <c r="G29" s="62">
        <f>VALUE(G12-100/100*(G6-G9))</f>
        <v>10334</v>
      </c>
    </row>
    <row r="30" spans="2:7" x14ac:dyDescent="0.3">
      <c r="B30" s="53">
        <v>1.236</v>
      </c>
      <c r="C30" s="57">
        <f>VALUE(C12-123.6/100*(C6-C9))</f>
        <v>10173.6</v>
      </c>
      <c r="D30" s="55"/>
      <c r="E30" s="57">
        <f>VALUE(E12-123.6/100*(E6-E9))</f>
        <v>10410.796</v>
      </c>
      <c r="F30" s="56"/>
      <c r="G30" s="57">
        <f>VALUE(G12-123.6/100*(G6-G9))</f>
        <v>10377.188</v>
      </c>
    </row>
    <row r="31" spans="2:7" x14ac:dyDescent="0.3">
      <c r="B31" s="53">
        <v>1.3819999999999999</v>
      </c>
      <c r="C31" s="57">
        <f>VALUE(C12-138.2/100*(C6-C9))</f>
        <v>10188.200000000001</v>
      </c>
      <c r="D31" s="55"/>
      <c r="E31" s="57">
        <f>VALUE(E12-138.2/100*(E6-E9))</f>
        <v>10441.602000000001</v>
      </c>
      <c r="F31" s="56"/>
      <c r="G31" s="57">
        <f>VALUE(G12-138.2/100*(G6-G9))</f>
        <v>10403.906000000001</v>
      </c>
    </row>
    <row r="32" spans="2:7" x14ac:dyDescent="0.3">
      <c r="B32" s="53">
        <v>1.5</v>
      </c>
      <c r="C32" s="57">
        <f>VALUE(C12-150/100*(C6-C9))</f>
        <v>10200</v>
      </c>
      <c r="D32" s="55"/>
      <c r="E32" s="57">
        <f>VALUE(E12-150/100*(E6-E9))</f>
        <v>10466.5</v>
      </c>
      <c r="F32" s="56"/>
      <c r="G32" s="57">
        <f>VALUE(G12-150/100*(G6-G9))</f>
        <v>10425.5</v>
      </c>
    </row>
    <row r="33" spans="2:7" x14ac:dyDescent="0.3">
      <c r="B33" s="59">
        <v>1.6180000000000001</v>
      </c>
      <c r="C33" s="62">
        <f>VALUE(C12-161.8/100*(C6-C9))</f>
        <v>10211.799999999999</v>
      </c>
      <c r="D33" s="84"/>
      <c r="E33" s="62">
        <f>VALUE(E12-161.8/100*(E6-E9))</f>
        <v>10491.397999999999</v>
      </c>
      <c r="F33" s="85"/>
      <c r="G33" s="62">
        <f>VALUE(G12-161.8/100*(G6-G9))</f>
        <v>10447.093999999999</v>
      </c>
    </row>
    <row r="34" spans="2:7" x14ac:dyDescent="0.3">
      <c r="B34" s="53">
        <v>1.7070000000000001</v>
      </c>
      <c r="C34" s="57">
        <f>VALUE(C12-170.07/100*(C6-C9))</f>
        <v>10220.07</v>
      </c>
      <c r="D34" s="55"/>
      <c r="E34" s="57">
        <f>VALUE(E12-170.07/100*(E6-E9))</f>
        <v>10508.8477</v>
      </c>
      <c r="F34" s="56"/>
      <c r="G34" s="57">
        <f>VALUE(G12-170.07/100*(G6-G9))</f>
        <v>10462.2281</v>
      </c>
    </row>
    <row r="35" spans="2:7" x14ac:dyDescent="0.3">
      <c r="B35" s="59">
        <v>2</v>
      </c>
      <c r="C35" s="62">
        <f>VALUE(C12-200/100*(C6-C9))</f>
        <v>10250</v>
      </c>
      <c r="D35" s="84"/>
      <c r="E35" s="62">
        <f>VALUE(E12-200/100*(E6-E9))</f>
        <v>10572</v>
      </c>
      <c r="F35" s="85"/>
      <c r="G35" s="62">
        <f>VALUE(G12-200/100*(G6-G9))</f>
        <v>10517</v>
      </c>
    </row>
    <row r="36" spans="2:7" x14ac:dyDescent="0.3">
      <c r="B36" s="53">
        <v>2.2360000000000002</v>
      </c>
      <c r="C36" s="57">
        <f>VALUE(C12-223.6/100*(C6-C9))</f>
        <v>10273.6</v>
      </c>
      <c r="D36" s="55"/>
      <c r="E36" s="57">
        <f>VALUE(E12-223.6/100*(E6-E9))</f>
        <v>10621.796</v>
      </c>
      <c r="F36" s="56"/>
      <c r="G36" s="57">
        <f>VALUE(G12-223.6/100*(G6-G9))</f>
        <v>10560.188</v>
      </c>
    </row>
    <row r="37" spans="2:7" x14ac:dyDescent="0.3">
      <c r="B37" s="59">
        <v>2.3820000000000001</v>
      </c>
      <c r="C37" s="62">
        <f>VALUE(C12-238.2/100*(C6-C9))</f>
        <v>10288.200000000001</v>
      </c>
      <c r="D37" s="84"/>
      <c r="E37" s="62">
        <f>VALUE(E12-238.2/100*(E6-E9))</f>
        <v>10652.602000000001</v>
      </c>
      <c r="F37" s="85"/>
      <c r="G37" s="62">
        <f>VALUE(G12-238.2/100*(G6-G9))</f>
        <v>10586.905999999999</v>
      </c>
    </row>
    <row r="38" spans="2:7" x14ac:dyDescent="0.3">
      <c r="B38" s="59">
        <v>2.6179999999999999</v>
      </c>
      <c r="C38" s="62">
        <f>VALUE(C12-261.8/100*(C6-C9))</f>
        <v>10311.799999999999</v>
      </c>
      <c r="D38" s="84"/>
      <c r="E38" s="62">
        <f>VALUE(E12-261.8/100*(E6-E9))</f>
        <v>10702.397999999999</v>
      </c>
      <c r="F38" s="85"/>
      <c r="G38" s="62">
        <f>VALUE(G12-261.8/100*(G6-G9))</f>
        <v>10630.094000000001</v>
      </c>
    </row>
    <row r="39" spans="2:7" x14ac:dyDescent="0.3">
      <c r="B39" s="59">
        <v>3</v>
      </c>
      <c r="C39" s="62">
        <f>VALUE(C12-300/100*(C6-C9))</f>
        <v>10350</v>
      </c>
      <c r="D39" s="84"/>
      <c r="E39" s="62">
        <f>VALUE(E12-300/100*(E6-E9))</f>
        <v>10783</v>
      </c>
      <c r="F39" s="85"/>
      <c r="G39" s="62">
        <f>VALUE(G12-300/100*(G6-G9))</f>
        <v>10700</v>
      </c>
    </row>
    <row r="40" spans="2:7" x14ac:dyDescent="0.3">
      <c r="B40" s="53">
        <v>3.2360000000000002</v>
      </c>
      <c r="C40" s="57">
        <f>VALUE(C12-323.6/100*(C6-C9))</f>
        <v>10373.6</v>
      </c>
      <c r="D40" s="55"/>
      <c r="E40" s="57">
        <f>VALUE(E12-323.6/100*(E6-E9))</f>
        <v>10832.796</v>
      </c>
      <c r="F40" s="56"/>
      <c r="G40" s="57">
        <f>VALUE(G12-323.6/100*(G6-G9))</f>
        <v>10743.188</v>
      </c>
    </row>
    <row r="41" spans="2:7" x14ac:dyDescent="0.3">
      <c r="B41" s="59">
        <v>3.3820000000000001</v>
      </c>
      <c r="C41" s="62">
        <f>VALUE(C12-338.2/100*(C6-C9))</f>
        <v>10388.200000000001</v>
      </c>
      <c r="D41" s="84"/>
      <c r="E41" s="62">
        <f>VALUE(E12-338.2/100*(E6-E9))</f>
        <v>10863.602000000001</v>
      </c>
      <c r="F41" s="85"/>
      <c r="G41" s="62">
        <f>VALUE(G12-338.2/100*(G6-G9))</f>
        <v>10769.905999999999</v>
      </c>
    </row>
    <row r="42" spans="2:7" x14ac:dyDescent="0.3">
      <c r="B42" s="59">
        <v>3.6179999999999999</v>
      </c>
      <c r="C42" s="62">
        <f>VALUE(C12-361.8/100*(C6-C9))</f>
        <v>10411.799999999999</v>
      </c>
      <c r="D42" s="84"/>
      <c r="E42" s="62">
        <f>VALUE(E12-361.8/100*(E6-E9))</f>
        <v>10913.397999999999</v>
      </c>
      <c r="F42" s="85"/>
      <c r="G42" s="62">
        <f>VALUE(G12-361.8/100*(G6-G9))</f>
        <v>10813.094000000001</v>
      </c>
    </row>
    <row r="43" spans="2:7" x14ac:dyDescent="0.3">
      <c r="B43" s="59">
        <v>4</v>
      </c>
      <c r="C43" s="62">
        <f>VALUE(C12-400/100*(C6-C9))</f>
        <v>10450</v>
      </c>
      <c r="D43" s="84"/>
      <c r="E43" s="62">
        <f>VALUE(E12-400/100*(E6-E9))</f>
        <v>10994</v>
      </c>
      <c r="F43" s="85"/>
      <c r="G43" s="62">
        <f>VALUE(G12-400/100*(G6-G9))</f>
        <v>10883</v>
      </c>
    </row>
    <row r="44" spans="2:7" x14ac:dyDescent="0.3">
      <c r="B44" s="53">
        <v>4.2359999999999998</v>
      </c>
      <c r="C44" s="57">
        <f>VALUE(C12-423.6/100*(C6-C9))</f>
        <v>10473.6</v>
      </c>
      <c r="D44" s="55"/>
      <c r="E44" s="57">
        <f>VALUE(E12-423.6/100*(E6-E9))</f>
        <v>11043.796</v>
      </c>
      <c r="F44" s="56"/>
      <c r="G44" s="57">
        <f>VALUE(G12-423.6/100*(G6-G9))</f>
        <v>10926.188</v>
      </c>
    </row>
    <row r="45" spans="2:7" x14ac:dyDescent="0.3">
      <c r="B45" s="53">
        <v>4.3819999999999997</v>
      </c>
      <c r="C45" s="57">
        <f>VALUE(C12-438.2/100*(C6-C9))</f>
        <v>10488.2</v>
      </c>
      <c r="D45" s="55"/>
      <c r="E45" s="57">
        <f>VALUE(E12-438.2/100*(E6-E9))</f>
        <v>11074.602000000001</v>
      </c>
      <c r="F45" s="56"/>
      <c r="G45" s="57">
        <f>VALUE(G12-438.2/100*(G6-G9))</f>
        <v>10952.905999999999</v>
      </c>
    </row>
    <row r="46" spans="2:7" x14ac:dyDescent="0.3">
      <c r="B46" s="53">
        <v>4.6180000000000003</v>
      </c>
      <c r="C46" s="57">
        <f>VALUE(C12-461.8/100*(C6-C9))</f>
        <v>10511.8</v>
      </c>
      <c r="D46" s="55"/>
      <c r="E46" s="57">
        <f>VALUE(E12-461.8/100*(E6-E9))</f>
        <v>11124.397999999999</v>
      </c>
      <c r="F46" s="56"/>
      <c r="G46" s="57">
        <f>VALUE(G12-461.8/100*(G6-G9))</f>
        <v>10996.094000000001</v>
      </c>
    </row>
    <row r="47" spans="2:7" x14ac:dyDescent="0.3">
      <c r="B47" s="53">
        <v>5</v>
      </c>
      <c r="C47" s="57">
        <f>VALUE(C12-500/100*(C6-C9))</f>
        <v>10550</v>
      </c>
      <c r="D47" s="55"/>
      <c r="E47" s="57">
        <f>VALUE(E12-500/100*(E6-E9))</f>
        <v>11205</v>
      </c>
      <c r="F47" s="56"/>
      <c r="G47" s="57">
        <f>VALUE(G12-500/100*(G6-G9))</f>
        <v>11066</v>
      </c>
    </row>
    <row r="48" spans="2:7" x14ac:dyDescent="0.3">
      <c r="B48" s="53">
        <v>5.2359999999999998</v>
      </c>
      <c r="C48" s="57">
        <f>VALUE(C12-523.6/100*(C6-C9))</f>
        <v>10573.6</v>
      </c>
      <c r="D48" s="55"/>
      <c r="E48" s="57">
        <f>VALUE(E12-523.6/100*(E6-E9))</f>
        <v>11254.796</v>
      </c>
      <c r="F48" s="56"/>
      <c r="G48" s="57">
        <f>VALUE(G12-523.6/100*(G6-G9))</f>
        <v>11109.188</v>
      </c>
    </row>
    <row r="49" spans="2:7" x14ac:dyDescent="0.3">
      <c r="B49" s="53">
        <v>5.3819999999999997</v>
      </c>
      <c r="C49" s="57">
        <f>VALUE(C12-538.2/100*(C6-C9))</f>
        <v>10588.2</v>
      </c>
      <c r="D49" s="55"/>
      <c r="E49" s="57">
        <f>VALUE(E12-538.2/100*(E6-E9))</f>
        <v>11285.602000000001</v>
      </c>
      <c r="F49" s="56"/>
      <c r="G49" s="57">
        <f>VALUE(G12-538.2/100*(G6-G9))</f>
        <v>11135.906000000001</v>
      </c>
    </row>
    <row r="50" spans="2:7" x14ac:dyDescent="0.3">
      <c r="B50" s="53">
        <v>5.6180000000000003</v>
      </c>
      <c r="C50" s="57">
        <f>VALUE(C12-561.8/100*(C6-C9))</f>
        <v>10611.8</v>
      </c>
      <c r="D50" s="55"/>
      <c r="E50" s="57">
        <f>VALUE(E12-561.8/100*(E6-E9))</f>
        <v>11335.397999999999</v>
      </c>
      <c r="F50" s="56"/>
      <c r="G50" s="57">
        <f>VALUE(G12-561.8/100*(G6-G9))</f>
        <v>11179.093999999999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20" sqref="C20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10489</v>
      </c>
      <c r="D6" s="45"/>
      <c r="E6" s="46">
        <v>10532</v>
      </c>
      <c r="F6" s="45"/>
      <c r="G6" s="47">
        <v>10630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10637</v>
      </c>
      <c r="D9" s="45"/>
      <c r="E9" s="46">
        <v>10695</v>
      </c>
      <c r="F9" s="45"/>
      <c r="G9" s="47">
        <v>10690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>
        <v>10631</v>
      </c>
      <c r="F12" s="45"/>
      <c r="G12" s="47">
        <v>10565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10602.072</v>
      </c>
      <c r="D16" s="71"/>
      <c r="E16" s="70">
        <f>VALUE(23.6/100*(E6-E9)+E9)</f>
        <v>10656.531999999999</v>
      </c>
      <c r="F16" s="72"/>
      <c r="G16" s="73">
        <f>VALUE(23.6/100*(G6-G9)+G9)</f>
        <v>10675.84</v>
      </c>
    </row>
    <row r="17" spans="2:7" x14ac:dyDescent="0.3">
      <c r="B17" s="64">
        <v>0.38200000000000001</v>
      </c>
      <c r="C17" s="65">
        <f>38.2/100*(C6-C9)+C9</f>
        <v>10580.464</v>
      </c>
      <c r="D17" s="66"/>
      <c r="E17" s="65">
        <f>VALUE(38.2/100*(E6-E9)+E9)</f>
        <v>10632.734</v>
      </c>
      <c r="F17" s="67"/>
      <c r="G17" s="68">
        <f>VALUE(38.2/100*(G6-G9)+G9)</f>
        <v>10667.08</v>
      </c>
    </row>
    <row r="18" spans="2:7" x14ac:dyDescent="0.3">
      <c r="B18" s="69">
        <v>0.5</v>
      </c>
      <c r="C18" s="70">
        <f>VALUE(50/100*(C6-C9)+C9)</f>
        <v>10563</v>
      </c>
      <c r="D18" s="71"/>
      <c r="E18" s="70">
        <f>VALUE(50/100*(E6-E9)+E9)</f>
        <v>10613.5</v>
      </c>
      <c r="F18" s="72"/>
      <c r="G18" s="73">
        <f>VALUE(50/100*(G6-G9)+G9)</f>
        <v>10660</v>
      </c>
    </row>
    <row r="19" spans="2:7" x14ac:dyDescent="0.3">
      <c r="B19" s="69">
        <v>0.61799999999999999</v>
      </c>
      <c r="C19" s="70">
        <f>VALUE(61.8/100*(C6-C9)+C9)</f>
        <v>10545.536</v>
      </c>
      <c r="D19" s="71"/>
      <c r="E19" s="70">
        <f>VALUE(61.8/100*(E6-E9)+E9)</f>
        <v>10594.266</v>
      </c>
      <c r="F19" s="72"/>
      <c r="G19" s="73">
        <f>VALUE(61.8/100*(G6-G9)+G9)</f>
        <v>10652.92</v>
      </c>
    </row>
    <row r="20" spans="2:7" x14ac:dyDescent="0.3">
      <c r="B20" s="53">
        <v>0.70699999999999996</v>
      </c>
      <c r="C20" s="54">
        <f>VALUE(70.7/100*(C6-C9)+C9)</f>
        <v>10532.364</v>
      </c>
      <c r="D20" s="55"/>
      <c r="E20" s="54">
        <f>VALUE(70.7/100*(E6-E9)+E9)</f>
        <v>10579.759</v>
      </c>
      <c r="F20" s="56"/>
      <c r="G20" s="57">
        <f>VALUE(70.7/100*(G6-G9)+G9)</f>
        <v>10647.58</v>
      </c>
    </row>
    <row r="21" spans="2:7" x14ac:dyDescent="0.3">
      <c r="B21" s="53">
        <v>0.78600000000000003</v>
      </c>
      <c r="C21" s="54">
        <f>VALUE(78.6/100*(C6-C9)+C9)</f>
        <v>10520.672</v>
      </c>
      <c r="D21" s="55"/>
      <c r="E21" s="54">
        <f>VALUE(78.6/100*(E6-E9)+E9)</f>
        <v>10566.882</v>
      </c>
      <c r="F21" s="56"/>
      <c r="G21" s="57">
        <f>VALUE(78.6/100*(G6-G9)+G9)</f>
        <v>10642.84</v>
      </c>
    </row>
    <row r="22" spans="2:7" x14ac:dyDescent="0.3">
      <c r="B22" s="53">
        <v>1</v>
      </c>
      <c r="C22" s="54">
        <f>VALUE(100/100*(C6-C9)+C9)</f>
        <v>10489</v>
      </c>
      <c r="D22" s="55"/>
      <c r="E22" s="54">
        <f>VALUE(100/100*(E6-E9)+E9)</f>
        <v>10532</v>
      </c>
      <c r="F22" s="56"/>
      <c r="G22" s="57">
        <f>VALUE(100/100*(G6-G9)+G9)</f>
        <v>10630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56.536000000000001</v>
      </c>
      <c r="D25" s="84"/>
      <c r="E25" s="62">
        <f>VALUE(E12-38.2/100*(E6-E9))</f>
        <v>10693.266</v>
      </c>
      <c r="F25" s="85"/>
      <c r="G25" s="62">
        <f>VALUE(G12-38.2/100*(G6-G9))</f>
        <v>10587.92</v>
      </c>
    </row>
    <row r="26" spans="2:7" x14ac:dyDescent="0.3">
      <c r="B26" s="59">
        <v>0.5</v>
      </c>
      <c r="C26" s="62">
        <f>VALUE(C12-50/100*(C6-C9))</f>
        <v>74</v>
      </c>
      <c r="D26" s="84"/>
      <c r="E26" s="62">
        <f>VALUE(E12-50/100*(E6-E9))</f>
        <v>10712.5</v>
      </c>
      <c r="F26" s="85"/>
      <c r="G26" s="62">
        <f>VALUE(G12-50/100*(G6-G9))</f>
        <v>10595</v>
      </c>
    </row>
    <row r="27" spans="2:7" x14ac:dyDescent="0.3">
      <c r="B27" s="59">
        <v>0.61799999999999999</v>
      </c>
      <c r="C27" s="62">
        <f>VALUE(C12-61.8/100*(C6-C9))</f>
        <v>91.463999999999999</v>
      </c>
      <c r="D27" s="84"/>
      <c r="E27" s="62">
        <f>VALUE(E12-61.8/100*(E6-E9))</f>
        <v>10731.734</v>
      </c>
      <c r="F27" s="85"/>
      <c r="G27" s="62">
        <f>VALUE(G12-61.8/100*(G6-G9))</f>
        <v>10602.08</v>
      </c>
    </row>
    <row r="28" spans="2:7" x14ac:dyDescent="0.3">
      <c r="B28" s="53">
        <v>0.70699999999999996</v>
      </c>
      <c r="C28" s="57">
        <f>VALUE(C12-70.07/100*(C6-C9))</f>
        <v>103.70359999999998</v>
      </c>
      <c r="D28" s="55"/>
      <c r="E28" s="57">
        <f>VALUE(E12-70.07/100*(E6-E9))</f>
        <v>10745.214099999999</v>
      </c>
      <c r="F28" s="56"/>
      <c r="G28" s="57">
        <f>VALUE(G12-70.07/100*(G6-G9))</f>
        <v>10607.041999999999</v>
      </c>
    </row>
    <row r="29" spans="2:7" x14ac:dyDescent="0.3">
      <c r="B29" s="59">
        <v>1</v>
      </c>
      <c r="C29" s="62">
        <f>VALUE(C12-100/100*(C6-C9))</f>
        <v>148</v>
      </c>
      <c r="D29" s="84"/>
      <c r="E29" s="62">
        <f>VALUE(E12-100/100*(E6-E9))</f>
        <v>10794</v>
      </c>
      <c r="F29" s="85"/>
      <c r="G29" s="62">
        <f>VALUE(G12-100/100*(G6-G9))</f>
        <v>10625</v>
      </c>
    </row>
    <row r="30" spans="2:7" x14ac:dyDescent="0.3">
      <c r="B30" s="53">
        <v>1.236</v>
      </c>
      <c r="C30" s="57">
        <f>VALUE(C12-123.6/100*(C6-C9))</f>
        <v>182.928</v>
      </c>
      <c r="D30" s="55"/>
      <c r="E30" s="57">
        <f>VALUE(E12-123.6/100*(E6-E9))</f>
        <v>10832.468000000001</v>
      </c>
      <c r="F30" s="56"/>
      <c r="G30" s="57">
        <f>VALUE(G12-123.6/100*(G6-G9))</f>
        <v>10639.16</v>
      </c>
    </row>
    <row r="31" spans="2:7" x14ac:dyDescent="0.3">
      <c r="B31" s="53">
        <v>1.3819999999999999</v>
      </c>
      <c r="C31" s="57">
        <f>VALUE(C12-138.2/100*(C6-C9))</f>
        <v>204.53599999999997</v>
      </c>
      <c r="D31" s="55"/>
      <c r="E31" s="57">
        <f>VALUE(E12-138.2/100*(E6-E9))</f>
        <v>10856.266</v>
      </c>
      <c r="F31" s="56"/>
      <c r="G31" s="57">
        <f>VALUE(G12-138.2/100*(G6-G9))</f>
        <v>10647.92</v>
      </c>
    </row>
    <row r="32" spans="2:7" x14ac:dyDescent="0.3">
      <c r="B32" s="53">
        <v>1.5</v>
      </c>
      <c r="C32" s="57">
        <f>VALUE(C12-150/100*(C6-C9))</f>
        <v>222</v>
      </c>
      <c r="D32" s="55"/>
      <c r="E32" s="57">
        <f>VALUE(E12-150/100*(E6-E9))</f>
        <v>10875.5</v>
      </c>
      <c r="F32" s="56"/>
      <c r="G32" s="57">
        <f>VALUE(G12-150/100*(G6-G9))</f>
        <v>10655</v>
      </c>
    </row>
    <row r="33" spans="2:7" x14ac:dyDescent="0.3">
      <c r="B33" s="59">
        <v>1.6180000000000001</v>
      </c>
      <c r="C33" s="62">
        <f>VALUE(C12-161.8/100*(C6-C9))</f>
        <v>239.46400000000003</v>
      </c>
      <c r="D33" s="84"/>
      <c r="E33" s="62">
        <f>VALUE(E12-161.8/100*(E6-E9))</f>
        <v>10894.734</v>
      </c>
      <c r="F33" s="85"/>
      <c r="G33" s="62">
        <f>VALUE(G12-161.8/100*(G6-G9))</f>
        <v>10662.08</v>
      </c>
    </row>
    <row r="34" spans="2:7" x14ac:dyDescent="0.3">
      <c r="B34" s="53">
        <v>1.7070000000000001</v>
      </c>
      <c r="C34" s="57">
        <f>VALUE(C12-170.07/100*(C6-C9))</f>
        <v>251.70359999999999</v>
      </c>
      <c r="D34" s="55"/>
      <c r="E34" s="57">
        <f>VALUE(E12-170.07/100*(E6-E9))</f>
        <v>10908.214099999999</v>
      </c>
      <c r="F34" s="56"/>
      <c r="G34" s="57">
        <f>VALUE(G12-170.07/100*(G6-G9))</f>
        <v>10667.041999999999</v>
      </c>
    </row>
    <row r="35" spans="2:7" x14ac:dyDescent="0.3">
      <c r="B35" s="59">
        <v>2</v>
      </c>
      <c r="C35" s="62">
        <f>VALUE(C12-200/100*(C6-C9))</f>
        <v>296</v>
      </c>
      <c r="D35" s="84"/>
      <c r="E35" s="62">
        <f>VALUE(E12-200/100*(E6-E9))</f>
        <v>10957</v>
      </c>
      <c r="F35" s="85"/>
      <c r="G35" s="62">
        <f>VALUE(G12-200/100*(G6-G9))</f>
        <v>10685</v>
      </c>
    </row>
    <row r="36" spans="2:7" x14ac:dyDescent="0.3">
      <c r="B36" s="53">
        <v>2.2360000000000002</v>
      </c>
      <c r="C36" s="57">
        <f>VALUE(C12-223.6/100*(C6-C9))</f>
        <v>330.92799999999994</v>
      </c>
      <c r="D36" s="55"/>
      <c r="E36" s="57">
        <f>VALUE(E12-223.6/100*(E6-E9))</f>
        <v>10995.468000000001</v>
      </c>
      <c r="F36" s="56"/>
      <c r="G36" s="57">
        <f>VALUE(G12-223.6/100*(G6-G9))</f>
        <v>10699.16</v>
      </c>
    </row>
    <row r="37" spans="2:7" x14ac:dyDescent="0.3">
      <c r="B37" s="59">
        <v>2.3820000000000001</v>
      </c>
      <c r="C37" s="62">
        <f>VALUE(C12-238.2/100*(C6-C9))</f>
        <v>352.53599999999994</v>
      </c>
      <c r="D37" s="84"/>
      <c r="E37" s="62">
        <f>VALUE(E12-238.2/100*(E6-E9))</f>
        <v>11019.266</v>
      </c>
      <c r="F37" s="85"/>
      <c r="G37" s="62">
        <f>VALUE(G12-238.2/100*(G6-G9))</f>
        <v>10707.92</v>
      </c>
    </row>
    <row r="38" spans="2:7" x14ac:dyDescent="0.3">
      <c r="B38" s="59">
        <v>2.6179999999999999</v>
      </c>
      <c r="C38" s="62">
        <f>VALUE(C12-261.8/100*(C6-C9))</f>
        <v>387.46400000000006</v>
      </c>
      <c r="D38" s="84"/>
      <c r="E38" s="62">
        <f>VALUE(E12-261.8/100*(E6-E9))</f>
        <v>11057.734</v>
      </c>
      <c r="F38" s="85"/>
      <c r="G38" s="62">
        <f>VALUE(G12-261.8/100*(G6-G9))</f>
        <v>10722.08</v>
      </c>
    </row>
    <row r="39" spans="2:7" x14ac:dyDescent="0.3">
      <c r="B39" s="59">
        <v>3</v>
      </c>
      <c r="C39" s="62">
        <f>VALUE(C12-300/100*(C6-C9))</f>
        <v>444</v>
      </c>
      <c r="D39" s="84"/>
      <c r="E39" s="62">
        <f>VALUE(E12-300/100*(E6-E9))</f>
        <v>11120</v>
      </c>
      <c r="F39" s="85"/>
      <c r="G39" s="62">
        <f>VALUE(G12-300/100*(G6-G9))</f>
        <v>10745</v>
      </c>
    </row>
    <row r="40" spans="2:7" x14ac:dyDescent="0.3">
      <c r="B40" s="53">
        <v>3.2360000000000002</v>
      </c>
      <c r="C40" s="57">
        <f>VALUE(C12-323.6/100*(C6-C9))</f>
        <v>478.92800000000005</v>
      </c>
      <c r="D40" s="55"/>
      <c r="E40" s="57">
        <f>VALUE(E12-323.6/100*(E6-E9))</f>
        <v>11158.468000000001</v>
      </c>
      <c r="F40" s="56"/>
      <c r="G40" s="57">
        <f>VALUE(G12-323.6/100*(G6-G9))</f>
        <v>10759.16</v>
      </c>
    </row>
    <row r="41" spans="2:7" x14ac:dyDescent="0.3">
      <c r="B41" s="59">
        <v>3.3820000000000001</v>
      </c>
      <c r="C41" s="62">
        <f>VALUE(C12-338.2/100*(C6-C9))</f>
        <v>500.53599999999994</v>
      </c>
      <c r="D41" s="84"/>
      <c r="E41" s="62">
        <f>VALUE(E12-338.2/100*(E6-E9))</f>
        <v>11182.266</v>
      </c>
      <c r="F41" s="85"/>
      <c r="G41" s="62">
        <f>VALUE(G12-338.2/100*(G6-G9))</f>
        <v>10767.92</v>
      </c>
    </row>
    <row r="42" spans="2:7" x14ac:dyDescent="0.3">
      <c r="B42" s="59">
        <v>3.6179999999999999</v>
      </c>
      <c r="C42" s="62">
        <f>VALUE(C12-361.8/100*(C6-C9))</f>
        <v>535.46400000000006</v>
      </c>
      <c r="D42" s="84"/>
      <c r="E42" s="62">
        <f>VALUE(E12-361.8/100*(E6-E9))</f>
        <v>11220.734</v>
      </c>
      <c r="F42" s="85"/>
      <c r="G42" s="62">
        <f>VALUE(G12-361.8/100*(G6-G9))</f>
        <v>10782.08</v>
      </c>
    </row>
    <row r="43" spans="2:7" x14ac:dyDescent="0.3">
      <c r="B43" s="59">
        <v>4</v>
      </c>
      <c r="C43" s="62">
        <f>VALUE(C12-400/100*(C6-C9))</f>
        <v>592</v>
      </c>
      <c r="D43" s="84"/>
      <c r="E43" s="62">
        <f>VALUE(E12-400/100*(E6-E9))</f>
        <v>11283</v>
      </c>
      <c r="F43" s="85"/>
      <c r="G43" s="62">
        <f>VALUE(G12-400/100*(G6-G9))</f>
        <v>10805</v>
      </c>
    </row>
    <row r="44" spans="2:7" x14ac:dyDescent="0.3">
      <c r="B44" s="53">
        <v>4.2359999999999998</v>
      </c>
      <c r="C44" s="57">
        <f>VALUE(C12-423.6/100*(C6-C9))</f>
        <v>626.92800000000011</v>
      </c>
      <c r="D44" s="55"/>
      <c r="E44" s="57">
        <f>VALUE(E12-423.6/100*(E6-E9))</f>
        <v>11321.468000000001</v>
      </c>
      <c r="F44" s="56"/>
      <c r="G44" s="57">
        <f>VALUE(G12-423.6/100*(G6-G9))</f>
        <v>10819.16</v>
      </c>
    </row>
    <row r="45" spans="2:7" x14ac:dyDescent="0.3">
      <c r="B45" s="53">
        <v>4.3819999999999997</v>
      </c>
      <c r="C45" s="57">
        <f>VALUE(C12-438.2/100*(C6-C9))</f>
        <v>648.53599999999994</v>
      </c>
      <c r="D45" s="55"/>
      <c r="E45" s="57">
        <f>VALUE(E12-438.2/100*(E6-E9))</f>
        <v>11345.266</v>
      </c>
      <c r="F45" s="56"/>
      <c r="G45" s="57">
        <f>VALUE(G12-438.2/100*(G6-G9))</f>
        <v>10827.92</v>
      </c>
    </row>
    <row r="46" spans="2:7" x14ac:dyDescent="0.3">
      <c r="B46" s="53">
        <v>4.6180000000000003</v>
      </c>
      <c r="C46" s="57">
        <f>VALUE(C12-461.8/100*(C6-C9))</f>
        <v>683.46400000000006</v>
      </c>
      <c r="D46" s="55"/>
      <c r="E46" s="57">
        <f>VALUE(E12-461.8/100*(E6-E9))</f>
        <v>11383.734</v>
      </c>
      <c r="F46" s="56"/>
      <c r="G46" s="57">
        <f>VALUE(G12-461.8/100*(G6-G9))</f>
        <v>10842.08</v>
      </c>
    </row>
    <row r="47" spans="2:7" x14ac:dyDescent="0.3">
      <c r="B47" s="53">
        <v>5</v>
      </c>
      <c r="C47" s="57">
        <f>VALUE(C12-500/100*(C6-C9))</f>
        <v>740</v>
      </c>
      <c r="D47" s="55"/>
      <c r="E47" s="57">
        <f>VALUE(E12-500/100*(E6-E9))</f>
        <v>11446</v>
      </c>
      <c r="F47" s="56"/>
      <c r="G47" s="57">
        <f>VALUE(G12-500/100*(G6-G9))</f>
        <v>10865</v>
      </c>
    </row>
    <row r="48" spans="2:7" x14ac:dyDescent="0.3">
      <c r="B48" s="53">
        <v>5.2359999999999998</v>
      </c>
      <c r="C48" s="57">
        <f>VALUE(C12-523.6/100*(C6-C9))</f>
        <v>774.92800000000011</v>
      </c>
      <c r="D48" s="55"/>
      <c r="E48" s="57">
        <f>VALUE(E12-523.6/100*(E6-E9))</f>
        <v>11484.468000000001</v>
      </c>
      <c r="F48" s="56"/>
      <c r="G48" s="57">
        <f>VALUE(G12-523.6/100*(G6-G9))</f>
        <v>10879.16</v>
      </c>
    </row>
    <row r="49" spans="2:7" x14ac:dyDescent="0.3">
      <c r="B49" s="53">
        <v>5.3819999999999997</v>
      </c>
      <c r="C49" s="57">
        <f>VALUE(C12-538.2/100*(C6-C9))</f>
        <v>796.53600000000006</v>
      </c>
      <c r="D49" s="55"/>
      <c r="E49" s="57">
        <f>VALUE(E12-538.2/100*(E6-E9))</f>
        <v>11508.266</v>
      </c>
      <c r="F49" s="56"/>
      <c r="G49" s="57">
        <f>VALUE(G12-538.2/100*(G6-G9))</f>
        <v>10887.92</v>
      </c>
    </row>
    <row r="50" spans="2:7" x14ac:dyDescent="0.3">
      <c r="B50" s="53">
        <v>5.6180000000000003</v>
      </c>
      <c r="C50" s="57">
        <f>VALUE(C12-561.8/100*(C6-C9))</f>
        <v>831.46399999999994</v>
      </c>
      <c r="D50" s="55"/>
      <c r="E50" s="57">
        <f>VALUE(E12-561.8/100*(E6-E9))</f>
        <v>11546.734</v>
      </c>
      <c r="F50" s="56"/>
      <c r="G50" s="57">
        <f>VALUE(G12-561.8/100*(G6-G9))</f>
        <v>10902.08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0" workbookViewId="0">
      <selection activeCell="C35" sqref="C35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10774</v>
      </c>
      <c r="D6" s="45"/>
      <c r="E6" s="46">
        <v>10739</v>
      </c>
      <c r="F6" s="45"/>
      <c r="G6" s="47">
        <v>10774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10712</v>
      </c>
      <c r="D9" s="45"/>
      <c r="E9" s="46">
        <v>10640</v>
      </c>
      <c r="F9" s="45"/>
      <c r="G9" s="47">
        <v>10640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10739</v>
      </c>
      <c r="D12" s="45"/>
      <c r="E12" s="46"/>
      <c r="F12" s="45"/>
      <c r="G12" s="47">
        <v>10677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10726.632</v>
      </c>
      <c r="D16" s="71"/>
      <c r="E16" s="70">
        <f>VALUE(23.6/100*(E6-E9)+E9)</f>
        <v>10663.364</v>
      </c>
      <c r="F16" s="72"/>
      <c r="G16" s="73">
        <f>VALUE(23.6/100*(G6-G9)+G9)</f>
        <v>10671.624</v>
      </c>
    </row>
    <row r="17" spans="2:7" x14ac:dyDescent="0.3">
      <c r="B17" s="64">
        <v>0.38200000000000001</v>
      </c>
      <c r="C17" s="65">
        <f>38.2/100*(C6-C9)+C9</f>
        <v>10735.683999999999</v>
      </c>
      <c r="D17" s="66"/>
      <c r="E17" s="65">
        <f>VALUE(38.2/100*(E6-E9)+E9)</f>
        <v>10677.817999999999</v>
      </c>
      <c r="F17" s="67"/>
      <c r="G17" s="68">
        <f>VALUE(38.2/100*(G6-G9)+G9)</f>
        <v>10691.188</v>
      </c>
    </row>
    <row r="18" spans="2:7" x14ac:dyDescent="0.3">
      <c r="B18" s="69">
        <v>0.5</v>
      </c>
      <c r="C18" s="70">
        <f>VALUE(50/100*(C6-C9)+C9)</f>
        <v>10743</v>
      </c>
      <c r="D18" s="71"/>
      <c r="E18" s="70">
        <f>VALUE(50/100*(E6-E9)+E9)</f>
        <v>10689.5</v>
      </c>
      <c r="F18" s="72"/>
      <c r="G18" s="73">
        <f>VALUE(50/100*(G6-G9)+G9)</f>
        <v>10707</v>
      </c>
    </row>
    <row r="19" spans="2:7" x14ac:dyDescent="0.3">
      <c r="B19" s="69">
        <v>0.61799999999999999</v>
      </c>
      <c r="C19" s="70">
        <f>VALUE(61.8/100*(C6-C9)+C9)</f>
        <v>10750.316000000001</v>
      </c>
      <c r="D19" s="71"/>
      <c r="E19" s="70">
        <f>VALUE(61.8/100*(E6-E9)+E9)</f>
        <v>10701.182000000001</v>
      </c>
      <c r="F19" s="72"/>
      <c r="G19" s="73">
        <f>VALUE(61.8/100*(G6-G9)+G9)</f>
        <v>10722.812</v>
      </c>
    </row>
    <row r="20" spans="2:7" x14ac:dyDescent="0.3">
      <c r="B20" s="53">
        <v>0.70699999999999996</v>
      </c>
      <c r="C20" s="54">
        <f>VALUE(70.7/100*(C6-C9)+C9)</f>
        <v>10755.834000000001</v>
      </c>
      <c r="D20" s="55"/>
      <c r="E20" s="54">
        <f>VALUE(70.7/100*(E6-E9)+E9)</f>
        <v>10709.993</v>
      </c>
      <c r="F20" s="56"/>
      <c r="G20" s="57">
        <f>VALUE(70.7/100*(G6-G9)+G9)</f>
        <v>10734.737999999999</v>
      </c>
    </row>
    <row r="21" spans="2:7" x14ac:dyDescent="0.3">
      <c r="B21" s="53">
        <v>0.78600000000000003</v>
      </c>
      <c r="C21" s="54">
        <f>VALUE(78.6/100*(C6-C9)+C9)</f>
        <v>10760.732</v>
      </c>
      <c r="D21" s="55"/>
      <c r="E21" s="54">
        <f>VALUE(78.6/100*(E6-E9)+E9)</f>
        <v>10717.814</v>
      </c>
      <c r="F21" s="56"/>
      <c r="G21" s="57">
        <f>VALUE(78.6/100*(G6-G9)+G9)</f>
        <v>10745.324000000001</v>
      </c>
    </row>
    <row r="22" spans="2:7" x14ac:dyDescent="0.3">
      <c r="B22" s="53">
        <v>1</v>
      </c>
      <c r="C22" s="54">
        <f>VALUE(100/100*(C6-C9)+C9)</f>
        <v>10774</v>
      </c>
      <c r="D22" s="55"/>
      <c r="E22" s="54">
        <f>VALUE(100/100*(E6-E9)+E9)</f>
        <v>10739</v>
      </c>
      <c r="F22" s="56"/>
      <c r="G22" s="57">
        <f>VALUE(100/100*(G6-G9)+G9)</f>
        <v>10774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10715.316000000001</v>
      </c>
      <c r="D25" s="84"/>
      <c r="E25" s="62">
        <f>VALUE(E12-38.2/100*(E6-E9))</f>
        <v>-37.817999999999998</v>
      </c>
      <c r="F25" s="85"/>
      <c r="G25" s="62">
        <f>VALUE(G12-38.2/100*(G6-G9))</f>
        <v>10625.812</v>
      </c>
    </row>
    <row r="26" spans="2:7" x14ac:dyDescent="0.3">
      <c r="B26" s="59">
        <v>0.5</v>
      </c>
      <c r="C26" s="62">
        <f>VALUE(C12-50/100*(C6-C9))</f>
        <v>10708</v>
      </c>
      <c r="D26" s="84"/>
      <c r="E26" s="62">
        <f>VALUE(E12-50/100*(E6-E9))</f>
        <v>-49.5</v>
      </c>
      <c r="F26" s="85"/>
      <c r="G26" s="62">
        <f>VALUE(G12-50/100*(G6-G9))</f>
        <v>10610</v>
      </c>
    </row>
    <row r="27" spans="2:7" x14ac:dyDescent="0.3">
      <c r="B27" s="59">
        <v>0.61799999999999999</v>
      </c>
      <c r="C27" s="62">
        <f>VALUE(C12-61.8/100*(C6-C9))</f>
        <v>10700.683999999999</v>
      </c>
      <c r="D27" s="84"/>
      <c r="E27" s="62">
        <f>VALUE(E12-61.8/100*(E6-E9))</f>
        <v>-61.182000000000002</v>
      </c>
      <c r="F27" s="85"/>
      <c r="G27" s="62">
        <f>VALUE(G12-61.8/100*(G6-G9))</f>
        <v>10594.188</v>
      </c>
    </row>
    <row r="28" spans="2:7" x14ac:dyDescent="0.3">
      <c r="B28" s="53">
        <v>0.70699999999999996</v>
      </c>
      <c r="C28" s="57">
        <f>VALUE(C12-70.07/100*(C6-C9))</f>
        <v>10695.5566</v>
      </c>
      <c r="D28" s="55"/>
      <c r="E28" s="57">
        <f>VALUE(E12-70.07/100*(E6-E9))</f>
        <v>-69.369299999999981</v>
      </c>
      <c r="F28" s="56"/>
      <c r="G28" s="57">
        <f>VALUE(G12-70.07/100*(G6-G9))</f>
        <v>10583.1062</v>
      </c>
    </row>
    <row r="29" spans="2:7" x14ac:dyDescent="0.3">
      <c r="B29" s="59">
        <v>1</v>
      </c>
      <c r="C29" s="62">
        <f>VALUE(C12-100/100*(C6-C9))</f>
        <v>10677</v>
      </c>
      <c r="D29" s="84"/>
      <c r="E29" s="62">
        <f>VALUE(E12-100/100*(E6-E9))</f>
        <v>-99</v>
      </c>
      <c r="F29" s="85"/>
      <c r="G29" s="62">
        <f>VALUE(G12-100/100*(G6-G9))</f>
        <v>10543</v>
      </c>
    </row>
    <row r="30" spans="2:7" x14ac:dyDescent="0.3">
      <c r="B30" s="53">
        <v>1.236</v>
      </c>
      <c r="C30" s="57">
        <f>VALUE(C12-123.6/100*(C6-C9))</f>
        <v>10662.368</v>
      </c>
      <c r="D30" s="55"/>
      <c r="E30" s="57">
        <f>VALUE(E12-123.6/100*(E6-E9))</f>
        <v>-122.364</v>
      </c>
      <c r="F30" s="56"/>
      <c r="G30" s="57">
        <f>VALUE(G12-123.6/100*(G6-G9))</f>
        <v>10511.376</v>
      </c>
    </row>
    <row r="31" spans="2:7" x14ac:dyDescent="0.3">
      <c r="B31" s="53">
        <v>1.3819999999999999</v>
      </c>
      <c r="C31" s="57">
        <f>VALUE(C12-138.2/100*(C6-C9))</f>
        <v>10653.316000000001</v>
      </c>
      <c r="D31" s="55"/>
      <c r="E31" s="57">
        <f>VALUE(E12-138.2/100*(E6-E9))</f>
        <v>-136.81799999999998</v>
      </c>
      <c r="F31" s="56"/>
      <c r="G31" s="57">
        <f>VALUE(G12-138.2/100*(G6-G9))</f>
        <v>10491.812</v>
      </c>
    </row>
    <row r="32" spans="2:7" x14ac:dyDescent="0.3">
      <c r="B32" s="53">
        <v>1.5</v>
      </c>
      <c r="C32" s="57">
        <f>VALUE(C12-150/100*(C6-C9))</f>
        <v>10646</v>
      </c>
      <c r="D32" s="55"/>
      <c r="E32" s="57">
        <f>VALUE(E12-150/100*(E6-E9))</f>
        <v>-148.5</v>
      </c>
      <c r="F32" s="56"/>
      <c r="G32" s="57">
        <f>VALUE(G12-150/100*(G6-G9))</f>
        <v>10476</v>
      </c>
    </row>
    <row r="33" spans="2:7" x14ac:dyDescent="0.3">
      <c r="B33" s="59">
        <v>1.6180000000000001</v>
      </c>
      <c r="C33" s="62">
        <f>VALUE(C12-161.8/100*(C6-C9))</f>
        <v>10638.683999999999</v>
      </c>
      <c r="D33" s="84"/>
      <c r="E33" s="62">
        <f>VALUE(E12-161.8/100*(E6-E9))</f>
        <v>-160.18200000000002</v>
      </c>
      <c r="F33" s="85"/>
      <c r="G33" s="62">
        <f>VALUE(G12-161.8/100*(G6-G9))</f>
        <v>10460.188</v>
      </c>
    </row>
    <row r="34" spans="2:7" x14ac:dyDescent="0.3">
      <c r="B34" s="53">
        <v>1.7070000000000001</v>
      </c>
      <c r="C34" s="57">
        <f>VALUE(C12-170.07/100*(C6-C9))</f>
        <v>10633.5566</v>
      </c>
      <c r="D34" s="55"/>
      <c r="E34" s="57">
        <f>VALUE(E12-170.07/100*(E6-E9))</f>
        <v>-168.36929999999998</v>
      </c>
      <c r="F34" s="56"/>
      <c r="G34" s="57">
        <f>VALUE(G12-170.07/100*(G6-G9))</f>
        <v>10449.1062</v>
      </c>
    </row>
    <row r="35" spans="2:7" x14ac:dyDescent="0.3">
      <c r="B35" s="59">
        <v>2</v>
      </c>
      <c r="C35" s="62">
        <f>VALUE(C12-200/100*(C6-C9))</f>
        <v>10615</v>
      </c>
      <c r="D35" s="84"/>
      <c r="E35" s="62">
        <f>VALUE(E12-200/100*(E6-E9))</f>
        <v>-198</v>
      </c>
      <c r="F35" s="85"/>
      <c r="G35" s="62">
        <f>VALUE(G12-200/100*(G6-G9))</f>
        <v>10409</v>
      </c>
    </row>
    <row r="36" spans="2:7" x14ac:dyDescent="0.3">
      <c r="B36" s="53">
        <v>2.2360000000000002</v>
      </c>
      <c r="C36" s="57">
        <f>VALUE(C12-223.6/100*(C6-C9))</f>
        <v>10600.368</v>
      </c>
      <c r="D36" s="55"/>
      <c r="E36" s="57">
        <f>VALUE(E12-223.6/100*(E6-E9))</f>
        <v>-221.36399999999998</v>
      </c>
      <c r="F36" s="56"/>
      <c r="G36" s="57">
        <f>VALUE(G12-223.6/100*(G6-G9))</f>
        <v>10377.376</v>
      </c>
    </row>
    <row r="37" spans="2:7" x14ac:dyDescent="0.3">
      <c r="B37" s="59">
        <v>2.3820000000000001</v>
      </c>
      <c r="C37" s="62">
        <f>VALUE(C12-238.2/100*(C6-C9))</f>
        <v>10591.316000000001</v>
      </c>
      <c r="D37" s="84"/>
      <c r="E37" s="62">
        <f>VALUE(E12-238.2/100*(E6-E9))</f>
        <v>-235.81799999999996</v>
      </c>
      <c r="F37" s="85"/>
      <c r="G37" s="62">
        <f>VALUE(G12-238.2/100*(G6-G9))</f>
        <v>10357.812</v>
      </c>
    </row>
    <row r="38" spans="2:7" x14ac:dyDescent="0.3">
      <c r="B38" s="59">
        <v>2.6179999999999999</v>
      </c>
      <c r="C38" s="62">
        <f>VALUE(C12-261.8/100*(C6-C9))</f>
        <v>10576.683999999999</v>
      </c>
      <c r="D38" s="84"/>
      <c r="E38" s="62">
        <f>VALUE(E12-261.8/100*(E6-E9))</f>
        <v>-259.18200000000002</v>
      </c>
      <c r="F38" s="85"/>
      <c r="G38" s="62">
        <f>VALUE(G12-261.8/100*(G6-G9))</f>
        <v>10326.188</v>
      </c>
    </row>
    <row r="39" spans="2:7" x14ac:dyDescent="0.3">
      <c r="B39" s="59">
        <v>3</v>
      </c>
      <c r="C39" s="62">
        <f>VALUE(C12-300/100*(C6-C9))</f>
        <v>10553</v>
      </c>
      <c r="D39" s="84"/>
      <c r="E39" s="62">
        <f>VALUE(E12-300/100*(E6-E9))</f>
        <v>-297</v>
      </c>
      <c r="F39" s="85"/>
      <c r="G39" s="62">
        <f>VALUE(G12-300/100*(G6-G9))</f>
        <v>10275</v>
      </c>
    </row>
    <row r="40" spans="2:7" x14ac:dyDescent="0.3">
      <c r="B40" s="53">
        <v>3.2360000000000002</v>
      </c>
      <c r="C40" s="57">
        <f>VALUE(C12-323.6/100*(C6-C9))</f>
        <v>10538.368</v>
      </c>
      <c r="D40" s="55"/>
      <c r="E40" s="57">
        <f>VALUE(E12-323.6/100*(E6-E9))</f>
        <v>-320.36400000000003</v>
      </c>
      <c r="F40" s="56"/>
      <c r="G40" s="57">
        <f>VALUE(G12-323.6/100*(G6-G9))</f>
        <v>10243.376</v>
      </c>
    </row>
    <row r="41" spans="2:7" x14ac:dyDescent="0.3">
      <c r="B41" s="59">
        <v>3.3820000000000001</v>
      </c>
      <c r="C41" s="62">
        <f>VALUE(C12-338.2/100*(C6-C9))</f>
        <v>10529.316000000001</v>
      </c>
      <c r="D41" s="84"/>
      <c r="E41" s="62">
        <f>VALUE(E12-338.2/100*(E6-E9))</f>
        <v>-334.81799999999998</v>
      </c>
      <c r="F41" s="85"/>
      <c r="G41" s="62">
        <f>VALUE(G12-338.2/100*(G6-G9))</f>
        <v>10223.812</v>
      </c>
    </row>
    <row r="42" spans="2:7" x14ac:dyDescent="0.3">
      <c r="B42" s="59">
        <v>3.6179999999999999</v>
      </c>
      <c r="C42" s="62">
        <f>VALUE(C12-361.8/100*(C6-C9))</f>
        <v>10514.683999999999</v>
      </c>
      <c r="D42" s="84"/>
      <c r="E42" s="62">
        <f>VALUE(E12-361.8/100*(E6-E9))</f>
        <v>-358.18200000000002</v>
      </c>
      <c r="F42" s="85"/>
      <c r="G42" s="62">
        <f>VALUE(G12-361.8/100*(G6-G9))</f>
        <v>10192.188</v>
      </c>
    </row>
    <row r="43" spans="2:7" x14ac:dyDescent="0.3">
      <c r="B43" s="59">
        <v>4</v>
      </c>
      <c r="C43" s="62">
        <f>VALUE(C12-400/100*(C6-C9))</f>
        <v>10491</v>
      </c>
      <c r="D43" s="84"/>
      <c r="E43" s="62">
        <f>VALUE(E12-400/100*(E6-E9))</f>
        <v>-396</v>
      </c>
      <c r="F43" s="85"/>
      <c r="G43" s="62">
        <f>VALUE(G12-400/100*(G6-G9))</f>
        <v>10141</v>
      </c>
    </row>
    <row r="44" spans="2:7" x14ac:dyDescent="0.3">
      <c r="B44" s="53">
        <v>4.2359999999999998</v>
      </c>
      <c r="C44" s="57">
        <f>VALUE(C12-423.6/100*(C6-C9))</f>
        <v>10476.368</v>
      </c>
      <c r="D44" s="55"/>
      <c r="E44" s="57">
        <f>VALUE(E12-423.6/100*(E6-E9))</f>
        <v>-419.36400000000009</v>
      </c>
      <c r="F44" s="56"/>
      <c r="G44" s="57">
        <f>VALUE(G12-423.6/100*(G6-G9))</f>
        <v>10109.376</v>
      </c>
    </row>
    <row r="45" spans="2:7" x14ac:dyDescent="0.3">
      <c r="B45" s="53">
        <v>4.3819999999999997</v>
      </c>
      <c r="C45" s="57">
        <f>VALUE(C12-438.2/100*(C6-C9))</f>
        <v>10467.316000000001</v>
      </c>
      <c r="D45" s="55"/>
      <c r="E45" s="57">
        <f>VALUE(E12-438.2/100*(E6-E9))</f>
        <v>-433.81799999999998</v>
      </c>
      <c r="F45" s="56"/>
      <c r="G45" s="57">
        <f>VALUE(G12-438.2/100*(G6-G9))</f>
        <v>10089.812</v>
      </c>
    </row>
    <row r="46" spans="2:7" x14ac:dyDescent="0.3">
      <c r="B46" s="53">
        <v>4.6180000000000003</v>
      </c>
      <c r="C46" s="57">
        <f>VALUE(C12-461.8/100*(C6-C9))</f>
        <v>10452.683999999999</v>
      </c>
      <c r="D46" s="55"/>
      <c r="E46" s="57">
        <f>VALUE(E12-461.8/100*(E6-E9))</f>
        <v>-457.18200000000002</v>
      </c>
      <c r="F46" s="56"/>
      <c r="G46" s="57">
        <f>VALUE(G12-461.8/100*(G6-G9))</f>
        <v>10058.188</v>
      </c>
    </row>
    <row r="47" spans="2:7" x14ac:dyDescent="0.3">
      <c r="B47" s="53">
        <v>5</v>
      </c>
      <c r="C47" s="57">
        <f>VALUE(C12-500/100*(C6-C9))</f>
        <v>10429</v>
      </c>
      <c r="D47" s="55"/>
      <c r="E47" s="57">
        <f>VALUE(E12-500/100*(E6-E9))</f>
        <v>-495</v>
      </c>
      <c r="F47" s="56"/>
      <c r="G47" s="57">
        <f>VALUE(G12-500/100*(G6-G9))</f>
        <v>10007</v>
      </c>
    </row>
    <row r="48" spans="2:7" x14ac:dyDescent="0.3">
      <c r="B48" s="53">
        <v>5.2359999999999998</v>
      </c>
      <c r="C48" s="57">
        <f>VALUE(C12-523.6/100*(C6-C9))</f>
        <v>10414.368</v>
      </c>
      <c r="D48" s="55"/>
      <c r="E48" s="57">
        <f>VALUE(E12-523.6/100*(E6-E9))</f>
        <v>-518.36400000000003</v>
      </c>
      <c r="F48" s="56"/>
      <c r="G48" s="57">
        <f>VALUE(G12-523.6/100*(G6-G9))</f>
        <v>9975.3760000000002</v>
      </c>
    </row>
    <row r="49" spans="2:7" x14ac:dyDescent="0.3">
      <c r="B49" s="53">
        <v>5.3819999999999997</v>
      </c>
      <c r="C49" s="57">
        <f>VALUE(C12-538.2/100*(C6-C9))</f>
        <v>10405.316000000001</v>
      </c>
      <c r="D49" s="55"/>
      <c r="E49" s="57">
        <f>VALUE(E12-538.2/100*(E6-E9))</f>
        <v>-532.8180000000001</v>
      </c>
      <c r="F49" s="56"/>
      <c r="G49" s="57">
        <f>VALUE(G12-538.2/100*(G6-G9))</f>
        <v>9955.8119999999999</v>
      </c>
    </row>
    <row r="50" spans="2:7" x14ac:dyDescent="0.3">
      <c r="B50" s="53">
        <v>5.6180000000000003</v>
      </c>
      <c r="C50" s="57">
        <f>VALUE(C12-561.8/100*(C6-C9))</f>
        <v>10390.683999999999</v>
      </c>
      <c r="D50" s="55"/>
      <c r="E50" s="57">
        <f>VALUE(E12-561.8/100*(E6-E9))</f>
        <v>-556.1819999999999</v>
      </c>
      <c r="F50" s="56"/>
      <c r="G50" s="57">
        <f>VALUE(G12-561.8/100*(G6-G9))</f>
        <v>9924.1880000000001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2018-11-26T20:50:58Z</dcterms:modified>
</cp:coreProperties>
</file>