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5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H50" i="1"/>
  <c r="H48" i="1"/>
  <c r="H49" i="1" s="1"/>
  <c r="H41" i="1"/>
  <c r="H28" i="1"/>
  <c r="H22" i="1"/>
  <c r="H34" i="1" s="1"/>
  <c r="H13" i="1"/>
  <c r="H10" i="1" s="1"/>
  <c r="H8" i="1" l="1"/>
  <c r="H11" i="1"/>
  <c r="H6" i="1"/>
  <c r="H7" i="1" s="1"/>
  <c r="H32" i="1"/>
  <c r="H29" i="1"/>
  <c r="H27" i="1"/>
  <c r="H31" i="1"/>
  <c r="H25" i="1"/>
  <c r="H9" i="1"/>
  <c r="H16" i="1"/>
  <c r="H18" i="1"/>
  <c r="H55" i="1"/>
  <c r="H57" i="1"/>
  <c r="H54" i="1" s="1"/>
  <c r="H15" i="1"/>
  <c r="H24" i="1"/>
  <c r="H26" i="1"/>
  <c r="H30" i="1"/>
  <c r="G41" i="1"/>
  <c r="BL13" i="3"/>
  <c r="BL8" i="3" s="1"/>
  <c r="BM13" i="3"/>
  <c r="BM8" i="3" s="1"/>
  <c r="BN13" i="3"/>
  <c r="BN8" i="3" s="1"/>
  <c r="BO13" i="3"/>
  <c r="BO8" i="3" s="1"/>
  <c r="BL16" i="3"/>
  <c r="BL15" i="3" s="1"/>
  <c r="BM16" i="3"/>
  <c r="BM15" i="3" s="1"/>
  <c r="BN16" i="3"/>
  <c r="BN15" i="3" s="1"/>
  <c r="BO16" i="3"/>
  <c r="BO15" i="3" s="1"/>
  <c r="BL22" i="3"/>
  <c r="BM22" i="3"/>
  <c r="BN22" i="3"/>
  <c r="BO22" i="3"/>
  <c r="BL28" i="3"/>
  <c r="BM28" i="3"/>
  <c r="BN28" i="3"/>
  <c r="BO28" i="3"/>
  <c r="BL34" i="3"/>
  <c r="BM34" i="3"/>
  <c r="BN34" i="3"/>
  <c r="BO34" i="3"/>
  <c r="BL40" i="3"/>
  <c r="BM40" i="3"/>
  <c r="BN40" i="3"/>
  <c r="BO40" i="3"/>
  <c r="BL46" i="3"/>
  <c r="BL18" i="3" s="1"/>
  <c r="BM46" i="3"/>
  <c r="BM18" i="3" s="1"/>
  <c r="BN46" i="3"/>
  <c r="BN18" i="3" s="1"/>
  <c r="BO46" i="3"/>
  <c r="BO20" i="3" s="1"/>
  <c r="BL47" i="3"/>
  <c r="BL24" i="3" s="1"/>
  <c r="BM47" i="3"/>
  <c r="BM30" i="3" s="1"/>
  <c r="BN47" i="3"/>
  <c r="BN24" i="3" s="1"/>
  <c r="BL48" i="3"/>
  <c r="BM48" i="3"/>
  <c r="BN48" i="3"/>
  <c r="BO48" i="3"/>
  <c r="BL49" i="3"/>
  <c r="BM49" i="3"/>
  <c r="BN49" i="3"/>
  <c r="BO49" i="3"/>
  <c r="BL53" i="3"/>
  <c r="BM53" i="3"/>
  <c r="BN53" i="3"/>
  <c r="BO53" i="3"/>
  <c r="BL55" i="3"/>
  <c r="BL52" i="3" s="1"/>
  <c r="BM55" i="3"/>
  <c r="BM52" i="3" s="1"/>
  <c r="BN55" i="3"/>
  <c r="BN52" i="3" s="1"/>
  <c r="BO55" i="3"/>
  <c r="BO52" i="3" s="1"/>
  <c r="G51" i="1"/>
  <c r="G50" i="1"/>
  <c r="G48" i="1"/>
  <c r="G49" i="1" s="1"/>
  <c r="G28" i="1"/>
  <c r="G22" i="1"/>
  <c r="G34" i="1" s="1"/>
  <c r="G13" i="1"/>
  <c r="G55" i="1" s="1"/>
  <c r="H33" i="1" l="1"/>
  <c r="H23" i="1"/>
  <c r="H56" i="1"/>
  <c r="H17" i="1"/>
  <c r="H20" i="1"/>
  <c r="H19" i="1" s="1"/>
  <c r="BN17" i="3"/>
  <c r="BM17" i="3"/>
  <c r="BM19" i="3"/>
  <c r="BL17" i="3"/>
  <c r="BL9" i="3"/>
  <c r="BO54" i="3"/>
  <c r="BO18" i="3"/>
  <c r="BO10" i="3"/>
  <c r="BN54" i="3"/>
  <c r="BN32" i="3"/>
  <c r="BN33" i="3" s="1"/>
  <c r="BN31" i="3"/>
  <c r="BN30" i="3"/>
  <c r="BN29" i="3"/>
  <c r="BN27" i="3"/>
  <c r="BN26" i="3"/>
  <c r="BN25" i="3"/>
  <c r="BN23" i="3" s="1"/>
  <c r="BN20" i="3"/>
  <c r="BN19" i="3" s="1"/>
  <c r="BN10" i="3"/>
  <c r="BN9" i="3" s="1"/>
  <c r="BO47" i="3"/>
  <c r="BM32" i="3"/>
  <c r="BM29" i="3"/>
  <c r="BM27" i="3"/>
  <c r="BM26" i="3"/>
  <c r="BM25" i="3"/>
  <c r="BM24" i="3"/>
  <c r="BM23" i="3" s="1"/>
  <c r="BM20" i="3"/>
  <c r="BM10" i="3"/>
  <c r="BM54" i="3"/>
  <c r="BM31" i="3"/>
  <c r="BL54" i="3"/>
  <c r="BL32" i="3"/>
  <c r="BL31" i="3"/>
  <c r="BL30" i="3"/>
  <c r="BL29" i="3"/>
  <c r="BL27" i="3"/>
  <c r="BL26" i="3"/>
  <c r="BL25" i="3"/>
  <c r="BL23" i="3" s="1"/>
  <c r="BL20" i="3"/>
  <c r="BL19" i="3" s="1"/>
  <c r="BL10" i="3"/>
  <c r="G57" i="1"/>
  <c r="G56" i="1" s="1"/>
  <c r="G29" i="1"/>
  <c r="G25" i="1"/>
  <c r="G32" i="1"/>
  <c r="G24" i="1"/>
  <c r="G31" i="1"/>
  <c r="G27" i="1"/>
  <c r="G30" i="1"/>
  <c r="G26" i="1"/>
  <c r="G8" i="1"/>
  <c r="G18" i="1"/>
  <c r="G10" i="1"/>
  <c r="G16" i="1"/>
  <c r="G15" i="1" s="1"/>
  <c r="BM33" i="3" l="1"/>
  <c r="BO6" i="3"/>
  <c r="BO7" i="3" s="1"/>
  <c r="BO11" i="3"/>
  <c r="BO9" i="3"/>
  <c r="G33" i="1"/>
  <c r="BL6" i="3"/>
  <c r="BL7" i="3" s="1"/>
  <c r="BL11" i="3"/>
  <c r="BL33" i="3"/>
  <c r="BM6" i="3"/>
  <c r="BM7" i="3" s="1"/>
  <c r="BM11" i="3"/>
  <c r="BO31" i="3"/>
  <c r="BO26" i="3"/>
  <c r="BO29" i="3"/>
  <c r="BO32" i="3"/>
  <c r="BO24" i="3"/>
  <c r="BO25" i="3"/>
  <c r="BO27" i="3"/>
  <c r="BO30" i="3"/>
  <c r="BO17" i="3"/>
  <c r="BO19" i="3"/>
  <c r="BM9" i="3"/>
  <c r="BN6" i="3"/>
  <c r="BN7" i="3" s="1"/>
  <c r="BN11" i="3"/>
  <c r="G9" i="1"/>
  <c r="G54" i="1"/>
  <c r="G23" i="1"/>
  <c r="G20" i="1"/>
  <c r="G19" i="1" s="1"/>
  <c r="G17" i="1"/>
  <c r="G6" i="1"/>
  <c r="G7" i="1" s="1"/>
  <c r="G11" i="1"/>
  <c r="BO23" i="3" l="1"/>
  <c r="BO33" i="3"/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6" i="3"/>
  <c r="BK47" i="3" s="1"/>
  <c r="BJ46" i="3"/>
  <c r="BJ47" i="3" s="1"/>
  <c r="BI46" i="3"/>
  <c r="BI47" i="3" s="1"/>
  <c r="BH46" i="3"/>
  <c r="BH47" i="3" s="1"/>
  <c r="BG46" i="3"/>
  <c r="BG47" i="3" s="1"/>
  <c r="BF46" i="3"/>
  <c r="BF47" i="3" s="1"/>
  <c r="BK40" i="3"/>
  <c r="BJ40" i="3"/>
  <c r="BI40" i="3"/>
  <c r="BH40" i="3"/>
  <c r="BG40" i="3"/>
  <c r="BF40" i="3"/>
  <c r="BK28" i="3"/>
  <c r="BJ28" i="3"/>
  <c r="BI28" i="3"/>
  <c r="BH28" i="3"/>
  <c r="BG28" i="3"/>
  <c r="BF28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H13" i="3"/>
  <c r="BH16" i="3" s="1"/>
  <c r="BG13" i="3"/>
  <c r="BG55" i="3" s="1"/>
  <c r="BF13" i="3"/>
  <c r="BF55" i="3" s="1"/>
  <c r="BF11" i="3"/>
  <c r="BJ10" i="3"/>
  <c r="BJ11" i="3" s="1"/>
  <c r="BI10" i="3"/>
  <c r="BI6" i="3" s="1"/>
  <c r="BI7" i="3" s="1"/>
  <c r="BH10" i="3"/>
  <c r="BH11" i="3" s="1"/>
  <c r="BF10" i="3"/>
  <c r="BI9" i="3"/>
  <c r="BK8" i="3"/>
  <c r="BI8" i="3"/>
  <c r="BG32" i="3" l="1"/>
  <c r="BG29" i="3"/>
  <c r="BG25" i="3"/>
  <c r="BG31" i="3"/>
  <c r="BG27" i="3"/>
  <c r="BK32" i="3"/>
  <c r="BK27" i="3"/>
  <c r="BK29" i="3"/>
  <c r="BK25" i="3"/>
  <c r="BK31" i="3"/>
  <c r="BH32" i="3"/>
  <c r="BH31" i="3"/>
  <c r="BH27" i="3"/>
  <c r="BH29" i="3"/>
  <c r="BH25" i="3"/>
  <c r="BK9" i="3"/>
  <c r="BI11" i="3"/>
  <c r="BH8" i="3"/>
  <c r="BH9" i="3" s="1"/>
  <c r="BH6" i="3"/>
  <c r="BH7" i="3" s="1"/>
  <c r="BG8" i="3"/>
  <c r="BG9" i="3" s="1"/>
  <c r="BG10" i="3"/>
  <c r="BK10" i="3"/>
  <c r="BH20" i="3"/>
  <c r="BH17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3" i="3" s="1"/>
  <c r="BJ30" i="3"/>
  <c r="BJ26" i="3"/>
  <c r="BH55" i="3"/>
  <c r="BI16" i="3"/>
  <c r="BI18" i="3"/>
  <c r="BG24" i="3"/>
  <c r="BG23" i="3" s="1"/>
  <c r="BK24" i="3"/>
  <c r="BG26" i="3"/>
  <c r="BK26" i="3"/>
  <c r="BG30" i="3"/>
  <c r="BK30" i="3"/>
  <c r="BG52" i="3"/>
  <c r="BK52" i="3"/>
  <c r="BI53" i="3"/>
  <c r="BG54" i="3"/>
  <c r="BK54" i="3"/>
  <c r="BI55" i="3"/>
  <c r="BI54" i="3" s="1"/>
  <c r="BH18" i="3"/>
  <c r="BH19" i="3" s="1"/>
  <c r="BH53" i="3"/>
  <c r="BF6" i="3"/>
  <c r="BF7" i="3" s="1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H52" i="3"/>
  <c r="BF53" i="3"/>
  <c r="BJ53" i="3"/>
  <c r="BH54" i="3"/>
  <c r="BG16" i="3"/>
  <c r="BK16" i="3"/>
  <c r="BK15" i="3" s="1"/>
  <c r="BG18" i="3"/>
  <c r="BK18" i="3"/>
  <c r="BI52" i="3"/>
  <c r="BG53" i="3"/>
  <c r="BK53" i="3"/>
  <c r="BK23" i="3" l="1"/>
  <c r="BH33" i="3"/>
  <c r="BK11" i="3"/>
  <c r="BK6" i="3"/>
  <c r="BK7" i="3" s="1"/>
  <c r="BK33" i="3"/>
  <c r="BG11" i="3"/>
  <c r="BG6" i="3"/>
  <c r="BG7" i="3" s="1"/>
  <c r="BG33" i="3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E48" i="1" l="1"/>
  <c r="E51" i="1"/>
  <c r="E50" i="1"/>
  <c r="E41" i="1"/>
  <c r="E28" i="1"/>
  <c r="E22" i="1"/>
  <c r="E34" i="1" s="1"/>
  <c r="E13" i="1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E13" i="3"/>
  <c r="BE55" i="3" s="1"/>
  <c r="BE54" i="3" s="1"/>
  <c r="BD13" i="3"/>
  <c r="BD16" i="3" s="1"/>
  <c r="BC13" i="3"/>
  <c r="BC53" i="3" s="1"/>
  <c r="BB13" i="3"/>
  <c r="BA13" i="3"/>
  <c r="BA55" i="3" s="1"/>
  <c r="BA54" i="3" s="1"/>
  <c r="AZ13" i="3"/>
  <c r="AZ53" i="3" s="1"/>
  <c r="AY13" i="3"/>
  <c r="AY53" i="3" s="1"/>
  <c r="BE10" i="3"/>
  <c r="BE6" i="3" s="1"/>
  <c r="BC10" i="3"/>
  <c r="BC11" i="3" s="1"/>
  <c r="BA10" i="3"/>
  <c r="BA11" i="3" s="1"/>
  <c r="AY10" i="3"/>
  <c r="AY11" i="3" s="1"/>
  <c r="BB8" i="3"/>
  <c r="BA6" i="3"/>
  <c r="AZ8" i="3" l="1"/>
  <c r="BE8" i="3"/>
  <c r="BE9" i="3" s="1"/>
  <c r="BE11" i="3"/>
  <c r="AZ16" i="3"/>
  <c r="AZ10" i="3"/>
  <c r="BD8" i="3"/>
  <c r="BD9" i="3" s="1"/>
  <c r="BD53" i="3"/>
  <c r="BA8" i="3"/>
  <c r="BD10" i="3"/>
  <c r="AZ25" i="3"/>
  <c r="E57" i="1"/>
  <c r="E56" i="1" s="1"/>
  <c r="E10" i="1"/>
  <c r="E11" i="1" s="1"/>
  <c r="E8" i="1"/>
  <c r="E55" i="1"/>
  <c r="E16" i="1"/>
  <c r="E15" i="1" s="1"/>
  <c r="E49" i="1"/>
  <c r="E18" i="1"/>
  <c r="BA31" i="3"/>
  <c r="BA27" i="3"/>
  <c r="BA32" i="3"/>
  <c r="BA24" i="3"/>
  <c r="BA23" i="3" s="1"/>
  <c r="BA30" i="3"/>
  <c r="BA29" i="3"/>
  <c r="BA25" i="3"/>
  <c r="BA26" i="3"/>
  <c r="BE31" i="3"/>
  <c r="BE27" i="3"/>
  <c r="BE32" i="3"/>
  <c r="BE24" i="3"/>
  <c r="BE29" i="3"/>
  <c r="BE25" i="3"/>
  <c r="BE30" i="3"/>
  <c r="BE26" i="3"/>
  <c r="BB9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BE15" i="3" s="1"/>
  <c r="AY18" i="3"/>
  <c r="BC18" i="3"/>
  <c r="AZ24" i="3"/>
  <c r="AZ23" i="3" s="1"/>
  <c r="BD24" i="3"/>
  <c r="BD23" i="3" s="1"/>
  <c r="AZ32" i="3"/>
  <c r="BD32" i="3"/>
  <c r="BA53" i="3"/>
  <c r="BE53" i="3"/>
  <c r="AY55" i="3"/>
  <c r="AY52" i="3" s="1"/>
  <c r="BC55" i="3"/>
  <c r="BC52" i="3" s="1"/>
  <c r="BB18" i="3"/>
  <c r="BB10" i="3"/>
  <c r="BA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AY54" i="3"/>
  <c r="BC54" i="3"/>
  <c r="AZ55" i="3"/>
  <c r="AZ52" i="3" s="1"/>
  <c r="BD55" i="3"/>
  <c r="BD54" i="3" s="1"/>
  <c r="BD20" i="3"/>
  <c r="AY6" i="3"/>
  <c r="AY7" i="3" s="1"/>
  <c r="BC6" i="3"/>
  <c r="BC7" i="3" s="1"/>
  <c r="AY16" i="3"/>
  <c r="BC16" i="3"/>
  <c r="BA18" i="3"/>
  <c r="BE18" i="3"/>
  <c r="AZ26" i="3"/>
  <c r="BD26" i="3"/>
  <c r="BD52" i="3" l="1"/>
  <c r="BD33" i="3"/>
  <c r="BD11" i="3"/>
  <c r="BD6" i="3"/>
  <c r="BD7" i="3" s="1"/>
  <c r="AZ11" i="3"/>
  <c r="AZ6" i="3"/>
  <c r="AZ7" i="3" s="1"/>
  <c r="AZ9" i="3"/>
  <c r="AZ33" i="3"/>
  <c r="E54" i="1"/>
  <c r="BA9" i="3"/>
  <c r="BA7" i="3"/>
  <c r="BE7" i="3"/>
  <c r="E20" i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9" i="3" s="1"/>
  <c r="BB17" i="3"/>
  <c r="AY23" i="3"/>
  <c r="BB33" i="3"/>
  <c r="BE23" i="3"/>
  <c r="BC19" i="3"/>
  <c r="AZ54" i="3"/>
  <c r="BC20" i="3"/>
  <c r="BC17" i="3"/>
  <c r="BC15" i="3"/>
  <c r="AY33" i="3"/>
  <c r="BB23" i="3"/>
  <c r="AY20" i="3"/>
  <c r="AY19" i="3" s="1"/>
  <c r="AY17" i="3"/>
  <c r="AY15" i="3"/>
  <c r="BD19" i="3"/>
  <c r="BE17" i="3"/>
  <c r="BE20" i="3"/>
  <c r="BE19" i="3" s="1"/>
  <c r="BC23" i="3"/>
  <c r="BB15" i="3"/>
  <c r="AZ19" i="3"/>
  <c r="BB6" i="3"/>
  <c r="BB7" i="3" s="1"/>
  <c r="BB11" i="3"/>
  <c r="BB54" i="3"/>
  <c r="BA20" i="3"/>
  <c r="BA19" i="3" s="1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X46" i="3"/>
  <c r="AX47" i="3" s="1"/>
  <c r="AW46" i="3"/>
  <c r="AW47" i="3" s="1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U8" i="3"/>
  <c r="AW32" i="3" l="1"/>
  <c r="AW29" i="3"/>
  <c r="AX8" i="3"/>
  <c r="AV10" i="3"/>
  <c r="AV11" i="3" s="1"/>
  <c r="AW10" i="3"/>
  <c r="AW25" i="3"/>
  <c r="AV8" i="3"/>
  <c r="AV9" i="3" s="1"/>
  <c r="AW8" i="3"/>
  <c r="AT8" i="3"/>
  <c r="AV16" i="3"/>
  <c r="AV20" i="3" s="1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U53" i="3"/>
  <c r="AT54" i="3"/>
  <c r="AX54" i="3"/>
  <c r="AW55" i="3"/>
  <c r="AW54" i="3" s="1"/>
  <c r="AT18" i="3"/>
  <c r="AX18" i="3"/>
  <c r="AW24" i="3"/>
  <c r="AU23" i="3" l="1"/>
  <c r="AV6" i="3"/>
  <c r="AV7" i="3" s="1"/>
  <c r="AV52" i="3"/>
  <c r="AW23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1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O6" i="3" l="1"/>
  <c r="AN8" i="3"/>
  <c r="AS6" i="3"/>
  <c r="AS7" i="3" s="1"/>
  <c r="AQ9" i="3"/>
  <c r="AQ7" i="3"/>
  <c r="AR8" i="3"/>
  <c r="AR9" i="3" s="1"/>
  <c r="AR6" i="3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R7" i="3" l="1"/>
  <c r="AS23" i="3"/>
  <c r="AQ23" i="3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H10" i="3" s="1"/>
  <c r="AH11" i="3" s="1"/>
  <c r="AG13" i="3"/>
  <c r="AG10" i="3" s="1"/>
  <c r="AG11" i="3" s="1"/>
  <c r="AI8" i="3" l="1"/>
  <c r="AI9" i="3" s="1"/>
  <c r="AK8" i="3"/>
  <c r="AK9" i="3" s="1"/>
  <c r="AK6" i="3"/>
  <c r="AG8" i="3"/>
  <c r="AG9" i="3" s="1"/>
  <c r="AG6" i="3"/>
  <c r="AH8" i="3"/>
  <c r="AH9" i="3" s="1"/>
  <c r="AI10" i="3"/>
  <c r="AG55" i="3"/>
  <c r="AG54" i="3" s="1"/>
  <c r="AK55" i="3"/>
  <c r="AK54" i="3" s="1"/>
  <c r="AH6" i="3"/>
  <c r="AH7" i="3" s="1"/>
  <c r="AH55" i="3"/>
  <c r="AL55" i="3"/>
  <c r="AL52" i="3" s="1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I53" i="3"/>
  <c r="AI55" i="3"/>
  <c r="AI54" i="3" s="1"/>
  <c r="AJ47" i="3"/>
  <c r="AH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G53" i="3"/>
  <c r="AK53" i="3"/>
  <c r="AJ52" i="3"/>
  <c r="AH53" i="3"/>
  <c r="AL53" i="3"/>
  <c r="AG52" i="3" l="1"/>
  <c r="AI52" i="3"/>
  <c r="AG7" i="3"/>
  <c r="AM54" i="3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51" i="1" l="1"/>
  <c r="F50" i="1"/>
  <c r="F48" i="1"/>
  <c r="F49" i="1" s="1"/>
  <c r="F28" i="1"/>
  <c r="F22" i="1"/>
  <c r="F34" i="1" s="1"/>
  <c r="F13" i="1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D34" i="3" s="1"/>
  <c r="AC22" i="3"/>
  <c r="AC34" i="3" s="1"/>
  <c r="AB22" i="3"/>
  <c r="AB34" i="3" s="1"/>
  <c r="AA22" i="3"/>
  <c r="AA34" i="3" s="1"/>
  <c r="AF13" i="3"/>
  <c r="AF16" i="3" s="1"/>
  <c r="AE13" i="3"/>
  <c r="AD13" i="3"/>
  <c r="AD53" i="3" s="1"/>
  <c r="AC13" i="3"/>
  <c r="AC8" i="3" s="1"/>
  <c r="AC9" i="3" s="1"/>
  <c r="AB13" i="3"/>
  <c r="AA13" i="3"/>
  <c r="AD10" i="3"/>
  <c r="AC10" i="3"/>
  <c r="AC11" i="3" s="1"/>
  <c r="AD8" i="3"/>
  <c r="AA18" i="3" l="1"/>
  <c r="AE18" i="3"/>
  <c r="AD6" i="3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7" i="1"/>
  <c r="F54" i="1" s="1"/>
  <c r="F30" i="1"/>
  <c r="F26" i="1"/>
  <c r="F29" i="1"/>
  <c r="F25" i="1"/>
  <c r="F32" i="1"/>
  <c r="F24" i="1"/>
  <c r="F31" i="1"/>
  <c r="F27" i="1"/>
  <c r="F18" i="1"/>
  <c r="F55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F56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l="1"/>
  <c r="Z10" i="3" s="1"/>
  <c r="Z17" i="3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W11" i="3"/>
  <c r="X13" i="3" l="1"/>
  <c r="X12" i="3" s="1"/>
  <c r="Y28" i="3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W16" i="3"/>
  <c r="X22" i="3"/>
  <c r="Y27" i="3"/>
  <c r="X16" i="3"/>
  <c r="W13" i="3"/>
  <c r="W10" i="3" s="1"/>
  <c r="Y16" i="3"/>
  <c r="X28" i="3"/>
  <c r="X27" i="3"/>
  <c r="X10" i="3" l="1"/>
  <c r="Y12" i="3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O17" i="3" s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F11" i="3"/>
  <c r="F19" i="3"/>
  <c r="F31" i="3" s="1"/>
  <c r="F25" i="3"/>
  <c r="F43" i="3"/>
  <c r="F44" i="3" s="1"/>
  <c r="F45" i="3"/>
  <c r="F46" i="3"/>
  <c r="I13" i="3" l="1"/>
  <c r="H13" i="3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<sst xmlns="http://schemas.openxmlformats.org/spreadsheetml/2006/main" count="201" uniqueCount="75">
  <si>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</si>
  <si>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</si>
  <si>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</si>
  <si>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</si>
  <si>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</si>
  <si>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</si>
  <si>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</si>
  <si>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</si>
  <si>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</si>
  <si>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</si>
  <si>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</si>
  <si>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</si>
  <si>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</si>
  <si>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</si>
  <si>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</si>
  <si>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</si>
  <si>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</si>
  <si>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</si>
  <si>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</si>
  <si>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</si>
  <si>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</si>
  <si>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</si>
  <si>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</si>
  <si>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</si>
  <si>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</si>
  <si>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</si>
  <si>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</si>
  <si>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</si>
  <si>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</si>
  <si>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</si>
  <si>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</si>
  <si>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</si>
  <si>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</si>
  <si>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</si>
  <si>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</si>
  <si>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</si>
  <si>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</si>
  <si>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</si>
  <si>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</si>
  <si>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</si>
  <si>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</si>
  <si>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</si>
  <si>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</si>
  <si>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</si>
  <si>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</si>
  <si>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</si>
  <si>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</si>
  <si>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</si>
  <si>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</si>
  <si>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</si>
  <si>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</si>
  <si>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</si>
  <si>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</si>
  <si>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</si>
  <si>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</si>
  <si>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</si>
  <si>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</si>
  <si>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</si>
  <si>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</si>
  <si>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</si>
  <si>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</si>
  <si>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</si>
  <si>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</si>
  <si>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</si>
  <si>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</si>
  <si>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</si>
  <si>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</si>
  <si>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</si>
  <si>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</si>
  <si>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</si>
  <si>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</si>
  <si>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EW Resistance 4:</t>
  </si>
  <si>
    <t>EW Resistance 5:</t>
  </si>
  <si>
    <t>EW Support 4:</t>
  </si>
  <si>
    <t>EW Support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</si>
</sst>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115" zoomScaleNormal="115" workbookViewId="0">
      <selection activeCell="I29" sqref="I29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9.7109375" style="1" customWidth="1"/>
    <col min="7" max="8" width="12.7109375" style="125" customWidth="1"/>
    <col min="9" max="16384" width="8.85546875" style="1"/>
  </cols>
  <sheetData>
    <row r="1" spans="1:8" ht="15.75" thickBot="1" x14ac:dyDescent="0.3">
      <c r="A1" s="1" t="s">
        <v>65</v>
      </c>
      <c r="E1" s="104" t="s">
        <v>70</v>
      </c>
      <c r="F1" s="35" t="s">
        <v>60</v>
      </c>
      <c r="G1" s="35">
        <v>43448</v>
      </c>
      <c r="H1" s="35">
        <v>43451</v>
      </c>
    </row>
    <row r="2" spans="1:8" x14ac:dyDescent="0.25">
      <c r="A2" s="29"/>
      <c r="B2" s="29"/>
      <c r="C2" s="29"/>
      <c r="D2" s="30" t="s">
        <v>2</v>
      </c>
      <c r="E2" s="131">
        <v>10922.45</v>
      </c>
      <c r="F2" s="131">
        <v>10838.6</v>
      </c>
      <c r="G2" s="131">
        <v>10815.75</v>
      </c>
      <c r="H2" s="131">
        <v>10900.35</v>
      </c>
    </row>
    <row r="3" spans="1:8" x14ac:dyDescent="0.25">
      <c r="A3" s="29"/>
      <c r="B3" s="30"/>
      <c r="C3" s="31"/>
      <c r="D3" s="30" t="s">
        <v>1</v>
      </c>
      <c r="E3" s="132">
        <v>10341.9</v>
      </c>
      <c r="F3" s="131">
        <v>10333.85</v>
      </c>
      <c r="G3" s="131">
        <v>10752.1</v>
      </c>
      <c r="H3" s="131">
        <v>10844.85</v>
      </c>
    </row>
    <row r="4" spans="1:8" x14ac:dyDescent="0.25">
      <c r="A4" s="29"/>
      <c r="B4" s="30"/>
      <c r="C4" s="31"/>
      <c r="D4" s="30" t="s">
        <v>0</v>
      </c>
      <c r="E4" s="124">
        <v>10876.75</v>
      </c>
      <c r="F4" s="124">
        <v>10805.45</v>
      </c>
      <c r="G4" s="124">
        <v>10805.45</v>
      </c>
      <c r="H4" s="124">
        <v>10888.35</v>
      </c>
    </row>
    <row r="5" spans="1:8" x14ac:dyDescent="0.25">
      <c r="A5" s="133" t="s">
        <v>25</v>
      </c>
      <c r="B5" s="133"/>
      <c r="C5" s="133"/>
      <c r="D5" s="133"/>
      <c r="E5" s="125"/>
      <c r="F5" s="125"/>
    </row>
    <row r="6" spans="1:8" x14ac:dyDescent="0.25">
      <c r="A6" s="17"/>
      <c r="B6" s="17"/>
      <c r="C6" s="17"/>
      <c r="D6" s="18" t="s">
        <v>7</v>
      </c>
      <c r="E6" s="117">
        <f>E10+E48</f>
        <v>11666.05</v>
      </c>
      <c r="F6" s="117">
        <f>F10+F48</f>
        <v>11489.500000000002</v>
      </c>
      <c r="G6" s="117">
        <f>G10+G48</f>
        <v>10893.75</v>
      </c>
      <c r="H6" s="117">
        <f>H10+H48</f>
        <v>10966.35</v>
      </c>
    </row>
    <row r="7" spans="1:8" x14ac:dyDescent="0.25">
      <c r="A7" s="17"/>
      <c r="B7" s="17"/>
      <c r="C7" s="17"/>
      <c r="D7" s="18" t="s">
        <v>55</v>
      </c>
      <c r="E7" s="118">
        <f>(E6+E8)/2</f>
        <v>11480.15</v>
      </c>
      <c r="F7" s="118">
        <f>(F6+F8)/2</f>
        <v>11326.775000000001</v>
      </c>
      <c r="G7" s="118">
        <f t="shared" ref="G7:I7" si="0">(G6+G8)/2</f>
        <v>10874.25</v>
      </c>
      <c r="H7" s="118">
        <f t="shared" ref="H7" si="1">(H6+H8)/2</f>
        <v>10949.85</v>
      </c>
    </row>
    <row r="8" spans="1:8" x14ac:dyDescent="0.25">
      <c r="A8" s="17"/>
      <c r="B8" s="17"/>
      <c r="C8" s="17"/>
      <c r="D8" s="18" t="s">
        <v>27</v>
      </c>
      <c r="E8" s="119">
        <f>E13+E48</f>
        <v>11294.25</v>
      </c>
      <c r="F8" s="119">
        <f>F13+F48</f>
        <v>11164.050000000001</v>
      </c>
      <c r="G8" s="119">
        <f>G13+G48</f>
        <v>10854.75</v>
      </c>
      <c r="H8" s="119">
        <f>H13+H48</f>
        <v>10933.35</v>
      </c>
    </row>
    <row r="9" spans="1:8" x14ac:dyDescent="0.25">
      <c r="A9" s="17"/>
      <c r="B9" s="17"/>
      <c r="C9" s="17"/>
      <c r="D9" s="18" t="s">
        <v>56</v>
      </c>
      <c r="E9" s="118">
        <f>(E8+E10)/2</f>
        <v>11189.875</v>
      </c>
      <c r="F9" s="118">
        <f>(F8+F10)/2</f>
        <v>11074.400000000001</v>
      </c>
      <c r="G9" s="118">
        <f t="shared" ref="G9:I9" si="2">(G8+G10)/2</f>
        <v>10842.424999999999</v>
      </c>
      <c r="H9" s="118">
        <f t="shared" ref="H9" si="3">(H8+H10)/2</f>
        <v>10922.1</v>
      </c>
    </row>
    <row r="10" spans="1:8" ht="14.45" customHeight="1" x14ac:dyDescent="0.25">
      <c r="A10" s="17"/>
      <c r="B10" s="17"/>
      <c r="C10" s="17"/>
      <c r="D10" s="18" t="s">
        <v>28</v>
      </c>
      <c r="E10" s="119">
        <f>(2*E13)-E3</f>
        <v>11085.499999999998</v>
      </c>
      <c r="F10" s="119">
        <f>(2*F13)-F3</f>
        <v>10984.750000000002</v>
      </c>
      <c r="G10" s="119">
        <f t="shared" ref="G10:I10" si="4">(2*G13)-G3</f>
        <v>10830.1</v>
      </c>
      <c r="H10" s="119">
        <f t="shared" ref="H10" si="5">(2*H13)-H3</f>
        <v>10910.85</v>
      </c>
    </row>
    <row r="11" spans="1:8" x14ac:dyDescent="0.25">
      <c r="A11" s="17"/>
      <c r="B11" s="17"/>
      <c r="C11" s="17"/>
      <c r="D11" s="18" t="s">
        <v>54</v>
      </c>
      <c r="E11" s="118">
        <f>(E10+E13)/2</f>
        <v>10899.599999999999</v>
      </c>
      <c r="F11" s="118">
        <f>(F10+F13)/2</f>
        <v>10822.025000000001</v>
      </c>
      <c r="G11" s="118">
        <f t="shared" ref="G11:I11" si="6">(G10+G13)/2</f>
        <v>10810.6</v>
      </c>
      <c r="H11" s="118">
        <f t="shared" ref="H11" si="7">(H10+H13)/2</f>
        <v>10894.35</v>
      </c>
    </row>
    <row r="12" spans="1:8" x14ac:dyDescent="0.25">
      <c r="A12" s="17"/>
      <c r="B12" s="17"/>
      <c r="C12" s="17"/>
      <c r="D12" s="18"/>
      <c r="E12" s="120"/>
      <c r="F12" s="120"/>
      <c r="G12" s="120"/>
      <c r="H12" s="120"/>
    </row>
    <row r="13" spans="1:8" x14ac:dyDescent="0.25">
      <c r="A13" s="17"/>
      <c r="B13" s="17"/>
      <c r="C13" s="17"/>
      <c r="D13" s="18" t="s">
        <v>29</v>
      </c>
      <c r="E13" s="102">
        <f>(E2+E3+E4)/3</f>
        <v>10713.699999999999</v>
      </c>
      <c r="F13" s="102">
        <f>(F2+F3+F4)/3</f>
        <v>10659.300000000001</v>
      </c>
      <c r="G13" s="102">
        <f t="shared" ref="G13:I13" si="8">(G2+G3+G4)/3</f>
        <v>10791.1</v>
      </c>
      <c r="H13" s="102">
        <f t="shared" ref="H13" si="9">(H2+H3+H4)/3</f>
        <v>10877.85</v>
      </c>
    </row>
    <row r="14" spans="1:8" x14ac:dyDescent="0.25">
      <c r="A14" s="19"/>
      <c r="B14" s="19"/>
      <c r="C14" s="19"/>
      <c r="D14" s="20"/>
      <c r="E14" s="120"/>
      <c r="F14" s="120"/>
      <c r="G14" s="120"/>
      <c r="H14" s="120"/>
    </row>
    <row r="15" spans="1:8" x14ac:dyDescent="0.25">
      <c r="A15" s="19"/>
      <c r="B15" s="19"/>
      <c r="C15" s="19"/>
      <c r="D15" s="20" t="s">
        <v>57</v>
      </c>
      <c r="E15" s="121">
        <f>(E13+E16)/2</f>
        <v>10609.324999999997</v>
      </c>
      <c r="F15" s="121">
        <f>(F13+F16)/2</f>
        <v>10569.650000000001</v>
      </c>
      <c r="G15" s="121">
        <f t="shared" ref="G15:I15" si="10">(G13+G16)/2</f>
        <v>10778.775000000001</v>
      </c>
      <c r="H15" s="121">
        <f t="shared" ref="H15" si="11">(H13+H16)/2</f>
        <v>10866.6</v>
      </c>
    </row>
    <row r="16" spans="1:8" x14ac:dyDescent="0.25">
      <c r="A16" s="17"/>
      <c r="B16" s="17"/>
      <c r="C16" s="17"/>
      <c r="D16" s="18" t="s">
        <v>30</v>
      </c>
      <c r="E16" s="122">
        <f>2*E13-E2</f>
        <v>10504.949999999997</v>
      </c>
      <c r="F16" s="122">
        <f>2*F13-F2</f>
        <v>10480.000000000002</v>
      </c>
      <c r="G16" s="122">
        <f t="shared" ref="G16:I16" si="12">2*G13-G2</f>
        <v>10766.45</v>
      </c>
      <c r="H16" s="122">
        <f t="shared" ref="H16" si="13">2*H13-H2</f>
        <v>10855.35</v>
      </c>
    </row>
    <row r="17" spans="1:8" x14ac:dyDescent="0.25">
      <c r="A17" s="17"/>
      <c r="B17" s="17"/>
      <c r="C17" s="17"/>
      <c r="D17" s="18" t="s">
        <v>58</v>
      </c>
      <c r="E17" s="121">
        <f>(E16+E18)/2</f>
        <v>10319.049999999997</v>
      </c>
      <c r="F17" s="121">
        <f>(F16+F18)/2</f>
        <v>10317.275000000001</v>
      </c>
      <c r="G17" s="121">
        <f t="shared" ref="G17:I17" si="14">(G16+G18)/2</f>
        <v>10746.95</v>
      </c>
      <c r="H17" s="121">
        <f t="shared" ref="H17" si="15">(H16+H18)/2</f>
        <v>10838.85</v>
      </c>
    </row>
    <row r="18" spans="1:8" x14ac:dyDescent="0.25">
      <c r="A18" s="17"/>
      <c r="B18" s="17"/>
      <c r="C18" s="17"/>
      <c r="D18" s="18" t="s">
        <v>31</v>
      </c>
      <c r="E18" s="122">
        <f>E13-E48</f>
        <v>10133.149999999998</v>
      </c>
      <c r="F18" s="122">
        <f>F13-F48</f>
        <v>10154.550000000001</v>
      </c>
      <c r="G18" s="122">
        <f>G13-G48</f>
        <v>10727.45</v>
      </c>
      <c r="H18" s="122">
        <f>H13-H48</f>
        <v>10822.35</v>
      </c>
    </row>
    <row r="19" spans="1:8" x14ac:dyDescent="0.25">
      <c r="A19" s="17"/>
      <c r="B19" s="17"/>
      <c r="C19" s="17"/>
      <c r="D19" s="18" t="s">
        <v>59</v>
      </c>
      <c r="E19" s="121">
        <f>(E18+E20)/2</f>
        <v>10028.774999999998</v>
      </c>
      <c r="F19" s="121">
        <f>(F18+F20)/2</f>
        <v>10064.900000000001</v>
      </c>
      <c r="G19" s="121">
        <f t="shared" ref="G19:I19" si="16">(G18+G20)/2</f>
        <v>10715.125</v>
      </c>
      <c r="H19" s="121">
        <f t="shared" ref="H19" si="17">(H18+H20)/2</f>
        <v>10811.1</v>
      </c>
    </row>
    <row r="20" spans="1:8" x14ac:dyDescent="0.25">
      <c r="A20" s="17"/>
      <c r="B20" s="17"/>
      <c r="C20" s="17"/>
      <c r="D20" s="18" t="s">
        <v>8</v>
      </c>
      <c r="E20" s="122">
        <f>E16-E48</f>
        <v>9924.399999999996</v>
      </c>
      <c r="F20" s="122">
        <f>F16-F48</f>
        <v>9975.2500000000018</v>
      </c>
      <c r="G20" s="115">
        <f>G16-G48</f>
        <v>10702.800000000001</v>
      </c>
      <c r="H20" s="122">
        <f>H16-H48</f>
        <v>10799.85</v>
      </c>
    </row>
    <row r="21" spans="1:8" x14ac:dyDescent="0.25">
      <c r="A21" s="133" t="s">
        <v>24</v>
      </c>
      <c r="B21" s="133"/>
      <c r="C21" s="133"/>
      <c r="D21" s="133"/>
      <c r="E21" s="123"/>
      <c r="F21" s="123"/>
      <c r="G21" s="123"/>
      <c r="H21" s="123"/>
    </row>
    <row r="22" spans="1:8" x14ac:dyDescent="0.25">
      <c r="A22" s="19"/>
      <c r="B22" s="19"/>
      <c r="C22" s="19"/>
      <c r="D22" s="20" t="s">
        <v>12</v>
      </c>
      <c r="E22" s="105">
        <f>(E2/E3)*E4</f>
        <v>11487.324189704021</v>
      </c>
      <c r="F22" s="105">
        <f>(F2/F3)*F4</f>
        <v>11333.234986960331</v>
      </c>
      <c r="G22" s="105">
        <f t="shared" ref="G22:I22" si="18">(G2/G3)*G4</f>
        <v>10869.41581993285</v>
      </c>
      <c r="H22" s="105">
        <f t="shared" ref="H22" si="19">(H2/H3)*H4</f>
        <v>10944.072617186959</v>
      </c>
    </row>
    <row r="23" spans="1:8" x14ac:dyDescent="0.25">
      <c r="A23" s="19"/>
      <c r="B23" s="19"/>
      <c r="C23" s="19"/>
      <c r="D23" s="20" t="s">
        <v>13</v>
      </c>
      <c r="E23" s="89">
        <f>E24+1.168*(E24-E25)</f>
        <v>11382.525159999999</v>
      </c>
      <c r="F23" s="89">
        <f>F24+1.168*(F24-F25)</f>
        <v>11245.188199999999</v>
      </c>
      <c r="G23" s="89">
        <f t="shared" ref="G23:I23" si="20">G24+1.168*(G24-G25)</f>
        <v>10860.901879999999</v>
      </c>
      <c r="H23" s="89">
        <f t="shared" ref="H23" si="21">H24+1.168*(H24-H25)</f>
        <v>10936.701599999999</v>
      </c>
    </row>
    <row r="24" spans="1:8" x14ac:dyDescent="0.25">
      <c r="A24" s="19"/>
      <c r="B24" s="19"/>
      <c r="C24" s="19"/>
      <c r="D24" s="20" t="s">
        <v>14</v>
      </c>
      <c r="E24" s="88">
        <f>E4+E49/2</f>
        <v>11196.0525</v>
      </c>
      <c r="F24" s="88">
        <f>F4+F49/2</f>
        <v>11083.0625</v>
      </c>
      <c r="G24" s="88">
        <f>G4+G49/2</f>
        <v>10840.4575</v>
      </c>
      <c r="H24" s="88">
        <f>H4+H49/2</f>
        <v>10918.875</v>
      </c>
    </row>
    <row r="25" spans="1:8" x14ac:dyDescent="0.25">
      <c r="A25" s="19"/>
      <c r="B25" s="19"/>
      <c r="C25" s="19"/>
      <c r="D25" s="20" t="s">
        <v>15</v>
      </c>
      <c r="E25" s="90">
        <f>E4+E49/4</f>
        <v>11036.401250000001</v>
      </c>
      <c r="F25" s="90">
        <f>F4+F49/4</f>
        <v>10944.25625</v>
      </c>
      <c r="G25" s="90">
        <f>G4+G49/4</f>
        <v>10822.953750000001</v>
      </c>
      <c r="H25" s="90">
        <f>H4+H49/4</f>
        <v>10903.612500000001</v>
      </c>
    </row>
    <row r="26" spans="1:8" x14ac:dyDescent="0.25">
      <c r="A26" s="19"/>
      <c r="B26" s="19"/>
      <c r="C26" s="19"/>
      <c r="D26" s="20" t="s">
        <v>16</v>
      </c>
      <c r="E26" s="123">
        <f>E4+E49/6</f>
        <v>10983.184166666666</v>
      </c>
      <c r="F26" s="123">
        <f>F4+F49/6</f>
        <v>10897.987500000001</v>
      </c>
      <c r="G26" s="123">
        <f>G4+G49/6</f>
        <v>10817.119166666667</v>
      </c>
      <c r="H26" s="123">
        <f>H4+H49/6</f>
        <v>10898.525</v>
      </c>
    </row>
    <row r="27" spans="1:8" x14ac:dyDescent="0.25">
      <c r="A27" s="19"/>
      <c r="B27" s="19"/>
      <c r="C27" s="19"/>
      <c r="D27" s="20" t="s">
        <v>17</v>
      </c>
      <c r="E27" s="123">
        <f>E4+E49/12</f>
        <v>10929.967083333333</v>
      </c>
      <c r="F27" s="123">
        <f>F4+F49/12</f>
        <v>10851.71875</v>
      </c>
      <c r="G27" s="123">
        <f>G4+G49/12</f>
        <v>10811.284583333334</v>
      </c>
      <c r="H27" s="123">
        <f>H4+H49/12</f>
        <v>10893.4375</v>
      </c>
    </row>
    <row r="28" spans="1:8" x14ac:dyDescent="0.25">
      <c r="A28" s="19"/>
      <c r="B28" s="19"/>
      <c r="C28" s="19"/>
      <c r="D28" s="20" t="s">
        <v>0</v>
      </c>
      <c r="E28" s="102">
        <f>E4</f>
        <v>10876.75</v>
      </c>
      <c r="F28" s="102">
        <f>F4</f>
        <v>10805.45</v>
      </c>
      <c r="G28" s="102">
        <f t="shared" ref="G28:I28" si="22">G4</f>
        <v>10805.45</v>
      </c>
      <c r="H28" s="102">
        <f t="shared" ref="H28" si="23">H4</f>
        <v>10888.35</v>
      </c>
    </row>
    <row r="29" spans="1:8" x14ac:dyDescent="0.25">
      <c r="A29" s="19"/>
      <c r="B29" s="19"/>
      <c r="C29" s="19"/>
      <c r="D29" s="20" t="s">
        <v>18</v>
      </c>
      <c r="E29" s="123">
        <f>E4-E49/12</f>
        <v>10823.532916666667</v>
      </c>
      <c r="F29" s="123">
        <f>F4-F49/12</f>
        <v>10759.181250000001</v>
      </c>
      <c r="G29" s="123">
        <f>G4-G49/12</f>
        <v>10799.615416666667</v>
      </c>
      <c r="H29" s="123">
        <f>H4-H49/12</f>
        <v>10883.262500000001</v>
      </c>
    </row>
    <row r="30" spans="1:8" x14ac:dyDescent="0.25">
      <c r="A30" s="19"/>
      <c r="B30" s="19"/>
      <c r="C30" s="19"/>
      <c r="D30" s="20" t="s">
        <v>19</v>
      </c>
      <c r="E30" s="123">
        <f>E4-E49/6</f>
        <v>10770.315833333334</v>
      </c>
      <c r="F30" s="123">
        <f>F4-F49/6</f>
        <v>10712.9125</v>
      </c>
      <c r="G30" s="123">
        <f>G4-G49/6</f>
        <v>10793.780833333334</v>
      </c>
      <c r="H30" s="123">
        <f>H4-H49/6</f>
        <v>10878.175000000001</v>
      </c>
    </row>
    <row r="31" spans="1:8" x14ac:dyDescent="0.25">
      <c r="A31" s="19"/>
      <c r="B31" s="19"/>
      <c r="C31" s="19"/>
      <c r="D31" s="20" t="s">
        <v>20</v>
      </c>
      <c r="E31" s="92">
        <f>E4-E49/4</f>
        <v>10717.098749999999</v>
      </c>
      <c r="F31" s="92">
        <f>F4-F49/4</f>
        <v>10666.643750000001</v>
      </c>
      <c r="G31" s="92">
        <f>G4-G49/4</f>
        <v>10787.946250000001</v>
      </c>
      <c r="H31" s="92">
        <f>H4-H49/4</f>
        <v>10873.0875</v>
      </c>
    </row>
    <row r="32" spans="1:8" x14ac:dyDescent="0.25">
      <c r="A32" s="19"/>
      <c r="B32" s="19"/>
      <c r="C32" s="19"/>
      <c r="D32" s="20" t="s">
        <v>21</v>
      </c>
      <c r="E32" s="87">
        <f>E4-E49/2</f>
        <v>10557.4475</v>
      </c>
      <c r="F32" s="87">
        <f>F4-F49/2</f>
        <v>10527.837500000001</v>
      </c>
      <c r="G32" s="87">
        <f>G4-G49/2</f>
        <v>10770.442500000001</v>
      </c>
      <c r="H32" s="87">
        <f>H4-H49/2</f>
        <v>10857.825000000001</v>
      </c>
    </row>
    <row r="33" spans="1:8" x14ac:dyDescent="0.25">
      <c r="A33" s="19"/>
      <c r="B33" s="19"/>
      <c r="C33" s="19"/>
      <c r="D33" s="20" t="s">
        <v>22</v>
      </c>
      <c r="E33" s="93">
        <f>E32-1.168*(E31-E32)</f>
        <v>10370.974840000001</v>
      </c>
      <c r="F33" s="93">
        <f>F32-1.168*(F31-F32)</f>
        <v>10365.711800000003</v>
      </c>
      <c r="G33" s="93">
        <f t="shared" ref="G33:I33" si="24">G32-1.168*(G31-G32)</f>
        <v>10749.998120000002</v>
      </c>
      <c r="H33" s="93">
        <f t="shared" ref="H33" si="25">H32-1.168*(H31-H32)</f>
        <v>10839.998400000002</v>
      </c>
    </row>
    <row r="34" spans="1:8" x14ac:dyDescent="0.25">
      <c r="A34" s="19"/>
      <c r="B34" s="19"/>
      <c r="C34" s="19"/>
      <c r="D34" s="20" t="s">
        <v>23</v>
      </c>
      <c r="E34" s="94">
        <f>E4-(E22-E4)</f>
        <v>10266.175810295979</v>
      </c>
      <c r="F34" s="94">
        <f>F4-(F22-F4)</f>
        <v>10277.66501303967</v>
      </c>
      <c r="G34" s="94">
        <f t="shared" ref="G34:I34" si="26">G4-(G22-G4)</f>
        <v>10741.484180067151</v>
      </c>
      <c r="H34" s="94">
        <f t="shared" ref="H34" si="27">H4-(H22-H4)</f>
        <v>10832.627382813042</v>
      </c>
    </row>
    <row r="35" spans="1:8" x14ac:dyDescent="0.25">
      <c r="A35" s="133" t="s">
        <v>26</v>
      </c>
      <c r="B35" s="133"/>
      <c r="C35" s="133"/>
      <c r="D35" s="133"/>
      <c r="E35" s="123"/>
      <c r="F35" s="123"/>
      <c r="G35" s="123"/>
      <c r="H35" s="123"/>
    </row>
    <row r="36" spans="1:8" x14ac:dyDescent="0.25">
      <c r="A36" s="18"/>
      <c r="B36" s="18"/>
      <c r="C36" s="18"/>
      <c r="D36" s="18" t="s">
        <v>72</v>
      </c>
      <c r="E36" s="105"/>
      <c r="F36" s="105"/>
      <c r="G36" s="105">
        <v>10884.142</v>
      </c>
      <c r="H36" s="105"/>
    </row>
    <row r="37" spans="1:8" x14ac:dyDescent="0.25">
      <c r="A37" s="18"/>
      <c r="B37" s="18"/>
      <c r="C37" s="18"/>
      <c r="D37" s="18" t="s">
        <v>71</v>
      </c>
      <c r="E37" s="105"/>
      <c r="F37" s="105"/>
      <c r="G37" s="105">
        <v>10884.142</v>
      </c>
      <c r="H37" s="105"/>
    </row>
    <row r="38" spans="1:8" x14ac:dyDescent="0.25">
      <c r="A38" s="17"/>
      <c r="B38" s="18"/>
      <c r="C38" s="17"/>
      <c r="D38" s="18" t="s">
        <v>35</v>
      </c>
      <c r="E38" s="89"/>
      <c r="F38" s="89"/>
      <c r="G38" s="89">
        <v>10868.000699999999</v>
      </c>
      <c r="H38" s="89"/>
    </row>
    <row r="39" spans="1:8" x14ac:dyDescent="0.25">
      <c r="A39" s="17"/>
      <c r="B39" s="17"/>
      <c r="C39" s="17"/>
      <c r="D39" s="18" t="s">
        <v>32</v>
      </c>
      <c r="E39" s="88"/>
      <c r="F39" s="88"/>
      <c r="G39" s="88">
        <v>10840.724999999999</v>
      </c>
      <c r="H39" s="88"/>
    </row>
    <row r="40" spans="1:8" x14ac:dyDescent="0.25">
      <c r="A40" s="17"/>
      <c r="B40" s="17"/>
      <c r="C40" s="17"/>
      <c r="D40" s="18" t="s">
        <v>32</v>
      </c>
      <c r="E40" s="90"/>
      <c r="F40" s="90"/>
      <c r="G40" s="90">
        <v>10815</v>
      </c>
      <c r="H40" s="90"/>
    </row>
    <row r="41" spans="1:8" x14ac:dyDescent="0.25">
      <c r="A41" s="17"/>
      <c r="B41" s="17"/>
      <c r="C41" s="17"/>
      <c r="D41" s="18" t="s">
        <v>0</v>
      </c>
      <c r="E41" s="102">
        <f>E4</f>
        <v>10876.75</v>
      </c>
      <c r="F41" s="102">
        <f>F4</f>
        <v>10805.45</v>
      </c>
      <c r="G41" s="102">
        <f>G4</f>
        <v>10805.45</v>
      </c>
      <c r="H41" s="102">
        <f>H4</f>
        <v>10888.35</v>
      </c>
    </row>
    <row r="42" spans="1:8" x14ac:dyDescent="0.25">
      <c r="A42" s="17"/>
      <c r="B42" s="17"/>
      <c r="C42" s="17"/>
      <c r="D42" s="18" t="s">
        <v>33</v>
      </c>
      <c r="E42" s="92"/>
      <c r="F42" s="92"/>
      <c r="G42" s="92">
        <v>10757.2744</v>
      </c>
      <c r="H42" s="92"/>
    </row>
    <row r="43" spans="1:8" x14ac:dyDescent="0.25">
      <c r="A43" s="17"/>
      <c r="B43" s="17"/>
      <c r="C43" s="17"/>
      <c r="D43" s="18" t="s">
        <v>34</v>
      </c>
      <c r="E43" s="87"/>
      <c r="F43" s="87"/>
      <c r="G43" s="87">
        <v>10719.479000000001</v>
      </c>
      <c r="H43" s="87"/>
    </row>
    <row r="44" spans="1:8" x14ac:dyDescent="0.25">
      <c r="A44" s="17"/>
      <c r="B44" s="17"/>
      <c r="C44" s="17"/>
      <c r="D44" s="18" t="s">
        <v>36</v>
      </c>
      <c r="E44" s="93"/>
      <c r="F44" s="93"/>
      <c r="G44" s="93">
        <v>10706</v>
      </c>
      <c r="H44" s="93"/>
    </row>
    <row r="45" spans="1:8" x14ac:dyDescent="0.25">
      <c r="A45" s="17"/>
      <c r="B45" s="17"/>
      <c r="C45" s="17"/>
      <c r="D45" s="18" t="s">
        <v>73</v>
      </c>
      <c r="E45" s="94"/>
      <c r="F45" s="94"/>
      <c r="G45" s="94">
        <v>10671.645199999999</v>
      </c>
      <c r="H45" s="94"/>
    </row>
    <row r="46" spans="1:8" x14ac:dyDescent="0.25">
      <c r="A46" s="17"/>
      <c r="B46" s="17"/>
      <c r="C46" s="17"/>
      <c r="D46" s="18" t="s">
        <v>74</v>
      </c>
      <c r="E46" s="94"/>
      <c r="F46" s="94"/>
      <c r="G46" s="94">
        <v>10645.7855</v>
      </c>
      <c r="H46" s="94"/>
    </row>
    <row r="47" spans="1:8" x14ac:dyDescent="0.25">
      <c r="A47" s="13"/>
      <c r="B47" s="13"/>
      <c r="C47" s="13"/>
      <c r="D47" s="12"/>
      <c r="E47" s="123"/>
      <c r="F47" s="123"/>
      <c r="G47" s="123"/>
      <c r="H47" s="123"/>
    </row>
    <row r="48" spans="1:8" x14ac:dyDescent="0.25">
      <c r="A48" s="13"/>
      <c r="B48" s="13"/>
      <c r="C48" s="12"/>
      <c r="D48" s="12" t="s">
        <v>10</v>
      </c>
      <c r="E48" s="124">
        <f>ABS(E2-E3)</f>
        <v>580.55000000000109</v>
      </c>
      <c r="F48" s="124">
        <f>ABS(F2-F3)</f>
        <v>504.75</v>
      </c>
      <c r="G48" s="124">
        <f>ABS(G2-G3)</f>
        <v>63.649999999999636</v>
      </c>
      <c r="H48" s="124">
        <f>ABS(H2-H3)</f>
        <v>55.5</v>
      </c>
    </row>
    <row r="49" spans="1:8" x14ac:dyDescent="0.25">
      <c r="A49" s="13"/>
      <c r="B49" s="13"/>
      <c r="C49" s="12"/>
      <c r="D49" s="12" t="s">
        <v>9</v>
      </c>
      <c r="E49" s="123">
        <f>E48*1.1</f>
        <v>638.60500000000127</v>
      </c>
      <c r="F49" s="123">
        <f>F48*1.1</f>
        <v>555.22500000000002</v>
      </c>
      <c r="G49" s="123">
        <f t="shared" ref="G49:I49" si="28">G48*1.1</f>
        <v>70.014999999999603</v>
      </c>
      <c r="H49" s="123">
        <f t="shared" ref="H49" si="29">H48*1.1</f>
        <v>61.050000000000004</v>
      </c>
    </row>
    <row r="50" spans="1:8" x14ac:dyDescent="0.25">
      <c r="A50" s="13"/>
      <c r="B50" s="13"/>
      <c r="C50" s="12"/>
      <c r="D50" s="12" t="s">
        <v>11</v>
      </c>
      <c r="E50" s="124">
        <f>(E2+E3)</f>
        <v>21264.35</v>
      </c>
      <c r="F50" s="124">
        <f>(F2+F3)</f>
        <v>21172.45</v>
      </c>
      <c r="G50" s="124">
        <f>(G2+G3)</f>
        <v>21567.85</v>
      </c>
      <c r="H50" s="124">
        <f>(H2+H3)</f>
        <v>21745.200000000001</v>
      </c>
    </row>
    <row r="51" spans="1:8" x14ac:dyDescent="0.25">
      <c r="A51" s="13"/>
      <c r="B51" s="13"/>
      <c r="C51" s="13"/>
      <c r="D51" s="12" t="s">
        <v>6</v>
      </c>
      <c r="E51" s="124">
        <f>(E2+E3)/2</f>
        <v>10632.174999999999</v>
      </c>
      <c r="F51" s="124">
        <f>(F2+F3)/2</f>
        <v>10586.225</v>
      </c>
      <c r="G51" s="124">
        <f>(G2+G3)/2</f>
        <v>10783.924999999999</v>
      </c>
      <c r="H51" s="124">
        <f>(H2+H3)/2</f>
        <v>10872.6</v>
      </c>
    </row>
    <row r="52" spans="1:8" x14ac:dyDescent="0.25">
      <c r="E52" s="125"/>
      <c r="F52" s="125"/>
    </row>
    <row r="53" spans="1:8" x14ac:dyDescent="0.25">
      <c r="E53" s="125"/>
      <c r="F53" s="125"/>
    </row>
    <row r="54" spans="1:8" x14ac:dyDescent="0.25">
      <c r="A54" s="17"/>
      <c r="B54" s="17"/>
      <c r="C54" s="17"/>
      <c r="D54" s="18" t="s">
        <v>4</v>
      </c>
      <c r="E54" s="126">
        <f>E13+E57/2</f>
        <v>10795.224999999999</v>
      </c>
      <c r="F54" s="126">
        <f>F13+F57/2</f>
        <v>10732.375000000002</v>
      </c>
      <c r="G54" s="126">
        <f>G13+G57/2</f>
        <v>10798.275000000001</v>
      </c>
      <c r="H54" s="126">
        <f>H13+H57/2</f>
        <v>10883.1</v>
      </c>
    </row>
    <row r="55" spans="1:8" x14ac:dyDescent="0.25">
      <c r="A55" s="17"/>
      <c r="B55" s="17"/>
      <c r="C55" s="17"/>
      <c r="D55" s="18" t="s">
        <v>29</v>
      </c>
      <c r="E55" s="127">
        <f>E13</f>
        <v>10713.699999999999</v>
      </c>
      <c r="F55" s="127">
        <f>F13</f>
        <v>10659.300000000001</v>
      </c>
      <c r="G55" s="127">
        <f>G13</f>
        <v>10791.1</v>
      </c>
      <c r="H55" s="127">
        <f>H13</f>
        <v>10877.85</v>
      </c>
    </row>
    <row r="56" spans="1:8" x14ac:dyDescent="0.25">
      <c r="A56" s="17"/>
      <c r="B56" s="17"/>
      <c r="C56" s="17"/>
      <c r="D56" s="18" t="s">
        <v>3</v>
      </c>
      <c r="E56" s="128">
        <f>E13-E57/2</f>
        <v>10632.174999999999</v>
      </c>
      <c r="F56" s="128">
        <f>F13-F57/2</f>
        <v>10586.225</v>
      </c>
      <c r="G56" s="128">
        <f>G13-G57/2</f>
        <v>10783.924999999999</v>
      </c>
      <c r="H56" s="128">
        <f>H13-H57/2</f>
        <v>10872.6</v>
      </c>
    </row>
    <row r="57" spans="1:8" x14ac:dyDescent="0.25">
      <c r="A57" s="17"/>
      <c r="B57" s="17"/>
      <c r="C57" s="17"/>
      <c r="D57" s="18" t="s">
        <v>5</v>
      </c>
      <c r="E57" s="129">
        <f>ABS((E13-E51)*2)</f>
        <v>163.04999999999927</v>
      </c>
      <c r="F57" s="129">
        <f>ABS((F13-F51)*2)</f>
        <v>146.15000000000146</v>
      </c>
      <c r="G57" s="129">
        <f>ABS((G13-G51)*2)</f>
        <v>14.350000000002183</v>
      </c>
      <c r="H57" s="129">
        <f>ABS((H13-H51)*2)</f>
        <v>10.5</v>
      </c>
    </row>
    <row r="58" spans="1:8" ht="225" customHeight="1" x14ac:dyDescent="0.25">
      <c r="A58" s="1" t="s">
        <v>63</v>
      </c>
      <c r="E58" s="125"/>
      <c r="F58" s="125"/>
      <c r="G58" s="130"/>
      <c r="H58" s="130"/>
    </row>
    <row r="59" spans="1:8" x14ac:dyDescent="0.25">
      <c r="E59" s="125"/>
      <c r="F59" s="125"/>
    </row>
    <row r="60" spans="1:8" x14ac:dyDescent="0.25">
      <c r="E60" s="125"/>
      <c r="F60" s="125"/>
    </row>
    <row r="61" spans="1:8" x14ac:dyDescent="0.25">
      <c r="E61" s="125"/>
      <c r="F61" s="125"/>
    </row>
    <row r="62" spans="1:8" x14ac:dyDescent="0.25">
      <c r="E62" s="125"/>
      <c r="F62" s="125"/>
    </row>
    <row r="63" spans="1:8" x14ac:dyDescent="0.25">
      <c r="E63" s="125"/>
      <c r="F63" s="125"/>
    </row>
    <row r="64" spans="1:8" x14ac:dyDescent="0.25">
      <c r="E64" s="125"/>
      <c r="F64" s="125"/>
    </row>
    <row r="65" spans="5:6" x14ac:dyDescent="0.25">
      <c r="E65" s="125"/>
      <c r="F65" s="125"/>
    </row>
    <row r="66" spans="5:6" x14ac:dyDescent="0.25">
      <c r="E66" s="125"/>
      <c r="F66" s="125"/>
    </row>
    <row r="67" spans="5:6" x14ac:dyDescent="0.25">
      <c r="E67" s="125"/>
      <c r="F67" s="125"/>
    </row>
    <row r="68" spans="5:6" x14ac:dyDescent="0.25">
      <c r="E68" s="125"/>
      <c r="F68" s="125"/>
    </row>
    <row r="69" spans="5:6" x14ac:dyDescent="0.25">
      <c r="E69" s="125"/>
      <c r="F69" s="125"/>
    </row>
    <row r="70" spans="5:6" x14ac:dyDescent="0.25">
      <c r="E70" s="125"/>
      <c r="F70" s="125"/>
    </row>
    <row r="71" spans="5:6" x14ac:dyDescent="0.25">
      <c r="E71" s="125"/>
      <c r="F71" s="125"/>
    </row>
    <row r="72" spans="5:6" x14ac:dyDescent="0.25">
      <c r="E72" s="125"/>
      <c r="F72" s="125"/>
    </row>
    <row r="73" spans="5:6" x14ac:dyDescent="0.25">
      <c r="E73" s="125"/>
      <c r="F73" s="125"/>
    </row>
    <row r="74" spans="5:6" x14ac:dyDescent="0.25">
      <c r="E74" s="125"/>
      <c r="F74" s="125"/>
    </row>
    <row r="75" spans="5:6" x14ac:dyDescent="0.25">
      <c r="E75" s="125"/>
      <c r="F75" s="125"/>
    </row>
    <row r="76" spans="5:6" x14ac:dyDescent="0.25">
      <c r="E76" s="125"/>
      <c r="F76" s="125"/>
    </row>
    <row r="77" spans="5:6" x14ac:dyDescent="0.25">
      <c r="E77" s="125"/>
      <c r="F77" s="125"/>
    </row>
    <row r="78" spans="5:6" x14ac:dyDescent="0.25">
      <c r="E78" s="125"/>
      <c r="F78" s="125"/>
    </row>
    <row r="79" spans="5:6" x14ac:dyDescent="0.25">
      <c r="E79" s="125"/>
      <c r="F79" s="125"/>
    </row>
    <row r="80" spans="5:6" x14ac:dyDescent="0.25">
      <c r="E80" s="125"/>
      <c r="F80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9.7109375" style="1" customWidth="1"/>
    <col min="7" max="8" width="12.7109375" style="1" customWidth="1"/>
    <col min="9" max="9" width="8.85546875" style="1"/>
    <col min="10" max="14" width="9.7109375" style="1" bestFit="1" customWidth="1"/>
    <col min="15" max="16384" width="8.85546875" style="1"/>
  </cols>
  <sheetData>
    <row r="1" spans="1:14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ht="14.45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ht="14.45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ht="14.45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ht="14.45" x14ac:dyDescent="0.3">
      <c r="A5" s="133" t="s">
        <v>25</v>
      </c>
      <c r="B5" s="133"/>
      <c r="C5" s="133"/>
      <c r="D5" s="133"/>
    </row>
    <row r="6" spans="1:14" ht="14.45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ht="14.45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ht="14.45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ht="14.45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ht="14.45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ht="14.45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ht="14.45" x14ac:dyDescent="0.3">
      <c r="A12" s="17"/>
      <c r="B12" s="17"/>
      <c r="C12" s="17"/>
      <c r="D12" s="18"/>
      <c r="E12" s="96"/>
      <c r="F12" s="96"/>
      <c r="G12" s="96"/>
      <c r="H12" s="96"/>
    </row>
    <row r="13" spans="1:14" ht="14.45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ht="14.45" x14ac:dyDescent="0.3">
      <c r="A14" s="19"/>
      <c r="B14" s="19"/>
      <c r="C14" s="19"/>
      <c r="D14" s="20"/>
      <c r="E14" s="96"/>
      <c r="F14" s="96"/>
      <c r="G14" s="96"/>
      <c r="H14" s="96"/>
    </row>
    <row r="15" spans="1:14" ht="14.45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ht="14.45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ht="14.45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ht="14.45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ht="14.45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ht="14.45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ht="14.45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ht="14.45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25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25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25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25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25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25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25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25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25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25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25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25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25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25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25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25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25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25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25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25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25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25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25">
      <c r="A45" s="13"/>
      <c r="B45" s="13"/>
      <c r="C45" s="13"/>
      <c r="D45" s="12"/>
      <c r="E45" s="14"/>
      <c r="F45" s="14"/>
      <c r="G45" s="14"/>
      <c r="H45" s="14"/>
    </row>
    <row r="46" spans="1:8" x14ac:dyDescent="0.25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25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25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25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25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25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25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25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25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8"/>
  <sheetViews>
    <sheetView topLeftCell="AX1" zoomScale="115" zoomScaleNormal="115" workbookViewId="0">
      <selection activeCell="BL1" sqref="BL1:BO1048576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21" width="10.7109375" style="1" customWidth="1"/>
    <col min="22" max="26" width="9.28515625" style="1" bestFit="1" customWidth="1"/>
    <col min="27" max="28" width="10.7109375" style="1" customWidth="1"/>
    <col min="29" max="32" width="10.28515625" style="1" bestFit="1" customWidth="1"/>
    <col min="33" max="41" width="9.7109375" style="1" customWidth="1"/>
    <col min="42" max="45" width="12.7109375" style="1" customWidth="1"/>
    <col min="46" max="46" width="9.7109375" style="1" customWidth="1"/>
    <col min="47" max="50" width="12.7109375" style="1" customWidth="1"/>
    <col min="51" max="52" width="9.7109375" style="1" customWidth="1"/>
    <col min="53" max="54" width="12.7109375" style="1" customWidth="1"/>
    <col min="55" max="57" width="12.7109375" style="125" customWidth="1"/>
    <col min="58" max="58" width="9.7109375" style="1" customWidth="1"/>
    <col min="59" max="67" width="12.7109375" style="125" customWidth="1"/>
    <col min="68" max="16384" width="8.85546875" style="1"/>
  </cols>
  <sheetData>
    <row r="1" spans="1:67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  <c r="BL1" s="35">
        <v>43441</v>
      </c>
      <c r="BM1" s="35">
        <v>43444</v>
      </c>
      <c r="BN1" s="35">
        <v>43445</v>
      </c>
      <c r="BO1" s="35">
        <v>43446</v>
      </c>
    </row>
    <row r="2" spans="1:67" ht="14.45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  <c r="BL2" s="131">
        <v>10704.55</v>
      </c>
      <c r="BM2" s="131">
        <v>10558.85</v>
      </c>
      <c r="BN2" s="131">
        <v>10567.15</v>
      </c>
      <c r="BO2" s="131">
        <v>10752.2</v>
      </c>
    </row>
    <row r="3" spans="1:67" ht="14.45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  <c r="BL3" s="131">
        <v>10599.35</v>
      </c>
      <c r="BM3" s="131">
        <v>10474.950000000001</v>
      </c>
      <c r="BN3" s="131">
        <v>10333.85</v>
      </c>
      <c r="BO3" s="131">
        <v>10560.8</v>
      </c>
    </row>
    <row r="4" spans="1:67" ht="14.45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  <c r="BL4" s="124">
        <v>10693.7</v>
      </c>
      <c r="BM4" s="124">
        <v>10488.45</v>
      </c>
      <c r="BN4" s="124">
        <v>10549.15</v>
      </c>
      <c r="BO4" s="124">
        <v>10737.6</v>
      </c>
    </row>
    <row r="5" spans="1:67" ht="14.45" x14ac:dyDescent="0.3">
      <c r="A5" s="134" t="s">
        <v>25</v>
      </c>
      <c r="B5" s="134"/>
      <c r="C5" s="134"/>
      <c r="D5" s="134"/>
      <c r="E5" s="14"/>
      <c r="F5" s="14"/>
      <c r="J5" s="14"/>
      <c r="BF5" s="125"/>
    </row>
    <row r="6" spans="1:67" ht="14.45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  <c r="BL6" s="117">
        <f>BL10+BL46</f>
        <v>10837.583333333332</v>
      </c>
      <c r="BM6" s="117">
        <f>BM10+BM46</f>
        <v>10623.783333333335</v>
      </c>
      <c r="BN6" s="117">
        <f>BN10+BN46</f>
        <v>10866.216666666665</v>
      </c>
      <c r="BO6" s="117">
        <f>BO10+BO46</f>
        <v>10997.666666666668</v>
      </c>
    </row>
    <row r="7" spans="1:67" ht="14.45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K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  <c r="BF7" s="118">
        <f t="shared" si="5"/>
        <v>11332.300000000001</v>
      </c>
      <c r="BG7" s="118">
        <f t="shared" si="5"/>
        <v>11008.325000000001</v>
      </c>
      <c r="BH7" s="118">
        <f t="shared" si="5"/>
        <v>10937.825000000001</v>
      </c>
      <c r="BI7" s="118">
        <f t="shared" si="5"/>
        <v>10875.074999999999</v>
      </c>
      <c r="BJ7" s="118">
        <f t="shared" si="5"/>
        <v>10796.3</v>
      </c>
      <c r="BK7" s="118">
        <f t="shared" si="5"/>
        <v>10804.324999999999</v>
      </c>
      <c r="BL7" s="118">
        <f>(BL6+BL8)/2</f>
        <v>10804.324999999999</v>
      </c>
      <c r="BM7" s="118">
        <f>(BM6+BM8)/2</f>
        <v>10607.550000000001</v>
      </c>
      <c r="BN7" s="118">
        <f>(BN6+BN8)/2</f>
        <v>10791.449999999999</v>
      </c>
      <c r="BO7" s="118">
        <f>(BO6+BO8)/2</f>
        <v>10936.300000000001</v>
      </c>
    </row>
    <row r="8" spans="1:67" ht="14.45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K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  <c r="BF8" s="119">
        <f t="shared" si="8"/>
        <v>11195.683333333334</v>
      </c>
      <c r="BG8" s="119">
        <f t="shared" si="8"/>
        <v>10985.95</v>
      </c>
      <c r="BH8" s="119">
        <f t="shared" si="8"/>
        <v>10922.2</v>
      </c>
      <c r="BI8" s="119">
        <f t="shared" si="8"/>
        <v>10857.066666666666</v>
      </c>
      <c r="BJ8" s="119">
        <f t="shared" si="8"/>
        <v>10771.75</v>
      </c>
      <c r="BK8" s="119">
        <f t="shared" si="8"/>
        <v>10771.066666666666</v>
      </c>
      <c r="BL8" s="119">
        <f>BL13+BL46</f>
        <v>10771.066666666666</v>
      </c>
      <c r="BM8" s="119">
        <f>BM13+BM46</f>
        <v>10591.316666666668</v>
      </c>
      <c r="BN8" s="119">
        <f>BN13+BN46</f>
        <v>10716.683333333332</v>
      </c>
      <c r="BO8" s="119">
        <f>BO13+BO46</f>
        <v>10874.933333333334</v>
      </c>
    </row>
    <row r="9" spans="1:67" ht="14.45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  <c r="BF9" s="118">
        <f t="shared" si="9"/>
        <v>11115.95</v>
      </c>
      <c r="BG9" s="118">
        <f t="shared" si="9"/>
        <v>10960.400000000001</v>
      </c>
      <c r="BH9" s="118">
        <f t="shared" si="9"/>
        <v>10909.025000000001</v>
      </c>
      <c r="BI9" s="118">
        <f t="shared" si="9"/>
        <v>10838.525</v>
      </c>
      <c r="BJ9" s="118">
        <f t="shared" si="9"/>
        <v>10729.1</v>
      </c>
      <c r="BK9" s="118">
        <f t="shared" si="9"/>
        <v>10751.724999999999</v>
      </c>
      <c r="BL9" s="118">
        <f>(BL8+BL10)/2</f>
        <v>10751.724999999999</v>
      </c>
      <c r="BM9" s="118">
        <f>(BM8+BM10)/2</f>
        <v>10565.600000000002</v>
      </c>
      <c r="BN9" s="118">
        <f>(BN8+BN10)/2</f>
        <v>10674.8</v>
      </c>
      <c r="BO9" s="118">
        <f>(BO8+BO10)/2</f>
        <v>10840.6</v>
      </c>
    </row>
    <row r="10" spans="1:67" ht="14.45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K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  <c r="BF10" s="119">
        <f t="shared" si="12"/>
        <v>11036.216666666667</v>
      </c>
      <c r="BG10" s="119">
        <f t="shared" si="12"/>
        <v>10934.85</v>
      </c>
      <c r="BH10" s="119">
        <f t="shared" si="12"/>
        <v>10895.85</v>
      </c>
      <c r="BI10" s="119">
        <f t="shared" si="12"/>
        <v>10819.983333333334</v>
      </c>
      <c r="BJ10" s="119">
        <f t="shared" si="12"/>
        <v>10686.45</v>
      </c>
      <c r="BK10" s="119">
        <f t="shared" si="12"/>
        <v>10732.383333333333</v>
      </c>
      <c r="BL10" s="119">
        <f>(2*BL13)-BL3</f>
        <v>10732.383333333333</v>
      </c>
      <c r="BM10" s="119">
        <f>(2*BM13)-BM3</f>
        <v>10539.883333333335</v>
      </c>
      <c r="BN10" s="119">
        <f>(2*BN13)-BN3</f>
        <v>10632.916666666666</v>
      </c>
      <c r="BO10" s="119">
        <f>(2*BO13)-BO3</f>
        <v>10806.266666666666</v>
      </c>
    </row>
    <row r="11" spans="1:67" ht="14.45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K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  <c r="BF11" s="118">
        <f t="shared" si="15"/>
        <v>10899.6</v>
      </c>
      <c r="BG11" s="118">
        <f t="shared" si="15"/>
        <v>10912.475</v>
      </c>
      <c r="BH11" s="118">
        <f t="shared" si="15"/>
        <v>10880.225</v>
      </c>
      <c r="BI11" s="118">
        <f t="shared" si="15"/>
        <v>10801.975</v>
      </c>
      <c r="BJ11" s="118">
        <f t="shared" si="15"/>
        <v>10661.900000000001</v>
      </c>
      <c r="BK11" s="118">
        <f t="shared" si="15"/>
        <v>10699.125</v>
      </c>
      <c r="BL11" s="118">
        <f>(BL10+BL13)/2</f>
        <v>10699.125</v>
      </c>
      <c r="BM11" s="118">
        <f>(BM10+BM13)/2</f>
        <v>10523.650000000001</v>
      </c>
      <c r="BN11" s="118">
        <f>(BN10+BN13)/2</f>
        <v>10558.15</v>
      </c>
      <c r="BO11" s="118">
        <f>(BO10+BO13)/2</f>
        <v>10744.9</v>
      </c>
    </row>
    <row r="12" spans="1:67" ht="14.45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</row>
    <row r="13" spans="1:67" ht="14.45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K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  <c r="BF13" s="102">
        <f t="shared" si="20"/>
        <v>10762.983333333334</v>
      </c>
      <c r="BG13" s="102">
        <f t="shared" si="20"/>
        <v>10890.1</v>
      </c>
      <c r="BH13" s="102">
        <f t="shared" si="20"/>
        <v>10864.6</v>
      </c>
      <c r="BI13" s="102">
        <f t="shared" si="20"/>
        <v>10783.966666666667</v>
      </c>
      <c r="BJ13" s="102">
        <f t="shared" si="20"/>
        <v>10637.35</v>
      </c>
      <c r="BK13" s="102">
        <f t="shared" si="20"/>
        <v>10665.866666666667</v>
      </c>
      <c r="BL13" s="102">
        <f>(BL2+BL3+BL4)/3</f>
        <v>10665.866666666667</v>
      </c>
      <c r="BM13" s="102">
        <f>(BM2+BM3+BM4)/3</f>
        <v>10507.416666666668</v>
      </c>
      <c r="BN13" s="102">
        <f>(BN2+BN3+BN4)/3</f>
        <v>10483.383333333333</v>
      </c>
      <c r="BO13" s="102">
        <f>(BO2+BO3+BO4)/3</f>
        <v>10683.533333333333</v>
      </c>
    </row>
    <row r="14" spans="1:67" ht="14.45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</row>
    <row r="15" spans="1:67" ht="14.45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K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  <c r="BF15" s="121">
        <f t="shared" si="23"/>
        <v>10683.25</v>
      </c>
      <c r="BG15" s="121">
        <f t="shared" si="23"/>
        <v>10864.55</v>
      </c>
      <c r="BH15" s="121">
        <f t="shared" si="23"/>
        <v>10851.424999999999</v>
      </c>
      <c r="BI15" s="121">
        <f t="shared" si="23"/>
        <v>10765.425000000001</v>
      </c>
      <c r="BJ15" s="121">
        <f t="shared" si="23"/>
        <v>10594.7</v>
      </c>
      <c r="BK15" s="121">
        <f t="shared" si="23"/>
        <v>10646.525000000001</v>
      </c>
      <c r="BL15" s="121">
        <f>(BL13+BL16)/2</f>
        <v>10646.525000000001</v>
      </c>
      <c r="BM15" s="121">
        <f>(BM13+BM16)/2</f>
        <v>10481.700000000001</v>
      </c>
      <c r="BN15" s="121">
        <f>(BN13+BN16)/2</f>
        <v>10441.5</v>
      </c>
      <c r="BO15" s="121">
        <f>(BO13+BO16)/2</f>
        <v>10649.199999999999</v>
      </c>
    </row>
    <row r="16" spans="1:67" ht="14.45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K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  <c r="BF16" s="122">
        <f t="shared" si="26"/>
        <v>10603.516666666666</v>
      </c>
      <c r="BG16" s="122">
        <f t="shared" si="26"/>
        <v>10839</v>
      </c>
      <c r="BH16" s="122">
        <f t="shared" si="26"/>
        <v>10838.25</v>
      </c>
      <c r="BI16" s="122">
        <f t="shared" si="26"/>
        <v>10746.883333333335</v>
      </c>
      <c r="BJ16" s="122">
        <f t="shared" si="26"/>
        <v>10552.050000000001</v>
      </c>
      <c r="BK16" s="122">
        <f t="shared" si="26"/>
        <v>10627.183333333334</v>
      </c>
      <c r="BL16" s="122">
        <f>2*BL13-BL2</f>
        <v>10627.183333333334</v>
      </c>
      <c r="BM16" s="122">
        <f>2*BM13-BM2</f>
        <v>10455.983333333335</v>
      </c>
      <c r="BN16" s="122">
        <f>2*BN13-BN2</f>
        <v>10399.616666666667</v>
      </c>
      <c r="BO16" s="122">
        <f>2*BO13-BO2</f>
        <v>10614.866666666665</v>
      </c>
    </row>
    <row r="17" spans="1:67" ht="14.45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K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  <c r="BF17" s="121">
        <f t="shared" si="29"/>
        <v>10466.9</v>
      </c>
      <c r="BG17" s="121">
        <f t="shared" si="29"/>
        <v>10816.625</v>
      </c>
      <c r="BH17" s="121">
        <f t="shared" si="29"/>
        <v>10822.625</v>
      </c>
      <c r="BI17" s="121">
        <f t="shared" si="29"/>
        <v>10728.875000000002</v>
      </c>
      <c r="BJ17" s="121">
        <f t="shared" si="29"/>
        <v>10527.5</v>
      </c>
      <c r="BK17" s="121">
        <f t="shared" si="29"/>
        <v>10593.925000000001</v>
      </c>
      <c r="BL17" s="121">
        <f>(BL16+BL18)/2</f>
        <v>10593.925000000001</v>
      </c>
      <c r="BM17" s="121">
        <f>(BM16+BM18)/2</f>
        <v>10439.750000000002</v>
      </c>
      <c r="BN17" s="121">
        <f>(BN16+BN18)/2</f>
        <v>10324.85</v>
      </c>
      <c r="BO17" s="121">
        <f>(BO16+BO18)/2</f>
        <v>10553.499999999998</v>
      </c>
    </row>
    <row r="18" spans="1:67" ht="14.45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  <c r="BF18" s="122">
        <f t="shared" si="30"/>
        <v>10330.283333333333</v>
      </c>
      <c r="BG18" s="122">
        <f t="shared" si="30"/>
        <v>10794.25</v>
      </c>
      <c r="BH18" s="122">
        <f t="shared" si="30"/>
        <v>10807</v>
      </c>
      <c r="BI18" s="122">
        <f t="shared" si="30"/>
        <v>10710.866666666669</v>
      </c>
      <c r="BJ18" s="122">
        <f t="shared" si="30"/>
        <v>10502.95</v>
      </c>
      <c r="BK18" s="122">
        <f t="shared" si="30"/>
        <v>10560.666666666668</v>
      </c>
      <c r="BL18" s="122">
        <f>BL13-BL46</f>
        <v>10560.666666666668</v>
      </c>
      <c r="BM18" s="122">
        <f>BM13-BM46</f>
        <v>10423.516666666668</v>
      </c>
      <c r="BN18" s="122">
        <f>BN13-BN46</f>
        <v>10250.083333333334</v>
      </c>
      <c r="BO18" s="122">
        <f>BO13-BO46</f>
        <v>10492.133333333331</v>
      </c>
    </row>
    <row r="19" spans="1:67" ht="14.45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K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  <c r="BF19" s="121">
        <f t="shared" si="33"/>
        <v>10250.549999999999</v>
      </c>
      <c r="BG19" s="121">
        <f t="shared" si="33"/>
        <v>10768.7</v>
      </c>
      <c r="BH19" s="121">
        <f t="shared" si="33"/>
        <v>10793.825000000001</v>
      </c>
      <c r="BI19" s="121">
        <f t="shared" si="33"/>
        <v>10692.325000000003</v>
      </c>
      <c r="BJ19" s="121">
        <f t="shared" si="33"/>
        <v>10460.300000000001</v>
      </c>
      <c r="BK19" s="121">
        <f t="shared" si="33"/>
        <v>10541.325000000001</v>
      </c>
      <c r="BL19" s="121">
        <f>(BL18+BL20)/2</f>
        <v>10541.325000000001</v>
      </c>
      <c r="BM19" s="121">
        <f>(BM18+BM20)/2</f>
        <v>10397.800000000003</v>
      </c>
      <c r="BN19" s="121">
        <f>(BN18+BN20)/2</f>
        <v>10208.200000000001</v>
      </c>
      <c r="BO19" s="121">
        <f>(BO18+BO20)/2</f>
        <v>10457.799999999997</v>
      </c>
    </row>
    <row r="20" spans="1:67" x14ac:dyDescent="0.25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K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  <c r="BF20" s="122">
        <f t="shared" si="36"/>
        <v>10170.816666666666</v>
      </c>
      <c r="BG20" s="122">
        <f t="shared" si="36"/>
        <v>10743.15</v>
      </c>
      <c r="BH20" s="122">
        <f t="shared" si="36"/>
        <v>10780.65</v>
      </c>
      <c r="BI20" s="122">
        <f t="shared" si="36"/>
        <v>10673.783333333336</v>
      </c>
      <c r="BJ20" s="122">
        <f t="shared" si="36"/>
        <v>10417.650000000001</v>
      </c>
      <c r="BK20" s="122">
        <f t="shared" si="36"/>
        <v>10521.983333333335</v>
      </c>
      <c r="BL20" s="122">
        <f>BL16-BL46</f>
        <v>10521.983333333335</v>
      </c>
      <c r="BM20" s="122">
        <f>BM16-BM46</f>
        <v>10372.083333333336</v>
      </c>
      <c r="BN20" s="122">
        <f>BN16-BN46</f>
        <v>10166.316666666668</v>
      </c>
      <c r="BO20" s="122">
        <f>BO16-BO46</f>
        <v>10423.466666666664</v>
      </c>
    </row>
    <row r="21" spans="1:67" x14ac:dyDescent="0.25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</row>
    <row r="22" spans="1:67" x14ac:dyDescent="0.25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K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  <c r="BF22" s="105">
        <f t="shared" si="41"/>
        <v>11325.413669296218</v>
      </c>
      <c r="BG22" s="105">
        <f t="shared" si="41"/>
        <v>10979.939374939491</v>
      </c>
      <c r="BH22" s="105">
        <f t="shared" si="41"/>
        <v>10927.292206473528</v>
      </c>
      <c r="BI22" s="105">
        <f t="shared" si="41"/>
        <v>10856.237705329851</v>
      </c>
      <c r="BJ22" s="105">
        <f t="shared" si="41"/>
        <v>10735.713743772578</v>
      </c>
      <c r="BK22" s="105">
        <f t="shared" si="41"/>
        <v>10799.836436668285</v>
      </c>
      <c r="BL22" s="105">
        <f>(BL2/BL3)*BL4</f>
        <v>10799.836436668285</v>
      </c>
      <c r="BM22" s="105">
        <f>(BM2/BM3)*BM4</f>
        <v>10572.458129394412</v>
      </c>
      <c r="BN22" s="105">
        <f>(BN2/BN3)*BN4</f>
        <v>10787.310675353327</v>
      </c>
      <c r="BO22" s="105">
        <f>(BO2/BO3)*BO4</f>
        <v>10932.204257253239</v>
      </c>
    </row>
    <row r="23" spans="1:67" x14ac:dyDescent="0.25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K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  <c r="BF23" s="89">
        <f t="shared" si="44"/>
        <v>11253.71824</v>
      </c>
      <c r="BG23" s="89">
        <f t="shared" si="44"/>
        <v>10967.254520000002</v>
      </c>
      <c r="BH23" s="89">
        <f t="shared" si="44"/>
        <v>10919.681120000001</v>
      </c>
      <c r="BI23" s="89">
        <f t="shared" si="44"/>
        <v>10846.584720000001</v>
      </c>
      <c r="BJ23" s="89">
        <f t="shared" si="44"/>
        <v>10718.239280000002</v>
      </c>
      <c r="BK23" s="89">
        <f t="shared" si="44"/>
        <v>10785.350239999998</v>
      </c>
      <c r="BL23" s="89">
        <f>BL24+1.168*(BL24-BL25)</f>
        <v>10785.350239999998</v>
      </c>
      <c r="BM23" s="89">
        <f>BM24+1.168*(BM24-BM25)</f>
        <v>10561.543680000001</v>
      </c>
      <c r="BN23" s="89">
        <f>BN24+1.168*(BN24-BN25)</f>
        <v>10752.400960000001</v>
      </c>
      <c r="BO23" s="89">
        <f>BO24+1.168*(BO24-BO25)</f>
        <v>10904.347680000001</v>
      </c>
    </row>
    <row r="24" spans="1:67" x14ac:dyDescent="0.25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K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  <c r="BF24" s="88">
        <f t="shared" si="47"/>
        <v>11114.735000000001</v>
      </c>
      <c r="BG24" s="88">
        <f t="shared" si="47"/>
        <v>10936.467500000001</v>
      </c>
      <c r="BH24" s="88">
        <f t="shared" si="47"/>
        <v>10901.18</v>
      </c>
      <c r="BI24" s="88">
        <f t="shared" si="47"/>
        <v>10823.105</v>
      </c>
      <c r="BJ24" s="88">
        <f t="shared" si="47"/>
        <v>10675.07</v>
      </c>
      <c r="BK24" s="88">
        <f t="shared" si="47"/>
        <v>10751.56</v>
      </c>
      <c r="BL24" s="88">
        <f>BL4+BL47/2</f>
        <v>10751.56</v>
      </c>
      <c r="BM24" s="88">
        <f>BM4+BM47/2</f>
        <v>10534.595000000001</v>
      </c>
      <c r="BN24" s="88">
        <f>BN4+BN47/2</f>
        <v>10677.465</v>
      </c>
      <c r="BO24" s="88">
        <f>BO4+BO47/2</f>
        <v>10842.87</v>
      </c>
    </row>
    <row r="25" spans="1:67" ht="14.45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K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  <c r="BF25" s="90">
        <f t="shared" si="50"/>
        <v>10995.7425</v>
      </c>
      <c r="BG25" s="90">
        <f t="shared" si="50"/>
        <v>10910.108749999999</v>
      </c>
      <c r="BH25" s="90">
        <f t="shared" si="50"/>
        <v>10885.34</v>
      </c>
      <c r="BI25" s="90">
        <f t="shared" si="50"/>
        <v>10803.002499999999</v>
      </c>
      <c r="BJ25" s="90">
        <f t="shared" si="50"/>
        <v>10638.109999999999</v>
      </c>
      <c r="BK25" s="90">
        <f t="shared" si="50"/>
        <v>10722.630000000001</v>
      </c>
      <c r="BL25" s="90">
        <f>BL4+BL47/4</f>
        <v>10722.630000000001</v>
      </c>
      <c r="BM25" s="90">
        <f>BM4+BM47/4</f>
        <v>10511.522500000001</v>
      </c>
      <c r="BN25" s="90">
        <f>BN4+BN47/4</f>
        <v>10613.307499999999</v>
      </c>
      <c r="BO25" s="90">
        <f>BO4+BO47/4</f>
        <v>10790.235000000001</v>
      </c>
    </row>
    <row r="26" spans="1:67" x14ac:dyDescent="0.25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K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  <c r="BF26" s="123">
        <f t="shared" si="53"/>
        <v>10956.078333333333</v>
      </c>
      <c r="BG26" s="123">
        <f t="shared" si="53"/>
        <v>10901.3225</v>
      </c>
      <c r="BH26" s="123">
        <f t="shared" si="53"/>
        <v>10880.06</v>
      </c>
      <c r="BI26" s="123">
        <f t="shared" si="53"/>
        <v>10796.301666666666</v>
      </c>
      <c r="BJ26" s="123">
        <f t="shared" si="53"/>
        <v>10625.789999999999</v>
      </c>
      <c r="BK26" s="123">
        <f t="shared" si="53"/>
        <v>10712.986666666668</v>
      </c>
      <c r="BL26" s="123">
        <f>BL4+BL47/6</f>
        <v>10712.986666666668</v>
      </c>
      <c r="BM26" s="123">
        <f>BM4+BM47/6</f>
        <v>10503.831666666667</v>
      </c>
      <c r="BN26" s="123">
        <f>BN4+BN47/6</f>
        <v>10591.921666666665</v>
      </c>
      <c r="BO26" s="123">
        <f>BO4+BO47/6</f>
        <v>10772.69</v>
      </c>
    </row>
    <row r="27" spans="1:67" x14ac:dyDescent="0.25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K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  <c r="BF27" s="123">
        <f t="shared" si="56"/>
        <v>10916.414166666667</v>
      </c>
      <c r="BG27" s="123">
        <f t="shared" si="56"/>
        <v>10892.536249999999</v>
      </c>
      <c r="BH27" s="123">
        <f t="shared" si="56"/>
        <v>10874.78</v>
      </c>
      <c r="BI27" s="123">
        <f t="shared" si="56"/>
        <v>10789.600833333332</v>
      </c>
      <c r="BJ27" s="123">
        <f t="shared" si="56"/>
        <v>10613.47</v>
      </c>
      <c r="BK27" s="123">
        <f t="shared" si="56"/>
        <v>10703.343333333334</v>
      </c>
      <c r="BL27" s="123">
        <f>BL4+BL47/12</f>
        <v>10703.343333333334</v>
      </c>
      <c r="BM27" s="123">
        <f>BM4+BM47/12</f>
        <v>10496.140833333335</v>
      </c>
      <c r="BN27" s="123">
        <f>BN4+BN47/12</f>
        <v>10570.535833333333</v>
      </c>
      <c r="BO27" s="123">
        <f>BO4+BO47/12</f>
        <v>10755.145</v>
      </c>
    </row>
    <row r="28" spans="1:67" x14ac:dyDescent="0.25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K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  <c r="BF28" s="102">
        <f t="shared" si="59"/>
        <v>10876.75</v>
      </c>
      <c r="BG28" s="102">
        <f t="shared" si="59"/>
        <v>10883.75</v>
      </c>
      <c r="BH28" s="102">
        <f t="shared" si="59"/>
        <v>10869.5</v>
      </c>
      <c r="BI28" s="102">
        <f t="shared" si="59"/>
        <v>10782.9</v>
      </c>
      <c r="BJ28" s="102">
        <f t="shared" si="59"/>
        <v>10601.15</v>
      </c>
      <c r="BK28" s="102">
        <f t="shared" si="59"/>
        <v>10693.7</v>
      </c>
      <c r="BL28" s="102">
        <f>BL4</f>
        <v>10693.7</v>
      </c>
      <c r="BM28" s="102">
        <f>BM4</f>
        <v>10488.45</v>
      </c>
      <c r="BN28" s="102">
        <f>BN4</f>
        <v>10549.15</v>
      </c>
      <c r="BO28" s="102">
        <f>BO4</f>
        <v>10737.6</v>
      </c>
    </row>
    <row r="29" spans="1:67" x14ac:dyDescent="0.25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K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  <c r="BF29" s="123">
        <f t="shared" si="62"/>
        <v>10837.085833333333</v>
      </c>
      <c r="BG29" s="123">
        <f t="shared" si="62"/>
        <v>10874.963750000001</v>
      </c>
      <c r="BH29" s="123">
        <f t="shared" si="62"/>
        <v>10864.22</v>
      </c>
      <c r="BI29" s="123">
        <f t="shared" si="62"/>
        <v>10776.199166666667</v>
      </c>
      <c r="BJ29" s="123">
        <f t="shared" si="62"/>
        <v>10588.83</v>
      </c>
      <c r="BK29" s="123">
        <f t="shared" si="62"/>
        <v>10684.056666666667</v>
      </c>
      <c r="BL29" s="123">
        <f>BL4-BL47/12</f>
        <v>10684.056666666667</v>
      </c>
      <c r="BM29" s="123">
        <f>BM4-BM47/12</f>
        <v>10480.759166666667</v>
      </c>
      <c r="BN29" s="123">
        <f>BN4-BN47/12</f>
        <v>10527.764166666666</v>
      </c>
      <c r="BO29" s="123">
        <f>BO4-BO47/12</f>
        <v>10720.055</v>
      </c>
    </row>
    <row r="30" spans="1:67" x14ac:dyDescent="0.25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K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  <c r="BF30" s="123">
        <f t="shared" si="65"/>
        <v>10797.421666666667</v>
      </c>
      <c r="BG30" s="123">
        <f t="shared" si="65"/>
        <v>10866.1775</v>
      </c>
      <c r="BH30" s="123">
        <f t="shared" si="65"/>
        <v>10858.94</v>
      </c>
      <c r="BI30" s="123">
        <f t="shared" si="65"/>
        <v>10769.498333333333</v>
      </c>
      <c r="BJ30" s="123">
        <f t="shared" si="65"/>
        <v>10576.51</v>
      </c>
      <c r="BK30" s="123">
        <f t="shared" si="65"/>
        <v>10674.413333333334</v>
      </c>
      <c r="BL30" s="123">
        <f>BL4-BL47/6</f>
        <v>10674.413333333334</v>
      </c>
      <c r="BM30" s="123">
        <f>BM4-BM47/6</f>
        <v>10473.068333333335</v>
      </c>
      <c r="BN30" s="123">
        <f>BN4-BN47/6</f>
        <v>10506.378333333334</v>
      </c>
      <c r="BO30" s="123">
        <f>BO4-BO47/6</f>
        <v>10702.51</v>
      </c>
    </row>
    <row r="31" spans="1:67" x14ac:dyDescent="0.25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K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  <c r="BF31" s="92">
        <f t="shared" si="68"/>
        <v>10757.7575</v>
      </c>
      <c r="BG31" s="92">
        <f t="shared" si="68"/>
        <v>10857.391250000001</v>
      </c>
      <c r="BH31" s="92">
        <f t="shared" si="68"/>
        <v>10853.66</v>
      </c>
      <c r="BI31" s="92">
        <f t="shared" si="68"/>
        <v>10762.797500000001</v>
      </c>
      <c r="BJ31" s="92">
        <f t="shared" si="68"/>
        <v>10564.19</v>
      </c>
      <c r="BK31" s="92">
        <f t="shared" si="68"/>
        <v>10664.77</v>
      </c>
      <c r="BL31" s="92">
        <f>BL4-BL47/4</f>
        <v>10664.77</v>
      </c>
      <c r="BM31" s="92">
        <f>BM4-BM47/4</f>
        <v>10465.377500000001</v>
      </c>
      <c r="BN31" s="92">
        <f>BN4-BN47/4</f>
        <v>10484.9925</v>
      </c>
      <c r="BO31" s="92">
        <f>BO4-BO47/4</f>
        <v>10684.965</v>
      </c>
    </row>
    <row r="32" spans="1:67" x14ac:dyDescent="0.25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  <c r="BF32" s="87">
        <f t="shared" si="69"/>
        <v>10638.764999999999</v>
      </c>
      <c r="BG32" s="87">
        <f t="shared" si="69"/>
        <v>10831.032499999999</v>
      </c>
      <c r="BH32" s="87">
        <f t="shared" si="69"/>
        <v>10837.82</v>
      </c>
      <c r="BI32" s="87">
        <f t="shared" si="69"/>
        <v>10742.695</v>
      </c>
      <c r="BJ32" s="87">
        <f t="shared" si="69"/>
        <v>10527.23</v>
      </c>
      <c r="BK32" s="87">
        <f t="shared" si="69"/>
        <v>10635.840000000002</v>
      </c>
      <c r="BL32" s="87">
        <f>BL4-BL47/2</f>
        <v>10635.840000000002</v>
      </c>
      <c r="BM32" s="87">
        <f>BM4-BM47/2</f>
        <v>10442.305</v>
      </c>
      <c r="BN32" s="87">
        <f>BN4-BN47/2</f>
        <v>10420.834999999999</v>
      </c>
      <c r="BO32" s="87">
        <f>BO4-BO47/2</f>
        <v>10632.33</v>
      </c>
    </row>
    <row r="33" spans="1:67" x14ac:dyDescent="0.25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  <c r="BF33" s="93">
        <f t="shared" si="70"/>
        <v>10499.78176</v>
      </c>
      <c r="BG33" s="93">
        <f t="shared" si="70"/>
        <v>10800.245479999998</v>
      </c>
      <c r="BH33" s="93">
        <f t="shared" si="70"/>
        <v>10819.318879999999</v>
      </c>
      <c r="BI33" s="93">
        <f t="shared" si="70"/>
        <v>10719.215279999999</v>
      </c>
      <c r="BJ33" s="93">
        <f t="shared" si="70"/>
        <v>10484.060719999998</v>
      </c>
      <c r="BK33" s="93">
        <f t="shared" si="70"/>
        <v>10602.049760000004</v>
      </c>
      <c r="BL33" s="93">
        <f>BL32-1.168*(BL31-BL32)</f>
        <v>10602.049760000004</v>
      </c>
      <c r="BM33" s="93">
        <f>BM32-1.168*(BM31-BM32)</f>
        <v>10415.356320000001</v>
      </c>
      <c r="BN33" s="93">
        <f>BN32-1.168*(BN31-BN32)</f>
        <v>10345.899039999998</v>
      </c>
      <c r="BO33" s="93">
        <f>BO32-1.168*(BO31-BO32)</f>
        <v>10570.85232</v>
      </c>
    </row>
    <row r="34" spans="1:67" x14ac:dyDescent="0.25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  <c r="BF34" s="94">
        <f t="shared" si="74"/>
        <v>10428.086330703782</v>
      </c>
      <c r="BG34" s="94">
        <f t="shared" si="74"/>
        <v>10787.560625060509</v>
      </c>
      <c r="BH34" s="94">
        <f t="shared" si="74"/>
        <v>10811.707793526472</v>
      </c>
      <c r="BI34" s="94">
        <f t="shared" si="74"/>
        <v>10709.562294670148</v>
      </c>
      <c r="BJ34" s="94">
        <f t="shared" si="74"/>
        <v>10466.586256227421</v>
      </c>
      <c r="BK34" s="94">
        <f t="shared" si="74"/>
        <v>10587.563563331716</v>
      </c>
      <c r="BL34" s="94">
        <f>BL4-(BL22-BL4)</f>
        <v>10587.563563331716</v>
      </c>
      <c r="BM34" s="94">
        <f>BM4-(BM22-BM4)</f>
        <v>10404.441870605589</v>
      </c>
      <c r="BN34" s="94">
        <f>BN4-(BN22-BN4)</f>
        <v>10310.989324646673</v>
      </c>
      <c r="BO34" s="94">
        <f>BO4-(BO22-BO4)</f>
        <v>10542.995742746762</v>
      </c>
    </row>
    <row r="35" spans="1:67" x14ac:dyDescent="0.25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</row>
    <row r="36" spans="1:67" x14ac:dyDescent="0.25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  <c r="BL36" s="105"/>
      <c r="BM36" s="105">
        <v>10653.088400000001</v>
      </c>
      <c r="BN36" s="105">
        <v>10653.088400000001</v>
      </c>
      <c r="BO36" s="105"/>
    </row>
    <row r="37" spans="1:67" x14ac:dyDescent="0.25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  <c r="BL37" s="89"/>
      <c r="BM37" s="89">
        <v>10585.0232</v>
      </c>
      <c r="BN37" s="89">
        <v>10585.0232</v>
      </c>
      <c r="BO37" s="89"/>
    </row>
    <row r="38" spans="1:67" x14ac:dyDescent="0.25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  <c r="BL38" s="88"/>
      <c r="BM38" s="88">
        <v>10562.477999999999</v>
      </c>
      <c r="BN38" s="88">
        <v>10562.477999999999</v>
      </c>
      <c r="BO38" s="88"/>
    </row>
    <row r="39" spans="1:67" x14ac:dyDescent="0.25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  <c r="BL39" s="90"/>
      <c r="BM39" s="90">
        <v>10529.044</v>
      </c>
      <c r="BN39" s="90">
        <v>10529.044</v>
      </c>
      <c r="BO39" s="90"/>
    </row>
    <row r="40" spans="1:67" x14ac:dyDescent="0.25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  <c r="BF40" s="102">
        <f t="shared" si="77"/>
        <v>10876.75</v>
      </c>
      <c r="BG40" s="102">
        <f t="shared" si="77"/>
        <v>10883.75</v>
      </c>
      <c r="BH40" s="102">
        <f t="shared" si="77"/>
        <v>10869.5</v>
      </c>
      <c r="BI40" s="102">
        <f t="shared" si="77"/>
        <v>10782.9</v>
      </c>
      <c r="BJ40" s="102">
        <f t="shared" si="77"/>
        <v>10601.15</v>
      </c>
      <c r="BK40" s="102">
        <f t="shared" si="77"/>
        <v>10693.7</v>
      </c>
      <c r="BL40" s="102">
        <f>BL4</f>
        <v>10693.7</v>
      </c>
      <c r="BM40" s="102">
        <f>BM4</f>
        <v>10488.45</v>
      </c>
      <c r="BN40" s="102">
        <f>BN4</f>
        <v>10549.15</v>
      </c>
      <c r="BO40" s="102">
        <f>BO4</f>
        <v>10737.6</v>
      </c>
    </row>
    <row r="41" spans="1:67" x14ac:dyDescent="0.25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  <c r="BL41" s="92"/>
      <c r="BM41" s="92">
        <v>10473</v>
      </c>
      <c r="BN41" s="92">
        <v>10473</v>
      </c>
      <c r="BO41" s="92"/>
    </row>
    <row r="42" spans="1:67" x14ac:dyDescent="0.25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  <c r="BL42" s="87"/>
      <c r="BM42" s="87">
        <v>10458</v>
      </c>
      <c r="BN42" s="87">
        <v>10458</v>
      </c>
      <c r="BO42" s="87"/>
    </row>
    <row r="43" spans="1:67" x14ac:dyDescent="0.25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  <c r="BL43" s="93"/>
      <c r="BM43" s="93">
        <v>10351</v>
      </c>
      <c r="BN43" s="93">
        <v>10351</v>
      </c>
      <c r="BO43" s="93"/>
    </row>
    <row r="44" spans="1:67" x14ac:dyDescent="0.25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  <c r="BL44" s="94"/>
      <c r="BM44" s="94">
        <v>10362.504800000001</v>
      </c>
      <c r="BN44" s="94">
        <v>10362.504800000001</v>
      </c>
      <c r="BO44" s="94"/>
    </row>
    <row r="45" spans="1:67" x14ac:dyDescent="0.25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</row>
    <row r="46" spans="1:67" x14ac:dyDescent="0.25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K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  <c r="BF46" s="124">
        <f t="shared" si="86"/>
        <v>432.70000000000073</v>
      </c>
      <c r="BG46" s="124">
        <f t="shared" si="86"/>
        <v>95.850000000000364</v>
      </c>
      <c r="BH46" s="124">
        <f t="shared" si="86"/>
        <v>57.600000000000364</v>
      </c>
      <c r="BI46" s="124">
        <f t="shared" si="86"/>
        <v>73.099999999998545</v>
      </c>
      <c r="BJ46" s="124">
        <f t="shared" si="86"/>
        <v>134.39999999999964</v>
      </c>
      <c r="BK46" s="124">
        <f t="shared" si="86"/>
        <v>105.19999999999891</v>
      </c>
      <c r="BL46" s="124">
        <f>ABS(BL2-BL3)</f>
        <v>105.19999999999891</v>
      </c>
      <c r="BM46" s="124">
        <f>ABS(BM2-BM3)</f>
        <v>83.899999999999636</v>
      </c>
      <c r="BN46" s="124">
        <f>ABS(BN2-BN3)</f>
        <v>233.29999999999927</v>
      </c>
      <c r="BO46" s="124">
        <f>ABS(BO2-BO3)</f>
        <v>191.40000000000146</v>
      </c>
    </row>
    <row r="47" spans="1:67" x14ac:dyDescent="0.25">
      <c r="AA47" s="14">
        <f t="shared" ref="AA47:BK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  <c r="BF47" s="123">
        <f t="shared" si="87"/>
        <v>475.97000000000082</v>
      </c>
      <c r="BG47" s="123">
        <f t="shared" si="87"/>
        <v>105.43500000000041</v>
      </c>
      <c r="BH47" s="123">
        <f t="shared" si="87"/>
        <v>63.360000000000404</v>
      </c>
      <c r="BI47" s="123">
        <f t="shared" si="87"/>
        <v>80.409999999998405</v>
      </c>
      <c r="BJ47" s="123">
        <f t="shared" si="87"/>
        <v>147.83999999999961</v>
      </c>
      <c r="BK47" s="123">
        <f t="shared" si="87"/>
        <v>115.71999999999881</v>
      </c>
      <c r="BL47" s="123">
        <f>BL46*1.1</f>
        <v>115.71999999999881</v>
      </c>
      <c r="BM47" s="123">
        <f>BM46*1.1</f>
        <v>92.289999999999608</v>
      </c>
      <c r="BN47" s="123">
        <f>BN46*1.1</f>
        <v>256.6299999999992</v>
      </c>
      <c r="BO47" s="123">
        <f>BO46*1.1</f>
        <v>210.54000000000161</v>
      </c>
    </row>
    <row r="48" spans="1:67" x14ac:dyDescent="0.25">
      <c r="AA48" s="3">
        <f t="shared" ref="AA48:BK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  <c r="BF48" s="124">
        <f t="shared" si="88"/>
        <v>21412.2</v>
      </c>
      <c r="BG48" s="124">
        <f t="shared" si="88"/>
        <v>21786.550000000003</v>
      </c>
      <c r="BH48" s="124">
        <f t="shared" si="88"/>
        <v>21724.300000000003</v>
      </c>
      <c r="BI48" s="124">
        <f t="shared" si="88"/>
        <v>21569</v>
      </c>
      <c r="BJ48" s="124">
        <f t="shared" si="88"/>
        <v>21310.9</v>
      </c>
      <c r="BK48" s="124">
        <f t="shared" si="88"/>
        <v>21303.9</v>
      </c>
      <c r="BL48" s="124">
        <f>(BL2+BL3)</f>
        <v>21303.9</v>
      </c>
      <c r="BM48" s="124">
        <f>(BM2+BM3)</f>
        <v>21033.800000000003</v>
      </c>
      <c r="BN48" s="124">
        <f>(BN2+BN3)</f>
        <v>20901</v>
      </c>
      <c r="BO48" s="124">
        <f>(BO2+BO3)</f>
        <v>21313</v>
      </c>
    </row>
    <row r="49" spans="27:67" x14ac:dyDescent="0.25">
      <c r="AA49" s="3">
        <f t="shared" ref="AA49:BK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  <c r="BF49" s="124">
        <f t="shared" si="89"/>
        <v>10706.1</v>
      </c>
      <c r="BG49" s="124">
        <f t="shared" si="89"/>
        <v>10893.275000000001</v>
      </c>
      <c r="BH49" s="124">
        <f t="shared" si="89"/>
        <v>10862.150000000001</v>
      </c>
      <c r="BI49" s="124">
        <f t="shared" si="89"/>
        <v>10784.5</v>
      </c>
      <c r="BJ49" s="124">
        <f t="shared" si="89"/>
        <v>10655.45</v>
      </c>
      <c r="BK49" s="124">
        <f t="shared" si="89"/>
        <v>10651.95</v>
      </c>
      <c r="BL49" s="124">
        <f>(BL2+BL3)/2</f>
        <v>10651.95</v>
      </c>
      <c r="BM49" s="124">
        <f>(BM2+BM3)/2</f>
        <v>10516.900000000001</v>
      </c>
      <c r="BN49" s="124">
        <f>(BN2+BN3)/2</f>
        <v>10450.5</v>
      </c>
      <c r="BO49" s="124">
        <f>(BO2+BO3)/2</f>
        <v>10656.5</v>
      </c>
    </row>
    <row r="50" spans="27:67" x14ac:dyDescent="0.25">
      <c r="BA50" s="125"/>
      <c r="BB50" s="125"/>
      <c r="BF50" s="125"/>
    </row>
    <row r="51" spans="27:67" x14ac:dyDescent="0.25">
      <c r="BA51" s="125"/>
      <c r="BB51" s="125"/>
      <c r="BF51" s="125"/>
    </row>
    <row r="52" spans="27:67" x14ac:dyDescent="0.25">
      <c r="AA52" s="15">
        <f t="shared" ref="AA52:BK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  <c r="BF52" s="126">
        <f t="shared" si="90"/>
        <v>10819.866666666667</v>
      </c>
      <c r="BG52" s="126">
        <f t="shared" si="90"/>
        <v>10893.275000000001</v>
      </c>
      <c r="BH52" s="126">
        <f t="shared" si="90"/>
        <v>10867.05</v>
      </c>
      <c r="BI52" s="126">
        <f t="shared" si="90"/>
        <v>10784.5</v>
      </c>
      <c r="BJ52" s="126">
        <f t="shared" si="90"/>
        <v>10655.45</v>
      </c>
      <c r="BK52" s="126">
        <f t="shared" si="90"/>
        <v>10679.783333333333</v>
      </c>
      <c r="BL52" s="126">
        <f>BL13+BL55/2</f>
        <v>10679.783333333333</v>
      </c>
      <c r="BM52" s="126">
        <f>BM13+BM55/2</f>
        <v>10516.900000000001</v>
      </c>
      <c r="BN52" s="126">
        <f>BN13+BN55/2</f>
        <v>10516.266666666666</v>
      </c>
      <c r="BO52" s="126">
        <f>BO13+BO55/2</f>
        <v>10710.566666666666</v>
      </c>
    </row>
    <row r="53" spans="27:67" x14ac:dyDescent="0.25">
      <c r="AA53" s="34">
        <f>AA13</f>
        <v>10147.699999999999</v>
      </c>
      <c r="AB53" s="34">
        <f t="shared" ref="AB53:BK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  <c r="BF53" s="127">
        <f t="shared" si="91"/>
        <v>10762.983333333334</v>
      </c>
      <c r="BG53" s="127">
        <f t="shared" si="91"/>
        <v>10890.1</v>
      </c>
      <c r="BH53" s="127">
        <f t="shared" si="91"/>
        <v>10864.6</v>
      </c>
      <c r="BI53" s="127">
        <f t="shared" si="91"/>
        <v>10783.966666666667</v>
      </c>
      <c r="BJ53" s="127">
        <f t="shared" si="91"/>
        <v>10637.35</v>
      </c>
      <c r="BK53" s="127">
        <f t="shared" si="91"/>
        <v>10665.866666666667</v>
      </c>
      <c r="BL53" s="127">
        <f>BL13</f>
        <v>10665.866666666667</v>
      </c>
      <c r="BM53" s="127">
        <f>BM13</f>
        <v>10507.416666666668</v>
      </c>
      <c r="BN53" s="127">
        <f>BN13</f>
        <v>10483.383333333333</v>
      </c>
      <c r="BO53" s="127">
        <f>BO13</f>
        <v>10683.533333333333</v>
      </c>
    </row>
    <row r="54" spans="27:67" x14ac:dyDescent="0.25">
      <c r="AA54" s="16">
        <f t="shared" ref="AA54:BK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  <c r="BF54" s="128">
        <f t="shared" si="92"/>
        <v>10706.1</v>
      </c>
      <c r="BG54" s="128">
        <f t="shared" si="92"/>
        <v>10886.924999999999</v>
      </c>
      <c r="BH54" s="128">
        <f t="shared" si="92"/>
        <v>10862.150000000001</v>
      </c>
      <c r="BI54" s="128">
        <f t="shared" si="92"/>
        <v>10783.433333333334</v>
      </c>
      <c r="BJ54" s="128">
        <f t="shared" si="92"/>
        <v>10619.25</v>
      </c>
      <c r="BK54" s="128">
        <f t="shared" si="92"/>
        <v>10651.95</v>
      </c>
      <c r="BL54" s="128">
        <f>BL13-BL55/2</f>
        <v>10651.95</v>
      </c>
      <c r="BM54" s="128">
        <f>BM13-BM55/2</f>
        <v>10497.933333333334</v>
      </c>
      <c r="BN54" s="128">
        <f>BN13-BN55/2</f>
        <v>10450.5</v>
      </c>
      <c r="BO54" s="128">
        <f>BO13-BO55/2</f>
        <v>10656.5</v>
      </c>
    </row>
    <row r="55" spans="27:67" x14ac:dyDescent="0.25">
      <c r="AA55" s="33">
        <f t="shared" ref="AA55:BK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  <c r="BF55" s="129">
        <f t="shared" si="93"/>
        <v>113.76666666666642</v>
      </c>
      <c r="BG55" s="129">
        <f t="shared" si="93"/>
        <v>6.3500000000021828</v>
      </c>
      <c r="BH55" s="129">
        <f t="shared" si="93"/>
        <v>4.8999999999978172</v>
      </c>
      <c r="BI55" s="129">
        <f t="shared" si="93"/>
        <v>1.0666666666656965</v>
      </c>
      <c r="BJ55" s="129">
        <f t="shared" si="93"/>
        <v>36.200000000000728</v>
      </c>
      <c r="BK55" s="129">
        <f t="shared" si="93"/>
        <v>27.833333333332121</v>
      </c>
      <c r="BL55" s="129">
        <f>ABS((BL13-BL49)*2)</f>
        <v>27.833333333332121</v>
      </c>
      <c r="BM55" s="129">
        <f>ABS((BM13-BM49)*2)</f>
        <v>18.966666666667152</v>
      </c>
      <c r="BN55" s="129">
        <f>ABS((BN13-BN49)*2)</f>
        <v>65.766666666666424</v>
      </c>
      <c r="BO55" s="129">
        <f>ABS((BO13-BO49)*2)</f>
        <v>54.066666666665697</v>
      </c>
    </row>
    <row r="56" spans="27:67" ht="210" x14ac:dyDescent="0.25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  <c r="BL56" s="130"/>
      <c r="BM56" s="130"/>
      <c r="BN56" s="130"/>
      <c r="BO56" s="130"/>
    </row>
    <row r="57" spans="27:67" x14ac:dyDescent="0.25">
      <c r="BF57" s="125"/>
    </row>
    <row r="58" spans="27:67" x14ac:dyDescent="0.25">
      <c r="BF58" s="125"/>
    </row>
    <row r="59" spans="27:67" x14ac:dyDescent="0.25">
      <c r="BF59" s="125"/>
    </row>
    <row r="60" spans="27:67" x14ac:dyDescent="0.25">
      <c r="BF60" s="125"/>
    </row>
    <row r="61" spans="27:67" x14ac:dyDescent="0.25">
      <c r="BF61" s="125"/>
    </row>
    <row r="62" spans="27:67" x14ac:dyDescent="0.25">
      <c r="BF62" s="125"/>
    </row>
    <row r="63" spans="27:67" x14ac:dyDescent="0.25">
      <c r="BF63" s="125"/>
    </row>
    <row r="64" spans="27:67" x14ac:dyDescent="0.25">
      <c r="BF64" s="125"/>
    </row>
    <row r="65" spans="58:58" x14ac:dyDescent="0.25">
      <c r="BF65" s="125"/>
    </row>
    <row r="66" spans="58:58" x14ac:dyDescent="0.25">
      <c r="BF66" s="125"/>
    </row>
    <row r="67" spans="58:58" x14ac:dyDescent="0.25">
      <c r="BF67" s="125"/>
    </row>
    <row r="68" spans="58:58" x14ac:dyDescent="0.25">
      <c r="BF68" s="125"/>
    </row>
    <row r="69" spans="58:58" x14ac:dyDescent="0.25">
      <c r="BF69" s="125"/>
    </row>
    <row r="70" spans="58:58" x14ac:dyDescent="0.25">
      <c r="BF70" s="125"/>
    </row>
    <row r="71" spans="58:58" x14ac:dyDescent="0.25">
      <c r="BF71" s="125"/>
    </row>
    <row r="72" spans="58:58" x14ac:dyDescent="0.25">
      <c r="BF72" s="125"/>
    </row>
    <row r="73" spans="58:58" x14ac:dyDescent="0.25">
      <c r="BF73" s="125"/>
    </row>
    <row r="74" spans="58:58" x14ac:dyDescent="0.25">
      <c r="BF74" s="125"/>
    </row>
    <row r="75" spans="58:58" x14ac:dyDescent="0.25">
      <c r="BF75" s="125"/>
    </row>
    <row r="76" spans="58:58" x14ac:dyDescent="0.25">
      <c r="BF76" s="125"/>
    </row>
    <row r="77" spans="58:58" x14ac:dyDescent="0.25">
      <c r="BF77" s="125"/>
    </row>
    <row r="78" spans="58:58" x14ac:dyDescent="0.25">
      <c r="BF78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45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ht="14.45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thickBot="1" x14ac:dyDescent="0.35"/>
    <row r="6" spans="2:16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ht="14.45" x14ac:dyDescent="0.3">
      <c r="C7" s="48"/>
      <c r="D7" s="49"/>
      <c r="E7" s="45"/>
      <c r="F7" s="50"/>
    </row>
    <row r="8" spans="2:16" thickBot="1" x14ac:dyDescent="0.35">
      <c r="C8" s="48"/>
      <c r="D8" s="49"/>
      <c r="E8" s="48"/>
      <c r="F8" s="50"/>
    </row>
    <row r="9" spans="2:16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ht="14.45" x14ac:dyDescent="0.3">
      <c r="C10" s="48"/>
      <c r="D10" s="49"/>
      <c r="E10" s="48"/>
      <c r="F10" s="50"/>
    </row>
    <row r="11" spans="2:16" thickBot="1" x14ac:dyDescent="0.35">
      <c r="C11" s="48"/>
      <c r="D11" s="49"/>
      <c r="E11" s="48"/>
      <c r="F11" s="50"/>
    </row>
    <row r="12" spans="2:16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ht="14.45" x14ac:dyDescent="0.3">
      <c r="B15" s="51" t="s">
        <v>51</v>
      </c>
      <c r="C15" s="52"/>
    </row>
    <row r="16" spans="2:16" ht="14.45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ht="14.45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ht="14.45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ht="14.45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ht="14.45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ht="14.45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ht="14.45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ht="14.45" x14ac:dyDescent="0.3">
      <c r="C23" s="57"/>
      <c r="D23" s="55"/>
      <c r="E23" s="57"/>
      <c r="F23" s="56"/>
      <c r="G23" s="57"/>
    </row>
    <row r="24" spans="2:7" ht="14.45" x14ac:dyDescent="0.3">
      <c r="B24" s="58" t="s">
        <v>52</v>
      </c>
      <c r="C24" s="57"/>
      <c r="D24" s="55"/>
      <c r="E24" s="57"/>
      <c r="F24" s="56"/>
      <c r="G24" s="57"/>
    </row>
    <row r="25" spans="2:7" ht="14.45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ht="14.45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ht="14.45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25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25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25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25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25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25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25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25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25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25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25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25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25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25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25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25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25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25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25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25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25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25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25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6" sqref="E6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45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ht="14.45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thickBot="1" x14ac:dyDescent="0.35"/>
    <row r="6" spans="2:16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/>
    </row>
    <row r="7" spans="2:16" ht="14.45" x14ac:dyDescent="0.3">
      <c r="C7" s="48"/>
      <c r="D7" s="49"/>
      <c r="E7" s="45"/>
      <c r="F7" s="50"/>
    </row>
    <row r="8" spans="2:16" thickBot="1" x14ac:dyDescent="0.35">
      <c r="C8" s="48"/>
      <c r="D8" s="49"/>
      <c r="E8" s="48"/>
      <c r="F8" s="50"/>
    </row>
    <row r="9" spans="2:16" thickBot="1" x14ac:dyDescent="0.35">
      <c r="B9" s="43" t="s">
        <v>49</v>
      </c>
      <c r="C9" s="44">
        <v>10565</v>
      </c>
      <c r="D9" s="45"/>
      <c r="E9" s="46">
        <v>10675</v>
      </c>
      <c r="F9" s="45"/>
      <c r="G9" s="47"/>
    </row>
    <row r="10" spans="2:16" ht="14.45" x14ac:dyDescent="0.3">
      <c r="C10" s="48"/>
      <c r="D10" s="49"/>
      <c r="E10" s="48"/>
      <c r="F10" s="50"/>
    </row>
    <row r="11" spans="2:16" thickBot="1" x14ac:dyDescent="0.35">
      <c r="C11" s="48"/>
      <c r="D11" s="49"/>
      <c r="E11" s="48"/>
      <c r="F11" s="50"/>
    </row>
    <row r="12" spans="2:16" thickBot="1" x14ac:dyDescent="0.35">
      <c r="B12" s="43" t="s">
        <v>50</v>
      </c>
      <c r="C12" s="44">
        <v>10494</v>
      </c>
      <c r="D12" s="45"/>
      <c r="E12" s="46">
        <v>10634</v>
      </c>
      <c r="F12" s="45"/>
      <c r="G12" s="47"/>
    </row>
    <row r="15" spans="2:16" ht="14.45" x14ac:dyDescent="0.3">
      <c r="B15" s="51" t="s">
        <v>51</v>
      </c>
      <c r="C15" s="52"/>
    </row>
    <row r="16" spans="2:16" ht="14.45" x14ac:dyDescent="0.3">
      <c r="B16" s="69">
        <v>0.23599999999999999</v>
      </c>
      <c r="C16" s="70">
        <f>VALUE(23.6/100*(C6-C9)+C9)</f>
        <v>10510.4486</v>
      </c>
      <c r="D16" s="71"/>
      <c r="E16" s="70">
        <f>VALUE(23.6/100*(E6-E9)+E9)</f>
        <v>10632.284</v>
      </c>
      <c r="F16" s="72"/>
      <c r="G16" s="73">
        <f>VALUE(23.6/100*(G6-G9)+G9)</f>
        <v>0</v>
      </c>
    </row>
    <row r="17" spans="2:7" ht="14.45" x14ac:dyDescent="0.3">
      <c r="B17" s="64">
        <v>0.38200000000000001</v>
      </c>
      <c r="C17" s="65">
        <f>38.2/100*(C6-C9)+C9</f>
        <v>10476.700699999999</v>
      </c>
      <c r="D17" s="66"/>
      <c r="E17" s="65">
        <f>VALUE(38.2/100*(E6-E9)+E9)</f>
        <v>10605.858</v>
      </c>
      <c r="F17" s="67"/>
      <c r="G17" s="68">
        <f>VALUE(38.2/100*(G6-G9)+G9)</f>
        <v>0</v>
      </c>
    </row>
    <row r="18" spans="2:7" ht="14.45" x14ac:dyDescent="0.3">
      <c r="B18" s="69">
        <v>0.5</v>
      </c>
      <c r="C18" s="70">
        <f>VALUE(50/100*(C6-C9)+C9)</f>
        <v>10449.424999999999</v>
      </c>
      <c r="D18" s="71"/>
      <c r="E18" s="70">
        <f>VALUE(50/100*(E6-E9)+E9)</f>
        <v>10584.5</v>
      </c>
      <c r="F18" s="72"/>
      <c r="G18" s="73">
        <f>VALUE(50/100*(G6-G9)+G9)</f>
        <v>0</v>
      </c>
    </row>
    <row r="19" spans="2:7" ht="14.45" x14ac:dyDescent="0.3">
      <c r="B19" s="69">
        <v>0.61799999999999999</v>
      </c>
      <c r="C19" s="70">
        <f>VALUE(61.8/100*(C6-C9)+C9)</f>
        <v>10422.149300000001</v>
      </c>
      <c r="D19" s="71"/>
      <c r="E19" s="70">
        <f>VALUE(61.8/100*(E6-E9)+E9)</f>
        <v>10563.142</v>
      </c>
      <c r="F19" s="72"/>
      <c r="G19" s="73">
        <f>VALUE(61.8/100*(G6-G9)+G9)</f>
        <v>0</v>
      </c>
    </row>
    <row r="20" spans="2:7" ht="14.45" x14ac:dyDescent="0.3">
      <c r="B20" s="53">
        <v>0.70699999999999996</v>
      </c>
      <c r="C20" s="54">
        <f>VALUE(70.7/100*(C6-C9)+C9)</f>
        <v>10401.576950000001</v>
      </c>
      <c r="D20" s="55"/>
      <c r="E20" s="54">
        <f>VALUE(70.7/100*(E6-E9)+E9)</f>
        <v>10547.032999999999</v>
      </c>
      <c r="F20" s="56"/>
      <c r="G20" s="57">
        <f>VALUE(70.7/100*(G6-G9)+G9)</f>
        <v>0</v>
      </c>
    </row>
    <row r="21" spans="2:7" ht="14.45" x14ac:dyDescent="0.3">
      <c r="B21" s="53">
        <v>0.78600000000000003</v>
      </c>
      <c r="C21" s="54">
        <f>VALUE(78.6/100*(C6-C9)+C9)</f>
        <v>10383.3161</v>
      </c>
      <c r="D21" s="55"/>
      <c r="E21" s="54">
        <f>VALUE(78.6/100*(E6-E9)+E9)</f>
        <v>10532.734</v>
      </c>
      <c r="F21" s="56"/>
      <c r="G21" s="57">
        <f>VALUE(78.6/100*(G6-G9)+G9)</f>
        <v>0</v>
      </c>
    </row>
    <row r="22" spans="2:7" ht="14.45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0</v>
      </c>
    </row>
    <row r="23" spans="2:7" ht="14.45" x14ac:dyDescent="0.3">
      <c r="C23" s="57"/>
      <c r="D23" s="55"/>
      <c r="E23" s="57"/>
      <c r="F23" s="56"/>
      <c r="G23" s="57"/>
    </row>
    <row r="24" spans="2:7" ht="14.45" x14ac:dyDescent="0.3">
      <c r="B24" s="58" t="s">
        <v>52</v>
      </c>
      <c r="C24" s="57"/>
      <c r="D24" s="55"/>
      <c r="E24" s="57"/>
      <c r="F24" s="56"/>
      <c r="G24" s="57"/>
    </row>
    <row r="25" spans="2:7" ht="14.45" x14ac:dyDescent="0.3">
      <c r="B25" s="59">
        <v>0.38200000000000001</v>
      </c>
      <c r="C25" s="62">
        <f>VALUE(C12-38.2/100*(C6-C9))</f>
        <v>10582.299300000001</v>
      </c>
      <c r="D25" s="84"/>
      <c r="E25" s="62">
        <f>VALUE(E12-38.2/100*(E6-E9))</f>
        <v>10703.142</v>
      </c>
      <c r="F25" s="85"/>
      <c r="G25" s="62">
        <f>VALUE(G12-38.2/100*(G6-G9))</f>
        <v>0</v>
      </c>
    </row>
    <row r="26" spans="2:7" ht="14.45" x14ac:dyDescent="0.3">
      <c r="B26" s="59">
        <v>0.5</v>
      </c>
      <c r="C26" s="62">
        <f>VALUE(C12-50/100*(C6-C9))</f>
        <v>10609.575000000001</v>
      </c>
      <c r="D26" s="84"/>
      <c r="E26" s="62">
        <f>VALUE(E12-50/100*(E6-E9))</f>
        <v>10724.5</v>
      </c>
      <c r="F26" s="85"/>
      <c r="G26" s="62">
        <f>VALUE(G12-50/100*(G6-G9))</f>
        <v>0</v>
      </c>
    </row>
    <row r="27" spans="2:7" ht="14.45" x14ac:dyDescent="0.3">
      <c r="B27" s="59">
        <v>0.61799999999999999</v>
      </c>
      <c r="C27" s="62">
        <f>VALUE(C12-61.8/100*(C6-C9))</f>
        <v>10636.850699999999</v>
      </c>
      <c r="D27" s="84"/>
      <c r="E27" s="62">
        <f>VALUE(E12-61.8/100*(E6-E9))</f>
        <v>10745.858</v>
      </c>
      <c r="F27" s="85"/>
      <c r="G27" s="62">
        <f>VALUE(G12-61.8/100*(G6-G9))</f>
        <v>0</v>
      </c>
    </row>
    <row r="28" spans="2:7" x14ac:dyDescent="0.25">
      <c r="B28" s="53">
        <v>0.70699999999999996</v>
      </c>
      <c r="C28" s="57">
        <f>VALUE(C12-70.07/100*(C6-C9))</f>
        <v>10655.966805</v>
      </c>
      <c r="D28" s="55"/>
      <c r="E28" s="57">
        <f>VALUE(E12-70.07/100*(E6-E9))</f>
        <v>10760.8267</v>
      </c>
      <c r="F28" s="56"/>
      <c r="G28" s="57">
        <f>VALUE(G12-70.07/100*(G6-G9))</f>
        <v>0</v>
      </c>
    </row>
    <row r="29" spans="2:7" x14ac:dyDescent="0.25">
      <c r="B29" s="59">
        <v>1</v>
      </c>
      <c r="C29" s="62">
        <f>VALUE(C12-100/100*(C6-C9))</f>
        <v>10725.15</v>
      </c>
      <c r="D29" s="84"/>
      <c r="E29" s="62">
        <f>VALUE(E12-100/100*(E6-E9))</f>
        <v>10815</v>
      </c>
      <c r="F29" s="85"/>
      <c r="G29" s="62">
        <f>VALUE(G12-100/100*(G6-G9))</f>
        <v>0</v>
      </c>
    </row>
    <row r="30" spans="2:7" x14ac:dyDescent="0.25">
      <c r="B30" s="53">
        <v>1.236</v>
      </c>
      <c r="C30" s="57">
        <f>VALUE(C12-123.6/100*(C6-C9))</f>
        <v>10779.7014</v>
      </c>
      <c r="D30" s="55"/>
      <c r="E30" s="57">
        <f>VALUE(E12-123.6/100*(E6-E9))</f>
        <v>10857.716</v>
      </c>
      <c r="F30" s="56"/>
      <c r="G30" s="57">
        <f>VALUE(G12-123.6/100*(G6-G9))</f>
        <v>0</v>
      </c>
    </row>
    <row r="31" spans="2:7" x14ac:dyDescent="0.25">
      <c r="B31" s="53">
        <v>1.3819999999999999</v>
      </c>
      <c r="C31" s="57">
        <f>VALUE(C12-138.2/100*(C6-C9))</f>
        <v>10813.4493</v>
      </c>
      <c r="D31" s="55"/>
      <c r="E31" s="57">
        <f>VALUE(E12-138.2/100*(E6-E9))</f>
        <v>10884.142</v>
      </c>
      <c r="F31" s="56"/>
      <c r="G31" s="57">
        <f>VALUE(G12-138.2/100*(G6-G9))</f>
        <v>0</v>
      </c>
    </row>
    <row r="32" spans="2:7" x14ac:dyDescent="0.25">
      <c r="B32" s="53">
        <v>1.5</v>
      </c>
      <c r="C32" s="57">
        <f>VALUE(C12-150/100*(C6-C9))</f>
        <v>10840.724999999999</v>
      </c>
      <c r="D32" s="55"/>
      <c r="E32" s="57">
        <f>VALUE(E12-150/100*(E6-E9))</f>
        <v>10905.5</v>
      </c>
      <c r="F32" s="56"/>
      <c r="G32" s="57">
        <f>VALUE(G12-150/100*(G6-G9))</f>
        <v>0</v>
      </c>
    </row>
    <row r="33" spans="2:7" x14ac:dyDescent="0.25">
      <c r="B33" s="59">
        <v>1.6180000000000001</v>
      </c>
      <c r="C33" s="62">
        <f>VALUE(C12-161.8/100*(C6-C9))</f>
        <v>10868.000699999999</v>
      </c>
      <c r="D33" s="84"/>
      <c r="E33" s="62">
        <f>VALUE(E12-161.8/100*(E6-E9))</f>
        <v>10926.858</v>
      </c>
      <c r="F33" s="85"/>
      <c r="G33" s="62">
        <f>VALUE(G12-161.8/100*(G6-G9))</f>
        <v>0</v>
      </c>
    </row>
    <row r="34" spans="2:7" x14ac:dyDescent="0.25">
      <c r="B34" s="53">
        <v>1.7070000000000001</v>
      </c>
      <c r="C34" s="57">
        <f>VALUE(C12-170.07/100*(C6-C9))</f>
        <v>10887.116805</v>
      </c>
      <c r="D34" s="55"/>
      <c r="E34" s="57">
        <f>VALUE(E12-170.07/100*(E6-E9))</f>
        <v>10941.8267</v>
      </c>
      <c r="F34" s="56"/>
      <c r="G34" s="57">
        <f>VALUE(G12-170.07/100*(G6-G9))</f>
        <v>0</v>
      </c>
    </row>
    <row r="35" spans="2:7" x14ac:dyDescent="0.25">
      <c r="B35" s="59">
        <v>2</v>
      </c>
      <c r="C35" s="62">
        <f>VALUE(C12-200/100*(C6-C9))</f>
        <v>10956.3</v>
      </c>
      <c r="D35" s="84"/>
      <c r="E35" s="62">
        <f>VALUE(E12-200/100*(E6-E9))</f>
        <v>10996</v>
      </c>
      <c r="F35" s="85"/>
      <c r="G35" s="62">
        <f>VALUE(G12-200/100*(G6-G9))</f>
        <v>0</v>
      </c>
    </row>
    <row r="36" spans="2:7" x14ac:dyDescent="0.25">
      <c r="B36" s="53">
        <v>2.2360000000000002</v>
      </c>
      <c r="C36" s="57">
        <f>VALUE(C12-223.6/100*(C6-C9))</f>
        <v>11010.8514</v>
      </c>
      <c r="D36" s="55"/>
      <c r="E36" s="57">
        <f>VALUE(E12-223.6/100*(E6-E9))</f>
        <v>11038.716</v>
      </c>
      <c r="F36" s="56"/>
      <c r="G36" s="57">
        <f>VALUE(G12-223.6/100*(G6-G9))</f>
        <v>0</v>
      </c>
    </row>
    <row r="37" spans="2:7" x14ac:dyDescent="0.25">
      <c r="B37" s="59">
        <v>2.3820000000000001</v>
      </c>
      <c r="C37" s="62">
        <f>VALUE(C12-238.2/100*(C6-C9))</f>
        <v>11044.5993</v>
      </c>
      <c r="D37" s="84"/>
      <c r="E37" s="62">
        <f>VALUE(E12-238.2/100*(E6-E9))</f>
        <v>11065.142</v>
      </c>
      <c r="F37" s="85"/>
      <c r="G37" s="62">
        <f>VALUE(G12-238.2/100*(G6-G9))</f>
        <v>0</v>
      </c>
    </row>
    <row r="38" spans="2:7" x14ac:dyDescent="0.25">
      <c r="B38" s="59">
        <v>2.6179999999999999</v>
      </c>
      <c r="C38" s="62">
        <f>VALUE(C12-261.8/100*(C6-C9))</f>
        <v>11099.150699999998</v>
      </c>
      <c r="D38" s="84"/>
      <c r="E38" s="62">
        <f>VALUE(E12-261.8/100*(E6-E9))</f>
        <v>11107.858</v>
      </c>
      <c r="F38" s="85"/>
      <c r="G38" s="62">
        <f>VALUE(G12-261.8/100*(G6-G9))</f>
        <v>0</v>
      </c>
    </row>
    <row r="39" spans="2:7" x14ac:dyDescent="0.25">
      <c r="B39" s="59">
        <v>3</v>
      </c>
      <c r="C39" s="62">
        <f>VALUE(C12-300/100*(C6-C9))</f>
        <v>11187.449999999999</v>
      </c>
      <c r="D39" s="84"/>
      <c r="E39" s="62">
        <f>VALUE(E12-300/100*(E6-E9))</f>
        <v>11177</v>
      </c>
      <c r="F39" s="85"/>
      <c r="G39" s="62">
        <f>VALUE(G12-300/100*(G6-G9))</f>
        <v>0</v>
      </c>
    </row>
    <row r="40" spans="2:7" x14ac:dyDescent="0.25">
      <c r="B40" s="53">
        <v>3.2360000000000002</v>
      </c>
      <c r="C40" s="57">
        <f>VALUE(C12-323.6/100*(C6-C9))</f>
        <v>11242.001399999999</v>
      </c>
      <c r="D40" s="55"/>
      <c r="E40" s="57">
        <f>VALUE(E12-323.6/100*(E6-E9))</f>
        <v>11219.716</v>
      </c>
      <c r="F40" s="56"/>
      <c r="G40" s="57">
        <f>VALUE(G12-323.6/100*(G6-G9))</f>
        <v>0</v>
      </c>
    </row>
    <row r="41" spans="2:7" x14ac:dyDescent="0.25">
      <c r="B41" s="59">
        <v>3.3820000000000001</v>
      </c>
      <c r="C41" s="62">
        <f>VALUE(C12-338.2/100*(C6-C9))</f>
        <v>11275.749299999999</v>
      </c>
      <c r="D41" s="84"/>
      <c r="E41" s="62">
        <f>VALUE(E12-338.2/100*(E6-E9))</f>
        <v>11246.142</v>
      </c>
      <c r="F41" s="85"/>
      <c r="G41" s="62">
        <f>VALUE(G12-338.2/100*(G6-G9))</f>
        <v>0</v>
      </c>
    </row>
    <row r="42" spans="2:7" x14ac:dyDescent="0.25">
      <c r="B42" s="59">
        <v>3.6179999999999999</v>
      </c>
      <c r="C42" s="62">
        <f>VALUE(C12-361.8/100*(C6-C9))</f>
        <v>11330.300699999998</v>
      </c>
      <c r="D42" s="84"/>
      <c r="E42" s="62">
        <f>VALUE(E12-361.8/100*(E6-E9))</f>
        <v>11288.858</v>
      </c>
      <c r="F42" s="85"/>
      <c r="G42" s="62">
        <f>VALUE(G12-361.8/100*(G6-G9))</f>
        <v>0</v>
      </c>
    </row>
    <row r="43" spans="2:7" x14ac:dyDescent="0.25">
      <c r="B43" s="59">
        <v>4</v>
      </c>
      <c r="C43" s="62">
        <f>VALUE(C12-400/100*(C6-C9))</f>
        <v>11418.599999999999</v>
      </c>
      <c r="D43" s="84"/>
      <c r="E43" s="62">
        <f>VALUE(E12-400/100*(E6-E9))</f>
        <v>11358</v>
      </c>
      <c r="F43" s="85"/>
      <c r="G43" s="62">
        <f>VALUE(G12-400/100*(G6-G9))</f>
        <v>0</v>
      </c>
    </row>
    <row r="44" spans="2:7" x14ac:dyDescent="0.25">
      <c r="B44" s="53">
        <v>4.2359999999999998</v>
      </c>
      <c r="C44" s="57">
        <f>VALUE(C12-423.6/100*(C6-C9))</f>
        <v>11473.151399999999</v>
      </c>
      <c r="D44" s="55"/>
      <c r="E44" s="57">
        <f>VALUE(E12-423.6/100*(E6-E9))</f>
        <v>11400.716</v>
      </c>
      <c r="F44" s="56"/>
      <c r="G44" s="57">
        <f>VALUE(G12-423.6/100*(G6-G9))</f>
        <v>0</v>
      </c>
    </row>
    <row r="45" spans="2:7" x14ac:dyDescent="0.25">
      <c r="B45" s="53">
        <v>4.3819999999999997</v>
      </c>
      <c r="C45" s="57">
        <f>VALUE(C12-438.2/100*(C6-C9))</f>
        <v>11506.899299999999</v>
      </c>
      <c r="D45" s="55"/>
      <c r="E45" s="57">
        <f>VALUE(E12-438.2/100*(E6-E9))</f>
        <v>11427.142</v>
      </c>
      <c r="F45" s="56"/>
      <c r="G45" s="57">
        <f>VALUE(G12-438.2/100*(G6-G9))</f>
        <v>0</v>
      </c>
    </row>
    <row r="46" spans="2:7" x14ac:dyDescent="0.25">
      <c r="B46" s="53">
        <v>4.6180000000000003</v>
      </c>
      <c r="C46" s="57">
        <f>VALUE(C12-461.8/100*(C6-C9))</f>
        <v>11561.450699999998</v>
      </c>
      <c r="D46" s="55"/>
      <c r="E46" s="57">
        <f>VALUE(E12-461.8/100*(E6-E9))</f>
        <v>11469.858</v>
      </c>
      <c r="F46" s="56"/>
      <c r="G46" s="57">
        <f>VALUE(G12-461.8/100*(G6-G9))</f>
        <v>0</v>
      </c>
    </row>
    <row r="47" spans="2:7" x14ac:dyDescent="0.25">
      <c r="B47" s="53">
        <v>5</v>
      </c>
      <c r="C47" s="57">
        <f>VALUE(C12-500/100*(C6-C9))</f>
        <v>11649.749999999998</v>
      </c>
      <c r="D47" s="55"/>
      <c r="E47" s="57">
        <f>VALUE(E12-500/100*(E6-E9))</f>
        <v>11539</v>
      </c>
      <c r="F47" s="56"/>
      <c r="G47" s="57">
        <f>VALUE(G12-500/100*(G6-G9))</f>
        <v>0</v>
      </c>
    </row>
    <row r="48" spans="2:7" x14ac:dyDescent="0.25">
      <c r="B48" s="53">
        <v>5.2359999999999998</v>
      </c>
      <c r="C48" s="57">
        <f>VALUE(C12-523.6/100*(C6-C9))</f>
        <v>11704.301399999998</v>
      </c>
      <c r="D48" s="55"/>
      <c r="E48" s="57">
        <f>VALUE(E12-523.6/100*(E6-E9))</f>
        <v>11581.716</v>
      </c>
      <c r="F48" s="56"/>
      <c r="G48" s="57">
        <f>VALUE(G12-523.6/100*(G6-G9))</f>
        <v>0</v>
      </c>
    </row>
    <row r="49" spans="2:7" x14ac:dyDescent="0.25">
      <c r="B49" s="53">
        <v>5.3819999999999997</v>
      </c>
      <c r="C49" s="57">
        <f>VALUE(C12-538.2/100*(C6-C9))</f>
        <v>11738.049299999999</v>
      </c>
      <c r="D49" s="55"/>
      <c r="E49" s="57">
        <f>VALUE(E12-538.2/100*(E6-E9))</f>
        <v>11608.142</v>
      </c>
      <c r="F49" s="56"/>
      <c r="G49" s="57">
        <f>VALUE(G12-538.2/100*(G6-G9))</f>
        <v>0</v>
      </c>
    </row>
    <row r="50" spans="2:7" x14ac:dyDescent="0.25">
      <c r="B50" s="53">
        <v>5.6180000000000003</v>
      </c>
      <c r="C50" s="57">
        <f>VALUE(C12-561.8/100*(C6-C9))</f>
        <v>11792.600699999997</v>
      </c>
      <c r="D50" s="55"/>
      <c r="E50" s="57">
        <f>VALUE(E12-561.8/100*(E6-E9))</f>
        <v>11650.858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45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ht="14.45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thickBot="1" x14ac:dyDescent="0.35"/>
    <row r="6" spans="2:16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>
        <v>10838.6</v>
      </c>
    </row>
    <row r="7" spans="2:16" ht="14.45" x14ac:dyDescent="0.3">
      <c r="C7" s="48"/>
      <c r="D7" s="49"/>
      <c r="E7" s="45"/>
      <c r="F7" s="50"/>
    </row>
    <row r="8" spans="2:16" thickBot="1" x14ac:dyDescent="0.35">
      <c r="C8" s="48"/>
      <c r="D8" s="49"/>
      <c r="E8" s="48"/>
      <c r="F8" s="50"/>
    </row>
    <row r="9" spans="2:16" thickBot="1" x14ac:dyDescent="0.35">
      <c r="B9" s="43" t="s">
        <v>49</v>
      </c>
      <c r="C9" s="44">
        <v>10838.6</v>
      </c>
      <c r="D9" s="45"/>
      <c r="E9" s="46">
        <v>10838.6</v>
      </c>
      <c r="F9" s="45"/>
      <c r="G9" s="47">
        <v>10750</v>
      </c>
    </row>
    <row r="10" spans="2:16" ht="14.45" x14ac:dyDescent="0.3">
      <c r="C10" s="48"/>
      <c r="D10" s="49"/>
      <c r="E10" s="48"/>
      <c r="F10" s="50"/>
    </row>
    <row r="11" spans="2:16" thickBot="1" x14ac:dyDescent="0.35">
      <c r="C11" s="48"/>
      <c r="D11" s="49"/>
      <c r="E11" s="48"/>
      <c r="F11" s="50"/>
    </row>
    <row r="12" spans="2:16" thickBot="1" x14ac:dyDescent="0.35">
      <c r="B12" s="43" t="s">
        <v>50</v>
      </c>
      <c r="C12" s="44"/>
      <c r="D12" s="45"/>
      <c r="E12" s="46"/>
      <c r="F12" s="45"/>
      <c r="G12" s="47">
        <v>10815</v>
      </c>
    </row>
    <row r="15" spans="2:16" ht="14.45" x14ac:dyDescent="0.3">
      <c r="B15" s="51" t="s">
        <v>51</v>
      </c>
      <c r="C15" s="52"/>
    </row>
    <row r="16" spans="2:16" ht="14.45" x14ac:dyDescent="0.3">
      <c r="B16" s="69">
        <v>0.23599999999999999</v>
      </c>
      <c r="C16" s="70">
        <f>VALUE(23.6/100*(C6-C9)+C9)</f>
        <v>10719.479000000001</v>
      </c>
      <c r="D16" s="71"/>
      <c r="E16" s="70">
        <f>VALUE(23.6/100*(E6-E9)+E9)</f>
        <v>10757.2744</v>
      </c>
      <c r="F16" s="72"/>
      <c r="G16" s="73">
        <f>VALUE(23.6/100*(G6-G9)+G9)</f>
        <v>10770.909600000001</v>
      </c>
    </row>
    <row r="17" spans="2:7" ht="14.45" x14ac:dyDescent="0.3">
      <c r="B17" s="64">
        <v>0.38200000000000001</v>
      </c>
      <c r="C17" s="65">
        <f>38.2/100*(C6-C9)+C9</f>
        <v>10645.7855</v>
      </c>
      <c r="D17" s="66"/>
      <c r="E17" s="65">
        <f>VALUE(38.2/100*(E6-E9)+E9)</f>
        <v>10706.962799999999</v>
      </c>
      <c r="F17" s="67"/>
      <c r="G17" s="68">
        <f>VALUE(38.2/100*(G6-G9)+G9)</f>
        <v>10783.8452</v>
      </c>
    </row>
    <row r="18" spans="2:7" ht="14.45" x14ac:dyDescent="0.3">
      <c r="B18" s="69">
        <v>0.5</v>
      </c>
      <c r="C18" s="70">
        <f>VALUE(50/100*(C6-C9)+C9)</f>
        <v>10586.225</v>
      </c>
      <c r="D18" s="71"/>
      <c r="E18" s="70">
        <f>VALUE(50/100*(E6-E9)+E9)</f>
        <v>10666.3</v>
      </c>
      <c r="F18" s="72"/>
      <c r="G18" s="73">
        <f>VALUE(50/100*(G6-G9)+G9)</f>
        <v>10794.3</v>
      </c>
    </row>
    <row r="19" spans="2:7" ht="14.45" x14ac:dyDescent="0.3">
      <c r="B19" s="69">
        <v>0.61799999999999999</v>
      </c>
      <c r="C19" s="70">
        <f>VALUE(61.8/100*(C6-C9)+C9)</f>
        <v>10526.664500000001</v>
      </c>
      <c r="D19" s="71"/>
      <c r="E19" s="70">
        <f>VALUE(61.8/100*(E6-E9)+E9)</f>
        <v>10625.637200000001</v>
      </c>
      <c r="F19" s="72"/>
      <c r="G19" s="73">
        <f>VALUE(61.8/100*(G6-G9)+G9)</f>
        <v>10804.754800000001</v>
      </c>
    </row>
    <row r="20" spans="2:7" ht="14.45" x14ac:dyDescent="0.3">
      <c r="B20" s="53">
        <v>0.70699999999999996</v>
      </c>
      <c r="C20" s="54">
        <f>VALUE(70.7/100*(C6-C9)+C9)</f>
        <v>10481.741750000001</v>
      </c>
      <c r="D20" s="55"/>
      <c r="E20" s="54">
        <f>VALUE(70.7/100*(E6-E9)+E9)</f>
        <v>10594.9678</v>
      </c>
      <c r="F20" s="56"/>
      <c r="G20" s="57">
        <f>VALUE(70.7/100*(G6-G9)+G9)</f>
        <v>10812.6402</v>
      </c>
    </row>
    <row r="21" spans="2:7" ht="14.45" x14ac:dyDescent="0.3">
      <c r="B21" s="53">
        <v>0.78600000000000003</v>
      </c>
      <c r="C21" s="54">
        <f>VALUE(78.6/100*(C6-C9)+C9)</f>
        <v>10441.8665</v>
      </c>
      <c r="D21" s="55"/>
      <c r="E21" s="54">
        <f>VALUE(78.6/100*(E6-E9)+E9)</f>
        <v>10567.7444</v>
      </c>
      <c r="F21" s="56"/>
      <c r="G21" s="57">
        <f>VALUE(78.6/100*(G6-G9)+G9)</f>
        <v>10819.6396</v>
      </c>
    </row>
    <row r="22" spans="2:7" ht="14.45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10838.6</v>
      </c>
    </row>
    <row r="23" spans="2:7" ht="14.45" x14ac:dyDescent="0.3">
      <c r="C23" s="57"/>
      <c r="D23" s="55"/>
      <c r="E23" s="57"/>
      <c r="F23" s="56"/>
      <c r="G23" s="57"/>
    </row>
    <row r="24" spans="2:7" ht="14.45" x14ac:dyDescent="0.3">
      <c r="B24" s="58" t="s">
        <v>52</v>
      </c>
      <c r="C24" s="57"/>
      <c r="D24" s="55"/>
      <c r="E24" s="57"/>
      <c r="F24" s="56"/>
      <c r="G24" s="57"/>
    </row>
    <row r="25" spans="2:7" ht="14.45" x14ac:dyDescent="0.3">
      <c r="B25" s="59">
        <v>0.38200000000000001</v>
      </c>
      <c r="C25" s="62">
        <f>VALUE(C12-38.2/100*(C6-C9))</f>
        <v>192.81450000000001</v>
      </c>
      <c r="D25" s="84"/>
      <c r="E25" s="62">
        <f>VALUE(E12-38.2/100*(E6-E9))</f>
        <v>131.63720000000015</v>
      </c>
      <c r="F25" s="85"/>
      <c r="G25" s="62">
        <f>VALUE(G12-38.2/100*(G6-G9))</f>
        <v>10781.1548</v>
      </c>
    </row>
    <row r="26" spans="2:7" ht="14.45" x14ac:dyDescent="0.3">
      <c r="B26" s="59">
        <v>0.5</v>
      </c>
      <c r="C26" s="62">
        <f>VALUE(C12-50/100*(C6-C9))</f>
        <v>252.375</v>
      </c>
      <c r="D26" s="84"/>
      <c r="E26" s="62">
        <f>VALUE(E12-50/100*(E6-E9))</f>
        <v>172.30000000000018</v>
      </c>
      <c r="F26" s="85"/>
      <c r="G26" s="62">
        <f>VALUE(G12-50/100*(G6-G9))</f>
        <v>10770.7</v>
      </c>
    </row>
    <row r="27" spans="2:7" ht="14.45" x14ac:dyDescent="0.3">
      <c r="B27" s="59">
        <v>0.61799999999999999</v>
      </c>
      <c r="C27" s="62">
        <f>VALUE(C12-61.8/100*(C6-C9))</f>
        <v>311.93549999999999</v>
      </c>
      <c r="D27" s="84"/>
      <c r="E27" s="62">
        <f>VALUE(E12-61.8/100*(E6-E9))</f>
        <v>212.96280000000021</v>
      </c>
      <c r="F27" s="85"/>
      <c r="G27" s="62">
        <f>VALUE(G12-61.8/100*(G6-G9))</f>
        <v>10760.245199999999</v>
      </c>
    </row>
    <row r="28" spans="2:7" x14ac:dyDescent="0.25">
      <c r="B28" s="53">
        <v>0.70699999999999996</v>
      </c>
      <c r="C28" s="57">
        <f>VALUE(C12-70.07/100*(C6-C9))</f>
        <v>353.67832499999992</v>
      </c>
      <c r="D28" s="55"/>
      <c r="E28" s="57">
        <f>VALUE(E12-70.07/100*(E6-E9))</f>
        <v>241.46122000000022</v>
      </c>
      <c r="F28" s="56"/>
      <c r="G28" s="57">
        <f>VALUE(G12-70.07/100*(G6-G9))</f>
        <v>10752.91798</v>
      </c>
    </row>
    <row r="29" spans="2:7" x14ac:dyDescent="0.25">
      <c r="B29" s="59">
        <v>1</v>
      </c>
      <c r="C29" s="62">
        <f>VALUE(C12-100/100*(C6-C9))</f>
        <v>504.75</v>
      </c>
      <c r="D29" s="84"/>
      <c r="E29" s="62">
        <f>VALUE(E12-100/100*(E6-E9))</f>
        <v>344.60000000000036</v>
      </c>
      <c r="F29" s="85"/>
      <c r="G29" s="62">
        <f>VALUE(G12-100/100*(G6-G9))</f>
        <v>10726.4</v>
      </c>
    </row>
    <row r="30" spans="2:7" x14ac:dyDescent="0.25">
      <c r="B30" s="53">
        <v>1.236</v>
      </c>
      <c r="C30" s="57">
        <f>VALUE(C12-123.6/100*(C6-C9))</f>
        <v>623.87099999999998</v>
      </c>
      <c r="D30" s="55"/>
      <c r="E30" s="57">
        <f>VALUE(E12-123.6/100*(E6-E9))</f>
        <v>425.92560000000043</v>
      </c>
      <c r="F30" s="56"/>
      <c r="G30" s="57">
        <f>VALUE(G12-123.6/100*(G6-G9))</f>
        <v>10705.490399999999</v>
      </c>
    </row>
    <row r="31" spans="2:7" x14ac:dyDescent="0.25">
      <c r="B31" s="53">
        <v>1.3819999999999999</v>
      </c>
      <c r="C31" s="57">
        <f>VALUE(C12-138.2/100*(C6-C9))</f>
        <v>697.56449999999995</v>
      </c>
      <c r="D31" s="55"/>
      <c r="E31" s="57">
        <f>VALUE(E12-138.2/100*(E6-E9))</f>
        <v>476.23720000000048</v>
      </c>
      <c r="F31" s="56"/>
      <c r="G31" s="57">
        <f>VALUE(G12-138.2/100*(G6-G9))</f>
        <v>10692.5548</v>
      </c>
    </row>
    <row r="32" spans="2:7" x14ac:dyDescent="0.25">
      <c r="B32" s="53">
        <v>1.5</v>
      </c>
      <c r="C32" s="57">
        <f>VALUE(C12-150/100*(C6-C9))</f>
        <v>757.125</v>
      </c>
      <c r="D32" s="55"/>
      <c r="E32" s="57">
        <f>VALUE(E12-150/100*(E6-E9))</f>
        <v>516.90000000000055</v>
      </c>
      <c r="F32" s="56"/>
      <c r="G32" s="57">
        <f>VALUE(G12-150/100*(G6-G9))</f>
        <v>10682.099999999999</v>
      </c>
    </row>
    <row r="33" spans="2:7" x14ac:dyDescent="0.25">
      <c r="B33" s="59">
        <v>1.6180000000000001</v>
      </c>
      <c r="C33" s="62">
        <f>VALUE(C12-161.8/100*(C6-C9))</f>
        <v>816.68550000000005</v>
      </c>
      <c r="D33" s="84"/>
      <c r="E33" s="62">
        <f>VALUE(E12-161.8/100*(E6-E9))</f>
        <v>557.56280000000061</v>
      </c>
      <c r="F33" s="85"/>
      <c r="G33" s="62">
        <f>VALUE(G12-161.8/100*(G6-G9))</f>
        <v>10671.645199999999</v>
      </c>
    </row>
    <row r="34" spans="2:7" x14ac:dyDescent="0.25">
      <c r="B34" s="53">
        <v>1.7070000000000001</v>
      </c>
      <c r="C34" s="57">
        <f>VALUE(C12-170.07/100*(C6-C9))</f>
        <v>858.42832499999997</v>
      </c>
      <c r="D34" s="55"/>
      <c r="E34" s="57">
        <f>VALUE(E12-170.07/100*(E6-E9))</f>
        <v>586.06122000000062</v>
      </c>
      <c r="F34" s="56"/>
      <c r="G34" s="57">
        <f>VALUE(G12-170.07/100*(G6-G9))</f>
        <v>10664.31798</v>
      </c>
    </row>
    <row r="35" spans="2:7" x14ac:dyDescent="0.25">
      <c r="B35" s="59">
        <v>2</v>
      </c>
      <c r="C35" s="62">
        <f>VALUE(C12-200/100*(C6-C9))</f>
        <v>1009.5</v>
      </c>
      <c r="D35" s="84"/>
      <c r="E35" s="62">
        <f>VALUE(E12-200/100*(E6-E9))</f>
        <v>689.20000000000073</v>
      </c>
      <c r="F35" s="85"/>
      <c r="G35" s="62">
        <f>VALUE(G12-200/100*(G6-G9))</f>
        <v>10637.8</v>
      </c>
    </row>
    <row r="36" spans="2:7" x14ac:dyDescent="0.25">
      <c r="B36" s="53">
        <v>2.2360000000000002</v>
      </c>
      <c r="C36" s="57">
        <f>VALUE(C12-223.6/100*(C6-C9))</f>
        <v>1128.6209999999999</v>
      </c>
      <c r="D36" s="55"/>
      <c r="E36" s="57">
        <f>VALUE(E12-223.6/100*(E6-E9))</f>
        <v>770.52560000000074</v>
      </c>
      <c r="F36" s="56"/>
      <c r="G36" s="57">
        <f>VALUE(G12-223.6/100*(G6-G9))</f>
        <v>10616.890399999998</v>
      </c>
    </row>
    <row r="37" spans="2:7" x14ac:dyDescent="0.25">
      <c r="B37" s="59">
        <v>2.3820000000000001</v>
      </c>
      <c r="C37" s="62">
        <f>VALUE(C12-238.2/100*(C6-C9))</f>
        <v>1202.3144999999997</v>
      </c>
      <c r="D37" s="84"/>
      <c r="E37" s="62">
        <f>VALUE(E12-238.2/100*(E6-E9))</f>
        <v>820.83720000000073</v>
      </c>
      <c r="F37" s="85"/>
      <c r="G37" s="62">
        <f>VALUE(G12-238.2/100*(G6-G9))</f>
        <v>10603.9548</v>
      </c>
    </row>
    <row r="38" spans="2:7" x14ac:dyDescent="0.25">
      <c r="B38" s="59">
        <v>2.6179999999999999</v>
      </c>
      <c r="C38" s="62">
        <f>VALUE(C12-261.8/100*(C6-C9))</f>
        <v>1321.4355000000003</v>
      </c>
      <c r="D38" s="84"/>
      <c r="E38" s="62">
        <f>VALUE(E12-261.8/100*(E6-E9))</f>
        <v>902.16280000000108</v>
      </c>
      <c r="F38" s="85"/>
      <c r="G38" s="62">
        <f>VALUE(G12-261.8/100*(G6-G9))</f>
        <v>10583.045199999999</v>
      </c>
    </row>
    <row r="39" spans="2:7" x14ac:dyDescent="0.25">
      <c r="B39" s="59">
        <v>3</v>
      </c>
      <c r="C39" s="62">
        <f>VALUE(C12-300/100*(C6-C9))</f>
        <v>1514.25</v>
      </c>
      <c r="D39" s="84"/>
      <c r="E39" s="62">
        <f>VALUE(E12-300/100*(E6-E9))</f>
        <v>1033.8000000000011</v>
      </c>
      <c r="F39" s="85"/>
      <c r="G39" s="62">
        <f>VALUE(G12-300/100*(G6-G9))</f>
        <v>10549.199999999999</v>
      </c>
    </row>
    <row r="40" spans="2:7" x14ac:dyDescent="0.25">
      <c r="B40" s="53">
        <v>3.2360000000000002</v>
      </c>
      <c r="C40" s="57">
        <f>VALUE(C12-323.6/100*(C6-C9))</f>
        <v>1633.3710000000001</v>
      </c>
      <c r="D40" s="55"/>
      <c r="E40" s="57">
        <f>VALUE(E12-323.6/100*(E6-E9))</f>
        <v>1115.1256000000012</v>
      </c>
      <c r="F40" s="56"/>
      <c r="G40" s="57">
        <f>VALUE(G12-323.6/100*(G6-G9))</f>
        <v>10528.290399999998</v>
      </c>
    </row>
    <row r="41" spans="2:7" x14ac:dyDescent="0.25">
      <c r="B41" s="59">
        <v>3.3820000000000001</v>
      </c>
      <c r="C41" s="62">
        <f>VALUE(C12-338.2/100*(C6-C9))</f>
        <v>1707.0644999999997</v>
      </c>
      <c r="D41" s="84"/>
      <c r="E41" s="62">
        <f>VALUE(E12-338.2/100*(E6-E9))</f>
        <v>1165.4372000000012</v>
      </c>
      <c r="F41" s="85"/>
      <c r="G41" s="62">
        <f>VALUE(G12-338.2/100*(G6-G9))</f>
        <v>10515.354799999999</v>
      </c>
    </row>
    <row r="42" spans="2:7" x14ac:dyDescent="0.25">
      <c r="B42" s="59">
        <v>3.6179999999999999</v>
      </c>
      <c r="C42" s="62">
        <f>VALUE(C12-361.8/100*(C6-C9))</f>
        <v>1826.1855000000003</v>
      </c>
      <c r="D42" s="84"/>
      <c r="E42" s="62">
        <f>VALUE(E12-361.8/100*(E6-E9))</f>
        <v>1246.7628000000013</v>
      </c>
      <c r="F42" s="85"/>
      <c r="G42" s="62">
        <f>VALUE(G12-361.8/100*(G6-G9))</f>
        <v>10494.445199999998</v>
      </c>
    </row>
    <row r="43" spans="2:7" x14ac:dyDescent="0.25">
      <c r="B43" s="59">
        <v>4</v>
      </c>
      <c r="C43" s="62">
        <f>VALUE(C12-400/100*(C6-C9))</f>
        <v>2019</v>
      </c>
      <c r="D43" s="84"/>
      <c r="E43" s="62">
        <f>VALUE(E12-400/100*(E6-E9))</f>
        <v>1378.4000000000015</v>
      </c>
      <c r="F43" s="85"/>
      <c r="G43" s="62">
        <f>VALUE(G12-400/100*(G6-G9))</f>
        <v>10460.599999999999</v>
      </c>
    </row>
    <row r="44" spans="2:7" x14ac:dyDescent="0.25">
      <c r="B44" s="53">
        <v>4.2359999999999998</v>
      </c>
      <c r="C44" s="57">
        <f>VALUE(C12-423.6/100*(C6-C9))</f>
        <v>2138.1210000000005</v>
      </c>
      <c r="D44" s="55"/>
      <c r="E44" s="57">
        <f>VALUE(E12-423.6/100*(E6-E9))</f>
        <v>1459.7256000000018</v>
      </c>
      <c r="F44" s="56"/>
      <c r="G44" s="57">
        <f>VALUE(G12-423.6/100*(G6-G9))</f>
        <v>10439.690399999998</v>
      </c>
    </row>
    <row r="45" spans="2:7" x14ac:dyDescent="0.25">
      <c r="B45" s="53">
        <v>4.3819999999999997</v>
      </c>
      <c r="C45" s="57">
        <f>VALUE(C12-438.2/100*(C6-C9))</f>
        <v>2211.8145</v>
      </c>
      <c r="D45" s="55"/>
      <c r="E45" s="57">
        <f>VALUE(E12-438.2/100*(E6-E9))</f>
        <v>1510.0372000000016</v>
      </c>
      <c r="F45" s="56"/>
      <c r="G45" s="57">
        <f>VALUE(G12-438.2/100*(G6-G9))</f>
        <v>10426.754799999999</v>
      </c>
    </row>
    <row r="46" spans="2:7" x14ac:dyDescent="0.25">
      <c r="B46" s="53">
        <v>4.6180000000000003</v>
      </c>
      <c r="C46" s="57">
        <f>VALUE(C12-461.8/100*(C6-C9))</f>
        <v>2330.9355</v>
      </c>
      <c r="D46" s="55"/>
      <c r="E46" s="57">
        <f>VALUE(E12-461.8/100*(E6-E9))</f>
        <v>1591.3628000000017</v>
      </c>
      <c r="F46" s="56"/>
      <c r="G46" s="57">
        <f>VALUE(G12-461.8/100*(G6-G9))</f>
        <v>10405.845199999998</v>
      </c>
    </row>
    <row r="47" spans="2:7" x14ac:dyDescent="0.25">
      <c r="B47" s="53">
        <v>5</v>
      </c>
      <c r="C47" s="57">
        <f>VALUE(C12-500/100*(C6-C9))</f>
        <v>2523.75</v>
      </c>
      <c r="D47" s="55"/>
      <c r="E47" s="57">
        <f>VALUE(E12-500/100*(E6-E9))</f>
        <v>1723.0000000000018</v>
      </c>
      <c r="F47" s="56"/>
      <c r="G47" s="57">
        <f>VALUE(G12-500/100*(G6-G9))</f>
        <v>10371.999999999998</v>
      </c>
    </row>
    <row r="48" spans="2:7" x14ac:dyDescent="0.25">
      <c r="B48" s="53">
        <v>5.2359999999999998</v>
      </c>
      <c r="C48" s="57">
        <f>VALUE(C12-523.6/100*(C6-C9))</f>
        <v>2642.8710000000005</v>
      </c>
      <c r="D48" s="55"/>
      <c r="E48" s="57">
        <f>VALUE(E12-523.6/100*(E6-E9))</f>
        <v>1804.3256000000022</v>
      </c>
      <c r="F48" s="56"/>
      <c r="G48" s="57">
        <f>VALUE(G12-523.6/100*(G6-G9))</f>
        <v>10351.090399999997</v>
      </c>
    </row>
    <row r="49" spans="2:7" x14ac:dyDescent="0.25">
      <c r="B49" s="53">
        <v>5.3819999999999997</v>
      </c>
      <c r="C49" s="57">
        <f>VALUE(C12-538.2/100*(C6-C9))</f>
        <v>2716.5645000000004</v>
      </c>
      <c r="D49" s="55"/>
      <c r="E49" s="57">
        <f>VALUE(E12-538.2/100*(E6-E9))</f>
        <v>1854.6372000000022</v>
      </c>
      <c r="F49" s="56"/>
      <c r="G49" s="57">
        <f>VALUE(G12-538.2/100*(G6-G9))</f>
        <v>10338.154799999998</v>
      </c>
    </row>
    <row r="50" spans="2:7" x14ac:dyDescent="0.25">
      <c r="B50" s="53">
        <v>5.6180000000000003</v>
      </c>
      <c r="C50" s="57">
        <f>VALUE(C12-561.8/100*(C6-C9))</f>
        <v>2835.6854999999996</v>
      </c>
      <c r="D50" s="55"/>
      <c r="E50" s="57">
        <f>VALUE(E12-561.8/100*(E6-E9))</f>
        <v>1935.9628000000018</v>
      </c>
      <c r="F50" s="56"/>
      <c r="G50" s="57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Build7</cp:lastModifiedBy>
  <dcterms:created xsi:type="dcterms:W3CDTF">2018-09-30T18:09:37Z</dcterms:created>
  <dcterms:modified xsi:type="dcterms:W3CDTF">2018-12-18T08:52:43Z</dcterms:modified>
</cp:coreProperties>
</file>