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3" i="1"/>
  <c r="H56" i="1" s="1"/>
  <c r="H54" i="1" s="1"/>
  <c r="H57" i="1" s="1"/>
  <c r="H52" i="1"/>
  <c r="H50" i="1"/>
  <c r="H51" i="1" s="1"/>
  <c r="H43" i="1"/>
  <c r="H30" i="1"/>
  <c r="H24" i="1"/>
  <c r="H36" i="1" s="1"/>
  <c r="H14" i="1"/>
  <c r="H20" i="1" s="1"/>
  <c r="H18" i="1" l="1"/>
  <c r="H19" i="1" s="1"/>
  <c r="H13" i="1"/>
  <c r="H17" i="1"/>
  <c r="H33" i="1"/>
  <c r="H29" i="1"/>
  <c r="H31" i="1"/>
  <c r="H27" i="1"/>
  <c r="H34" i="1"/>
  <c r="H35" i="1" s="1"/>
  <c r="H26" i="1"/>
  <c r="H32" i="1"/>
  <c r="H28" i="1"/>
  <c r="H21" i="1"/>
  <c r="H22" i="1"/>
  <c r="H8" i="1"/>
  <c r="H10" i="1"/>
  <c r="H15" i="1"/>
  <c r="AG56" i="11"/>
  <c r="AE56" i="11"/>
  <c r="AC56" i="11"/>
  <c r="AG55" i="11"/>
  <c r="AF55" i="11"/>
  <c r="AE55" i="11"/>
  <c r="AD55" i="11"/>
  <c r="AC55" i="11"/>
  <c r="AG54" i="11"/>
  <c r="AG57" i="11" s="1"/>
  <c r="AE54" i="11"/>
  <c r="AE57" i="11" s="1"/>
  <c r="AC54" i="11"/>
  <c r="AC57" i="11" s="1"/>
  <c r="AG53" i="11"/>
  <c r="AF53" i="11"/>
  <c r="AF56" i="11" s="1"/>
  <c r="AE53" i="11"/>
  <c r="AD53" i="11"/>
  <c r="AD56" i="11" s="1"/>
  <c r="AC53" i="11"/>
  <c r="AG52" i="11"/>
  <c r="AF52" i="11"/>
  <c r="AE52" i="11"/>
  <c r="AD52" i="11"/>
  <c r="AC52" i="11"/>
  <c r="AF51" i="11"/>
  <c r="AF34" i="11" s="1"/>
  <c r="AF35" i="11" s="1"/>
  <c r="AD51" i="11"/>
  <c r="AD32" i="11" s="1"/>
  <c r="AG50" i="11"/>
  <c r="AG51" i="11" s="1"/>
  <c r="AF50" i="11"/>
  <c r="AE50" i="11"/>
  <c r="AE51" i="11" s="1"/>
  <c r="AD50" i="11"/>
  <c r="AC50" i="11"/>
  <c r="AC51" i="11" s="1"/>
  <c r="AG43" i="11"/>
  <c r="AF43" i="11"/>
  <c r="AE43" i="11"/>
  <c r="AD43" i="11"/>
  <c r="AC43" i="11"/>
  <c r="AF33" i="11"/>
  <c r="AD33" i="11"/>
  <c r="AF31" i="11"/>
  <c r="AD31" i="11"/>
  <c r="AG30" i="11"/>
  <c r="AF30" i="11"/>
  <c r="AE30" i="11"/>
  <c r="AD30" i="11"/>
  <c r="AC30" i="11"/>
  <c r="AF29" i="11"/>
  <c r="AD29" i="11"/>
  <c r="AF27" i="11"/>
  <c r="AD27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F20" i="11"/>
  <c r="AD20" i="11"/>
  <c r="AF18" i="11"/>
  <c r="AF17" i="11" s="1"/>
  <c r="AD18" i="11"/>
  <c r="AD19" i="11" s="1"/>
  <c r="AG14" i="11"/>
  <c r="AG20" i="11" s="1"/>
  <c r="AF14" i="11"/>
  <c r="AE14" i="11"/>
  <c r="AE18" i="11" s="1"/>
  <c r="AD14" i="11"/>
  <c r="AD17" i="11" s="1"/>
  <c r="AC14" i="11"/>
  <c r="AC20" i="11" s="1"/>
  <c r="AF10" i="11"/>
  <c r="AF11" i="11" s="1"/>
  <c r="AD10" i="11"/>
  <c r="AD11" i="11" s="1"/>
  <c r="AF8" i="11"/>
  <c r="AF9" i="11" s="1"/>
  <c r="AD8" i="11"/>
  <c r="AD9" i="11" s="1"/>
  <c r="AF6" i="11"/>
  <c r="AF7" i="11" s="1"/>
  <c r="AD6" i="11"/>
  <c r="AD7" i="11" s="1"/>
  <c r="G14" i="1"/>
  <c r="G10" i="1" s="1"/>
  <c r="G24" i="1"/>
  <c r="G36" i="1" s="1"/>
  <c r="G30" i="1"/>
  <c r="G43" i="1"/>
  <c r="G50" i="1"/>
  <c r="G51" i="1" s="1"/>
  <c r="G52" i="1"/>
  <c r="G53" i="1"/>
  <c r="G56" i="1" s="1"/>
  <c r="G54" i="1" s="1"/>
  <c r="G57" i="1" s="1"/>
  <c r="G55" i="1"/>
  <c r="H9" i="1" l="1"/>
  <c r="H25" i="1"/>
  <c r="H6" i="1"/>
  <c r="H7" i="1" s="1"/>
  <c r="H11" i="1"/>
  <c r="AC33" i="11"/>
  <c r="AC29" i="11"/>
  <c r="AC32" i="11"/>
  <c r="AC28" i="11"/>
  <c r="AC31" i="11"/>
  <c r="AC27" i="11"/>
  <c r="AC34" i="11"/>
  <c r="AC35" i="11" s="1"/>
  <c r="AC26" i="11"/>
  <c r="AD54" i="11"/>
  <c r="AD57" i="11" s="1"/>
  <c r="AE22" i="11"/>
  <c r="AE19" i="11"/>
  <c r="AE31" i="11"/>
  <c r="AE27" i="11"/>
  <c r="AE34" i="11"/>
  <c r="AE35" i="11" s="1"/>
  <c r="AE26" i="11"/>
  <c r="AE25" i="11" s="1"/>
  <c r="AE33" i="11"/>
  <c r="AE29" i="11"/>
  <c r="AE32" i="11"/>
  <c r="AE28" i="11"/>
  <c r="AF21" i="11"/>
  <c r="AG33" i="11"/>
  <c r="AG29" i="11"/>
  <c r="AG32" i="11"/>
  <c r="AG28" i="11"/>
  <c r="AG31" i="11"/>
  <c r="AG27" i="11"/>
  <c r="AG34" i="11"/>
  <c r="AG26" i="11"/>
  <c r="AD21" i="11"/>
  <c r="AF54" i="11"/>
  <c r="AF57" i="11" s="1"/>
  <c r="AF22" i="11"/>
  <c r="AC8" i="11"/>
  <c r="AG8" i="11"/>
  <c r="AE10" i="11"/>
  <c r="AC13" i="11"/>
  <c r="AG13" i="11"/>
  <c r="AE15" i="11"/>
  <c r="AC18" i="11"/>
  <c r="AG18" i="11"/>
  <c r="AF19" i="11"/>
  <c r="AE20" i="11"/>
  <c r="AE21" i="11" s="1"/>
  <c r="AD26" i="11"/>
  <c r="AD25" i="11" s="1"/>
  <c r="AF28" i="11"/>
  <c r="AF32" i="11"/>
  <c r="AD34" i="11"/>
  <c r="AD35" i="11" s="1"/>
  <c r="AE17" i="11"/>
  <c r="AD22" i="11"/>
  <c r="AE8" i="11"/>
  <c r="AC10" i="11"/>
  <c r="AG10" i="11"/>
  <c r="AE13" i="11"/>
  <c r="AC15" i="11"/>
  <c r="AG15" i="11"/>
  <c r="AF26" i="11"/>
  <c r="AF25" i="11" s="1"/>
  <c r="AD28" i="11"/>
  <c r="G6" i="1"/>
  <c r="G11" i="1"/>
  <c r="G29" i="1"/>
  <c r="G33" i="1"/>
  <c r="G34" i="1"/>
  <c r="G35" i="1" s="1"/>
  <c r="G32" i="1"/>
  <c r="G26" i="1"/>
  <c r="G27" i="1"/>
  <c r="G31" i="1"/>
  <c r="G28" i="1"/>
  <c r="G18" i="1"/>
  <c r="G13" i="1"/>
  <c r="G8" i="1"/>
  <c r="G9" i="1" s="1"/>
  <c r="G20" i="1"/>
  <c r="G15" i="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S18" i="11"/>
  <c r="V18" i="11"/>
  <c r="V17" i="11" s="1"/>
  <c r="H24" i="11"/>
  <c r="H36" i="11" s="1"/>
  <c r="I24" i="11"/>
  <c r="J24" i="11"/>
  <c r="J36" i="11" s="1"/>
  <c r="K24" i="11"/>
  <c r="L24" i="11"/>
  <c r="L36" i="11" s="1"/>
  <c r="M24" i="1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I36" i="11"/>
  <c r="K36" i="11"/>
  <c r="M36" i="11"/>
  <c r="U36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H20" i="11" s="1"/>
  <c r="I50" i="11"/>
  <c r="J50" i="11"/>
  <c r="J20" i="11" s="1"/>
  <c r="K50" i="11"/>
  <c r="L50" i="11"/>
  <c r="L20" i="11" s="1"/>
  <c r="M50" i="11"/>
  <c r="M51" i="11" s="1"/>
  <c r="M32" i="11" s="1"/>
  <c r="N50" i="11"/>
  <c r="N20" i="11" s="1"/>
  <c r="O50" i="11"/>
  <c r="P50" i="11"/>
  <c r="P20" i="11" s="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W50" i="11"/>
  <c r="X50" i="11"/>
  <c r="X20" i="11" s="1"/>
  <c r="Y50" i="11"/>
  <c r="Y51" i="11" s="1"/>
  <c r="Z50" i="11"/>
  <c r="Z20" i="11" s="1"/>
  <c r="AA50" i="11"/>
  <c r="AB50" i="11"/>
  <c r="AB51" i="11" s="1"/>
  <c r="I51" i="11"/>
  <c r="V51" i="11"/>
  <c r="V31" i="11" s="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G25" i="1" l="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G22" i="1"/>
  <c r="G21" i="1" s="1"/>
  <c r="G19" i="1"/>
  <c r="G7" i="1"/>
  <c r="G17" i="1"/>
  <c r="AA18" i="11"/>
  <c r="K18" i="1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AB20" i="11"/>
  <c r="U18" i="11"/>
  <c r="U17" i="11" s="1"/>
  <c r="AA17" i="11"/>
  <c r="T29" i="11"/>
  <c r="T26" i="11"/>
  <c r="T34" i="11"/>
  <c r="T27" i="11"/>
  <c r="T31" i="11"/>
  <c r="T28" i="11"/>
  <c r="T32" i="11"/>
  <c r="T33" i="11"/>
  <c r="V13" i="11"/>
  <c r="AB29" i="11"/>
  <c r="AB26" i="11"/>
  <c r="AB34" i="11"/>
  <c r="AB27" i="11"/>
  <c r="AB31" i="11"/>
  <c r="AB28" i="11"/>
  <c r="AB33" i="11"/>
  <c r="AB32" i="11"/>
  <c r="Z15" i="11"/>
  <c r="Z27" i="11"/>
  <c r="Z28" i="11"/>
  <c r="Z32" i="11"/>
  <c r="Z29" i="11"/>
  <c r="Z33" i="11"/>
  <c r="J31" i="11"/>
  <c r="J33" i="11"/>
  <c r="AA6" i="11"/>
  <c r="AA20" i="11"/>
  <c r="AA22" i="11"/>
  <c r="K6" i="11"/>
  <c r="K20" i="11"/>
  <c r="K19" i="11" s="1"/>
  <c r="K22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M35" i="11" s="1"/>
  <c r="I28" i="11"/>
  <c r="I29" i="11"/>
  <c r="I33" i="11"/>
  <c r="I26" i="11"/>
  <c r="I34" i="11"/>
  <c r="Z19" i="11"/>
  <c r="V20" i="11"/>
  <c r="V22" i="11"/>
  <c r="N21" i="11"/>
  <c r="N19" i="11"/>
  <c r="J19" i="11"/>
  <c r="Z34" i="11"/>
  <c r="J34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Z26" i="11"/>
  <c r="X51" i="11"/>
  <c r="P51" i="11"/>
  <c r="L51" i="11"/>
  <c r="H51" i="11"/>
  <c r="Y8" i="11"/>
  <c r="Y9" i="11" s="1"/>
  <c r="Y22" i="11"/>
  <c r="Y20" i="11"/>
  <c r="U20" i="11"/>
  <c r="U8" i="11"/>
  <c r="U9" i="11" s="1"/>
  <c r="Q8" i="11"/>
  <c r="Q9" i="11" s="1"/>
  <c r="Q22" i="11"/>
  <c r="Q20" i="11"/>
  <c r="M8" i="11"/>
  <c r="M9" i="11" s="1"/>
  <c r="M22" i="11"/>
  <c r="M20" i="11"/>
  <c r="I8" i="11"/>
  <c r="I9" i="11" s="1"/>
  <c r="I22" i="11"/>
  <c r="I20" i="11"/>
  <c r="Y32" i="11"/>
  <c r="Q32" i="11"/>
  <c r="I32" i="11"/>
  <c r="Z31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K17" i="11"/>
  <c r="O17" i="11"/>
  <c r="AB10" i="11"/>
  <c r="AB8" i="11"/>
  <c r="AB18" i="11"/>
  <c r="X10" i="11"/>
  <c r="X8" i="11"/>
  <c r="X18" i="11"/>
  <c r="T10" i="11"/>
  <c r="T8" i="11"/>
  <c r="T13" i="11"/>
  <c r="T18" i="11"/>
  <c r="T15" i="11"/>
  <c r="P10" i="11"/>
  <c r="P8" i="11"/>
  <c r="P15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I15" i="11"/>
  <c r="AA13" i="11"/>
  <c r="W13" i="11"/>
  <c r="S13" i="11"/>
  <c r="K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F15" i="11"/>
  <c r="F13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F55" i="1"/>
  <c r="E56" i="1"/>
  <c r="E55" i="1"/>
  <c r="E54" i="1" s="1"/>
  <c r="E57" i="1" s="1"/>
  <c r="J26" i="11" l="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J25" i="11"/>
  <c r="R32" i="11"/>
  <c r="I25" i="11"/>
  <c r="F9" i="11"/>
  <c r="M7" i="11"/>
  <c r="U7" i="11"/>
  <c r="N9" i="11"/>
  <c r="R26" i="11"/>
  <c r="R31" i="11"/>
  <c r="J13" i="11"/>
  <c r="F25" i="11"/>
  <c r="Z35" i="11"/>
  <c r="M25" i="11"/>
  <c r="Q35" i="11"/>
  <c r="T35" i="11"/>
  <c r="E15" i="11"/>
  <c r="Q15" i="11"/>
  <c r="I7" i="11"/>
  <c r="Y7" i="11"/>
  <c r="R9" i="11"/>
  <c r="L9" i="11"/>
  <c r="X9" i="11"/>
  <c r="W21" i="11"/>
  <c r="U22" i="1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21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AA21" i="11"/>
  <c r="H17" i="11"/>
  <c r="J6" i="11"/>
  <c r="J7" i="11" s="1"/>
  <c r="J11" i="11"/>
  <c r="T6" i="11"/>
  <c r="T7" i="11" s="1"/>
  <c r="T11" i="11"/>
  <c r="O19" i="11"/>
  <c r="N25" i="11"/>
  <c r="K26" i="11"/>
  <c r="K27" i="11"/>
  <c r="K31" i="11"/>
  <c r="K28" i="11"/>
  <c r="K32" i="11"/>
  <c r="K29" i="11"/>
  <c r="K33" i="11"/>
  <c r="K34" i="11"/>
  <c r="K35" i="11" s="1"/>
  <c r="AA26" i="11"/>
  <c r="AA27" i="11"/>
  <c r="AA31" i="11"/>
  <c r="AA28" i="11"/>
  <c r="AA32" i="11"/>
  <c r="AA29" i="11"/>
  <c r="AA33" i="11"/>
  <c r="AA34" i="11"/>
  <c r="AA35" i="11" s="1"/>
  <c r="Q21" i="11"/>
  <c r="Q19" i="11"/>
  <c r="U21" i="11"/>
  <c r="U19" i="11"/>
  <c r="L29" i="11"/>
  <c r="L26" i="11"/>
  <c r="L34" i="11"/>
  <c r="L27" i="11"/>
  <c r="L31" i="11"/>
  <c r="L28" i="11"/>
  <c r="L32" i="11"/>
  <c r="L33" i="11"/>
  <c r="Z25" i="11"/>
  <c r="J35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N35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/>
  <c r="E18" i="1" l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<sst xmlns="http://schemas.openxmlformats.org/spreadsheetml/2006/main" count="142" uniqueCount="63">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</sst>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8BA7FF"/>
      <color rgb="FF3333FF"/>
      <color rgb="FF5C5CD6"/>
      <color rgb="FF3333CC"/>
      <color rgb="FF0029AC"/>
      <color rgb="FFC4E59F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31" zoomScale="115" zoomScaleNormal="115" workbookViewId="0">
      <selection activeCell="H45" sqref="H45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8" width="10.77734375" style="41" customWidth="1"/>
    <col min="9" max="16384" width="8.88671875" style="60"/>
  </cols>
  <sheetData>
    <row r="1" spans="1:8" x14ac:dyDescent="0.3">
      <c r="A1" s="90"/>
      <c r="B1" s="90"/>
      <c r="C1" s="90"/>
      <c r="D1" s="90"/>
      <c r="E1" s="58" t="s">
        <v>58</v>
      </c>
      <c r="F1" s="59" t="s">
        <v>52</v>
      </c>
      <c r="G1" s="59">
        <v>43476</v>
      </c>
      <c r="H1" s="59">
        <v>43479</v>
      </c>
    </row>
    <row r="2" spans="1:8" x14ac:dyDescent="0.3">
      <c r="A2" s="42"/>
      <c r="B2" s="42"/>
      <c r="C2" s="42"/>
      <c r="D2" s="43" t="s">
        <v>2</v>
      </c>
      <c r="E2" s="53">
        <v>10985.15</v>
      </c>
      <c r="F2" s="53">
        <v>10870.4</v>
      </c>
      <c r="G2" s="53">
        <v>10850.15</v>
      </c>
      <c r="H2" s="53">
        <v>10808</v>
      </c>
    </row>
    <row r="3" spans="1:8" x14ac:dyDescent="0.3">
      <c r="A3" s="42"/>
      <c r="B3" s="43"/>
      <c r="C3" s="44"/>
      <c r="D3" s="43" t="s">
        <v>1</v>
      </c>
      <c r="E3" s="54">
        <v>10333.85</v>
      </c>
      <c r="F3" s="54">
        <v>10733.25</v>
      </c>
      <c r="G3" s="54">
        <v>10739.4</v>
      </c>
      <c r="H3" s="54">
        <v>10692.35</v>
      </c>
    </row>
    <row r="4" spans="1:8" x14ac:dyDescent="0.3">
      <c r="A4" s="42"/>
      <c r="B4" s="43"/>
      <c r="C4" s="44"/>
      <c r="D4" s="43" t="s">
        <v>0</v>
      </c>
      <c r="E4" s="50">
        <v>10862.55</v>
      </c>
      <c r="F4" s="50">
        <v>10794.95</v>
      </c>
      <c r="G4" s="50">
        <v>10794.95</v>
      </c>
      <c r="H4" s="50">
        <v>10737.6</v>
      </c>
    </row>
    <row r="5" spans="1:8" x14ac:dyDescent="0.3">
      <c r="A5" s="89" t="s">
        <v>24</v>
      </c>
      <c r="B5" s="89"/>
      <c r="C5" s="89"/>
      <c r="D5" s="89"/>
      <c r="E5" s="61"/>
      <c r="F5" s="61"/>
      <c r="G5" s="61"/>
      <c r="H5" s="61"/>
    </row>
    <row r="6" spans="1:8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 t="shared" ref="F6" si="0">F10+F50</f>
        <v>11002.966666666669</v>
      </c>
      <c r="G6" s="62">
        <f t="shared" ref="G6" si="1">G10+G50</f>
        <v>10961.016666666668</v>
      </c>
      <c r="H6" s="62">
        <f t="shared" ref="H6" si="2">H10+H50</f>
        <v>10915.266666666663</v>
      </c>
    </row>
    <row r="7" spans="1:8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10969.825000000001</v>
      </c>
      <c r="G7" s="47">
        <f t="shared" ref="G7:H7" si="3">(G6+G8)/2</f>
        <v>10933.300000000001</v>
      </c>
      <c r="H7" s="47">
        <f t="shared" si="3"/>
        <v>10888.449999999997</v>
      </c>
    </row>
    <row r="8" spans="1:8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 t="shared" ref="F8" si="4">F14+F50</f>
        <v>10936.683333333334</v>
      </c>
      <c r="G8" s="48">
        <f t="shared" ref="G8" si="5">G14+G50</f>
        <v>10905.583333333334</v>
      </c>
      <c r="H8" s="48">
        <f t="shared" ref="H8" si="6">H14+H50</f>
        <v>10861.633333333331</v>
      </c>
    </row>
    <row r="9" spans="1:8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10901.250000000002</v>
      </c>
      <c r="G9" s="47">
        <f t="shared" ref="G9:H9" si="7">(G8+G10)/2</f>
        <v>10877.925000000001</v>
      </c>
      <c r="H9" s="47">
        <f t="shared" si="7"/>
        <v>10830.624999999996</v>
      </c>
    </row>
    <row r="10" spans="1:8" ht="14.4" customHeight="1" x14ac:dyDescent="0.3">
      <c r="A10" s="45"/>
      <c r="B10" s="45"/>
      <c r="C10" s="45"/>
      <c r="D10" s="46" t="s">
        <v>27</v>
      </c>
      <c r="E10" s="49">
        <f t="shared" ref="E10:F10" si="8">(2*E14)-E3</f>
        <v>11120.516666666665</v>
      </c>
      <c r="F10" s="49">
        <f t="shared" si="8"/>
        <v>10865.816666666669</v>
      </c>
      <c r="G10" s="49">
        <f t="shared" ref="G10:H10" si="9">(2*G14)-G3</f>
        <v>10850.266666666668</v>
      </c>
      <c r="H10" s="49">
        <f t="shared" si="9"/>
        <v>10799.616666666663</v>
      </c>
    </row>
    <row r="11" spans="1:8" x14ac:dyDescent="0.3">
      <c r="A11" s="45"/>
      <c r="B11" s="45"/>
      <c r="C11" s="45"/>
      <c r="D11" s="46" t="s">
        <v>46</v>
      </c>
      <c r="E11" s="47">
        <f t="shared" ref="E11:F11" si="10">(E10+E14)/2</f>
        <v>10923.849999999999</v>
      </c>
      <c r="F11" s="47">
        <f t="shared" si="10"/>
        <v>10832.675000000003</v>
      </c>
      <c r="G11" s="47">
        <f t="shared" ref="G11:H11" si="11">(G10+G14)/2</f>
        <v>10822.550000000001</v>
      </c>
      <c r="H11" s="47">
        <f t="shared" si="11"/>
        <v>10772.799999999997</v>
      </c>
    </row>
    <row r="12" spans="1:8" ht="3" customHeight="1" x14ac:dyDescent="0.3">
      <c r="A12" s="45"/>
      <c r="B12" s="45"/>
      <c r="C12" s="45"/>
      <c r="D12" s="46"/>
      <c r="E12" s="50"/>
      <c r="F12" s="50"/>
      <c r="G12" s="50"/>
      <c r="H12" s="50"/>
    </row>
    <row r="13" spans="1:8" x14ac:dyDescent="0.3">
      <c r="A13" s="45"/>
      <c r="B13" s="45"/>
      <c r="C13" s="45"/>
      <c r="D13" s="46" t="s">
        <v>4</v>
      </c>
      <c r="E13" s="69">
        <f t="shared" ref="E13:G13" si="12">E14+E57/2</f>
        <v>10794.866666666665</v>
      </c>
      <c r="F13" s="69">
        <f t="shared" si="12"/>
        <v>10801.825000000001</v>
      </c>
      <c r="G13" s="69">
        <f t="shared" si="12"/>
        <v>10794.891666666668</v>
      </c>
      <c r="H13" s="69">
        <f t="shared" ref="H13" si="13">H14+H57/2</f>
        <v>10750.174999999999</v>
      </c>
    </row>
    <row r="14" spans="1:8" x14ac:dyDescent="0.3">
      <c r="A14" s="45"/>
      <c r="B14" s="45"/>
      <c r="C14" s="45"/>
      <c r="D14" s="46" t="s">
        <v>28</v>
      </c>
      <c r="E14" s="50">
        <f t="shared" ref="E14:F14" si="14">(E2+E3+E4)/3</f>
        <v>10727.183333333332</v>
      </c>
      <c r="F14" s="50">
        <f t="shared" si="14"/>
        <v>10799.533333333335</v>
      </c>
      <c r="G14" s="50">
        <f t="shared" ref="G14:H14" si="15">(G2+G3+G4)/3</f>
        <v>10794.833333333334</v>
      </c>
      <c r="H14" s="50">
        <f t="shared" si="15"/>
        <v>10745.983333333332</v>
      </c>
    </row>
    <row r="15" spans="1:8" x14ac:dyDescent="0.3">
      <c r="A15" s="45"/>
      <c r="B15" s="45"/>
      <c r="C15" s="45"/>
      <c r="D15" s="46" t="s">
        <v>3</v>
      </c>
      <c r="E15" s="70">
        <f t="shared" ref="E15:G15" si="16">E14-E57/2</f>
        <v>10659.5</v>
      </c>
      <c r="F15" s="70">
        <f t="shared" si="16"/>
        <v>10797.241666666669</v>
      </c>
      <c r="G15" s="70">
        <f t="shared" si="16"/>
        <v>10794.775</v>
      </c>
      <c r="H15" s="70">
        <f t="shared" ref="H15" si="17">H14-H57/2</f>
        <v>10741.791666666664</v>
      </c>
    </row>
    <row r="16" spans="1:8" ht="3" customHeight="1" x14ac:dyDescent="0.3">
      <c r="A16" s="45"/>
      <c r="B16" s="45"/>
      <c r="C16" s="45"/>
      <c r="D16" s="46"/>
      <c r="E16" s="50"/>
      <c r="F16" s="50"/>
      <c r="G16" s="50"/>
      <c r="H16" s="50"/>
    </row>
    <row r="17" spans="1:8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10764.100000000002</v>
      </c>
      <c r="G17" s="47">
        <f t="shared" ref="G17:H17" si="18">(G14+G18)/2</f>
        <v>10767.175000000001</v>
      </c>
      <c r="H17" s="47">
        <f t="shared" si="18"/>
        <v>10714.974999999999</v>
      </c>
    </row>
    <row r="18" spans="1:8" x14ac:dyDescent="0.3">
      <c r="A18" s="45"/>
      <c r="B18" s="45"/>
      <c r="C18" s="45"/>
      <c r="D18" s="46" t="s">
        <v>61</v>
      </c>
      <c r="E18" s="51">
        <f t="shared" ref="E18:F18" si="19">2*E14-E2</f>
        <v>10469.216666666665</v>
      </c>
      <c r="F18" s="51">
        <f t="shared" si="19"/>
        <v>10728.66666666667</v>
      </c>
      <c r="G18" s="51">
        <f t="shared" ref="G18:H18" si="20">2*G14-G2</f>
        <v>10739.516666666668</v>
      </c>
      <c r="H18" s="51">
        <f t="shared" si="20"/>
        <v>10683.966666666664</v>
      </c>
    </row>
    <row r="19" spans="1:8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10695.525000000001</v>
      </c>
      <c r="G19" s="47">
        <f t="shared" ref="G19:H19" si="21">(G18+G20)/2</f>
        <v>10711.800000000001</v>
      </c>
      <c r="H19" s="47">
        <f t="shared" si="21"/>
        <v>10657.149999999998</v>
      </c>
    </row>
    <row r="20" spans="1:8" x14ac:dyDescent="0.3">
      <c r="A20" s="45"/>
      <c r="B20" s="45"/>
      <c r="C20" s="45"/>
      <c r="D20" s="46" t="s">
        <v>29</v>
      </c>
      <c r="E20" s="52">
        <f t="shared" ref="E20:F20" si="22">E14-E50</f>
        <v>10075.883333333333</v>
      </c>
      <c r="F20" s="52">
        <f t="shared" si="22"/>
        <v>10662.383333333335</v>
      </c>
      <c r="G20" s="52">
        <f t="shared" ref="G20" si="23">G14-G50</f>
        <v>10684.083333333334</v>
      </c>
      <c r="H20" s="52">
        <f t="shared" ref="H20" si="24">H14-H50</f>
        <v>10630.333333333332</v>
      </c>
    </row>
    <row r="21" spans="1:8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10626.950000000003</v>
      </c>
      <c r="G21" s="47">
        <f t="shared" ref="G21:H21" si="25">(G20+G22)/2</f>
        <v>10656.425000000001</v>
      </c>
      <c r="H21" s="47">
        <f t="shared" si="25"/>
        <v>10599.324999999997</v>
      </c>
    </row>
    <row r="22" spans="1:8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 t="shared" ref="F22" si="26">F18-F50</f>
        <v>10591.51666666667</v>
      </c>
      <c r="G22" s="63">
        <f t="shared" ref="G22" si="27">G18-G50</f>
        <v>10628.766666666668</v>
      </c>
      <c r="H22" s="63">
        <f t="shared" ref="H22" si="28">H18-H50</f>
        <v>10568.316666666664</v>
      </c>
    </row>
    <row r="23" spans="1:8" x14ac:dyDescent="0.3">
      <c r="A23" s="89" t="s">
        <v>23</v>
      </c>
      <c r="B23" s="89"/>
      <c r="C23" s="89"/>
      <c r="D23" s="89"/>
      <c r="E23" s="64"/>
      <c r="F23" s="64"/>
      <c r="G23" s="64"/>
      <c r="H23" s="64"/>
    </row>
    <row r="24" spans="1:8" x14ac:dyDescent="0.3">
      <c r="A24" s="45"/>
      <c r="B24" s="45"/>
      <c r="C24" s="45"/>
      <c r="D24" s="46" t="s">
        <v>11</v>
      </c>
      <c r="E24" s="48">
        <f t="shared" ref="E24:F24" si="29">(E2/E3)*E4</f>
        <v>11547.171783265674</v>
      </c>
      <c r="F24" s="48">
        <f t="shared" si="29"/>
        <v>10932.888405655323</v>
      </c>
      <c r="G24" s="48">
        <f t="shared" ref="G24:H24" si="30">(G2/G3)*G4</f>
        <v>10906.272859051718</v>
      </c>
      <c r="H24" s="48">
        <f t="shared" si="30"/>
        <v>10853.739430527434</v>
      </c>
    </row>
    <row r="25" spans="1:8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10914.435079999999</v>
      </c>
      <c r="G25" s="47">
        <f t="shared" ref="G25:H25" si="31">G26+1.168*(G26-G27)</f>
        <v>10891.435400000002</v>
      </c>
      <c r="H25" s="47">
        <f t="shared" si="31"/>
        <v>10838.354280000001</v>
      </c>
    </row>
    <row r="26" spans="1:8" x14ac:dyDescent="0.3">
      <c r="A26" s="45"/>
      <c r="B26" s="45"/>
      <c r="C26" s="45"/>
      <c r="D26" s="46" t="s">
        <v>13</v>
      </c>
      <c r="E26" s="49">
        <f t="shared" ref="E26:F26" si="32">E4+E51/2</f>
        <v>11220.764999999999</v>
      </c>
      <c r="F26" s="49">
        <f t="shared" si="32"/>
        <v>10870.3825</v>
      </c>
      <c r="G26" s="49">
        <f t="shared" ref="G26:H26" si="33">G4+G51/2</f>
        <v>10855.862500000001</v>
      </c>
      <c r="H26" s="49">
        <f t="shared" si="33"/>
        <v>10801.2075</v>
      </c>
    </row>
    <row r="27" spans="1:8" x14ac:dyDescent="0.3">
      <c r="A27" s="45"/>
      <c r="B27" s="45"/>
      <c r="C27" s="45"/>
      <c r="D27" s="46" t="s">
        <v>14</v>
      </c>
      <c r="E27" s="53">
        <f t="shared" ref="E27:F27" si="34">E4+E51/4</f>
        <v>11041.657499999999</v>
      </c>
      <c r="F27" s="53">
        <f t="shared" si="34"/>
        <v>10832.66625</v>
      </c>
      <c r="G27" s="53">
        <f t="shared" ref="G27:H27" si="35">G4+G51/4</f>
        <v>10825.40625</v>
      </c>
      <c r="H27" s="53">
        <f t="shared" si="35"/>
        <v>10769.403749999999</v>
      </c>
    </row>
    <row r="28" spans="1:8" x14ac:dyDescent="0.3">
      <c r="A28" s="45"/>
      <c r="B28" s="45"/>
      <c r="C28" s="45"/>
      <c r="D28" s="46" t="s">
        <v>15</v>
      </c>
      <c r="E28" s="47">
        <f t="shared" ref="E28:F28" si="36">E4+E51/6</f>
        <v>10981.955</v>
      </c>
      <c r="F28" s="47">
        <f t="shared" si="36"/>
        <v>10820.094166666668</v>
      </c>
      <c r="G28" s="47">
        <f t="shared" ref="G28:H28" si="37">G4+G51/6</f>
        <v>10815.254166666668</v>
      </c>
      <c r="H28" s="47">
        <f t="shared" si="37"/>
        <v>10758.8025</v>
      </c>
    </row>
    <row r="29" spans="1:8" x14ac:dyDescent="0.3">
      <c r="A29" s="45"/>
      <c r="B29" s="45"/>
      <c r="C29" s="45"/>
      <c r="D29" s="46" t="s">
        <v>16</v>
      </c>
      <c r="E29" s="47">
        <f t="shared" ref="E29:F29" si="38">E4+E51/12</f>
        <v>10922.252499999999</v>
      </c>
      <c r="F29" s="47">
        <f t="shared" si="38"/>
        <v>10807.522083333333</v>
      </c>
      <c r="G29" s="47">
        <f t="shared" ref="G29:H29" si="39">G4+G51/12</f>
        <v>10805.102083333333</v>
      </c>
      <c r="H29" s="47">
        <f t="shared" si="39"/>
        <v>10748.20125</v>
      </c>
    </row>
    <row r="30" spans="1:8" x14ac:dyDescent="0.3">
      <c r="A30" s="45"/>
      <c r="B30" s="45"/>
      <c r="C30" s="45"/>
      <c r="D30" s="46" t="s">
        <v>0</v>
      </c>
      <c r="E30" s="50">
        <f t="shared" ref="E30:F30" si="40">E4</f>
        <v>10862.55</v>
      </c>
      <c r="F30" s="50">
        <f t="shared" si="40"/>
        <v>10794.95</v>
      </c>
      <c r="G30" s="50">
        <f t="shared" ref="G30:H30" si="41">G4</f>
        <v>10794.95</v>
      </c>
      <c r="H30" s="50">
        <f t="shared" si="41"/>
        <v>10737.6</v>
      </c>
    </row>
    <row r="31" spans="1:8" x14ac:dyDescent="0.3">
      <c r="A31" s="45"/>
      <c r="B31" s="45"/>
      <c r="C31" s="45"/>
      <c r="D31" s="46" t="s">
        <v>17</v>
      </c>
      <c r="E31" s="47">
        <f t="shared" ref="E31:F31" si="42">E4-E51/12</f>
        <v>10802.8475</v>
      </c>
      <c r="F31" s="47">
        <f t="shared" si="42"/>
        <v>10782.377916666668</v>
      </c>
      <c r="G31" s="47">
        <f t="shared" ref="G31:H31" si="43">G4-G51/12</f>
        <v>10784.797916666668</v>
      </c>
      <c r="H31" s="47">
        <f t="shared" si="43"/>
        <v>10726.998750000001</v>
      </c>
    </row>
    <row r="32" spans="1:8" x14ac:dyDescent="0.3">
      <c r="A32" s="45"/>
      <c r="B32" s="45"/>
      <c r="C32" s="45"/>
      <c r="D32" s="46" t="s">
        <v>18</v>
      </c>
      <c r="E32" s="47">
        <f t="shared" ref="E32:F32" si="44">E4-E51/6</f>
        <v>10743.144999999999</v>
      </c>
      <c r="F32" s="47">
        <f t="shared" si="44"/>
        <v>10769.805833333334</v>
      </c>
      <c r="G32" s="47">
        <f t="shared" ref="G32:H32" si="45">G4-G51/6</f>
        <v>10774.645833333334</v>
      </c>
      <c r="H32" s="47">
        <f t="shared" si="45"/>
        <v>10716.397500000001</v>
      </c>
    </row>
    <row r="33" spans="1:8" x14ac:dyDescent="0.3">
      <c r="A33" s="45"/>
      <c r="B33" s="45"/>
      <c r="C33" s="45"/>
      <c r="D33" s="46" t="s">
        <v>19</v>
      </c>
      <c r="E33" s="54">
        <f t="shared" ref="E33:F33" si="46">E4-E51/4</f>
        <v>10683.442499999999</v>
      </c>
      <c r="F33" s="54">
        <f t="shared" si="46"/>
        <v>10757.233750000001</v>
      </c>
      <c r="G33" s="54">
        <f t="shared" ref="G33:H33" si="47">G4-G51/4</f>
        <v>10764.493750000001</v>
      </c>
      <c r="H33" s="54">
        <f t="shared" si="47"/>
        <v>10705.796250000001</v>
      </c>
    </row>
    <row r="34" spans="1:8" x14ac:dyDescent="0.3">
      <c r="A34" s="45"/>
      <c r="B34" s="45"/>
      <c r="C34" s="45"/>
      <c r="D34" s="46" t="s">
        <v>20</v>
      </c>
      <c r="E34" s="51">
        <f t="shared" ref="E34:F34" si="48">E4-E51/2</f>
        <v>10504.334999999999</v>
      </c>
      <c r="F34" s="51">
        <f t="shared" si="48"/>
        <v>10719.517500000002</v>
      </c>
      <c r="G34" s="51">
        <f t="shared" ref="G34:H34" si="49">G4-G51/2</f>
        <v>10734.0375</v>
      </c>
      <c r="H34" s="51">
        <f t="shared" si="49"/>
        <v>10673.9925</v>
      </c>
    </row>
    <row r="35" spans="1:8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10675.464920000002</v>
      </c>
      <c r="G35" s="47">
        <f t="shared" ref="G35:H35" si="50">G34-1.168*(G33-G34)</f>
        <v>10698.464599999999</v>
      </c>
      <c r="H35" s="47">
        <f t="shared" si="50"/>
        <v>10636.845719999999</v>
      </c>
    </row>
    <row r="36" spans="1:8" x14ac:dyDescent="0.3">
      <c r="A36" s="45"/>
      <c r="B36" s="45"/>
      <c r="C36" s="45"/>
      <c r="D36" s="46" t="s">
        <v>22</v>
      </c>
      <c r="E36" s="52">
        <f t="shared" ref="E36:F36" si="51">E4-(E24-E4)</f>
        <v>10177.928216734324</v>
      </c>
      <c r="F36" s="52">
        <f t="shared" si="51"/>
        <v>10657.011594344678</v>
      </c>
      <c r="G36" s="52">
        <f t="shared" ref="G36:H36" si="52">G4-(G24-G4)</f>
        <v>10683.627140948283</v>
      </c>
      <c r="H36" s="52">
        <f t="shared" si="52"/>
        <v>10621.460569472567</v>
      </c>
    </row>
    <row r="37" spans="1:8" x14ac:dyDescent="0.3">
      <c r="A37" s="89" t="s">
        <v>25</v>
      </c>
      <c r="B37" s="89"/>
      <c r="C37" s="89"/>
      <c r="D37" s="89"/>
      <c r="E37" s="65" t="s">
        <v>53</v>
      </c>
      <c r="F37" s="66"/>
      <c r="G37" s="64"/>
      <c r="H37" s="64"/>
    </row>
    <row r="38" spans="1:8" x14ac:dyDescent="0.3">
      <c r="A38" s="46"/>
      <c r="B38" s="46"/>
      <c r="C38" s="46"/>
      <c r="D38" s="46" t="s">
        <v>55</v>
      </c>
      <c r="E38" s="62"/>
      <c r="F38" s="62"/>
      <c r="G38" s="62"/>
      <c r="H38" s="62"/>
    </row>
    <row r="39" spans="1:8" x14ac:dyDescent="0.3">
      <c r="A39" s="46"/>
      <c r="B39" s="46"/>
      <c r="C39" s="46"/>
      <c r="D39" s="46" t="s">
        <v>54</v>
      </c>
      <c r="E39" s="48"/>
      <c r="F39" s="48"/>
      <c r="G39" s="48"/>
      <c r="H39" s="48"/>
    </row>
    <row r="40" spans="1:8" x14ac:dyDescent="0.3">
      <c r="A40" s="45"/>
      <c r="B40" s="46"/>
      <c r="C40" s="45"/>
      <c r="D40" s="46" t="s">
        <v>33</v>
      </c>
      <c r="E40" s="49"/>
      <c r="F40" s="49"/>
      <c r="G40" s="49"/>
      <c r="H40" s="49"/>
    </row>
    <row r="41" spans="1:8" x14ac:dyDescent="0.3">
      <c r="A41" s="45"/>
      <c r="B41" s="45"/>
      <c r="C41" s="45"/>
      <c r="D41" s="46" t="s">
        <v>30</v>
      </c>
      <c r="E41" s="53"/>
      <c r="F41" s="53"/>
      <c r="G41" s="53">
        <v>10923</v>
      </c>
      <c r="H41" s="53">
        <v>10759</v>
      </c>
    </row>
    <row r="42" spans="1:8" x14ac:dyDescent="0.3">
      <c r="A42" s="45"/>
      <c r="B42" s="45"/>
      <c r="C42" s="45"/>
      <c r="D42" s="46" t="s">
        <v>30</v>
      </c>
      <c r="E42" s="55"/>
      <c r="F42" s="55"/>
      <c r="G42" s="55">
        <v>10870</v>
      </c>
      <c r="H42" s="55">
        <v>10734</v>
      </c>
    </row>
    <row r="43" spans="1:8" x14ac:dyDescent="0.3">
      <c r="A43" s="45"/>
      <c r="B43" s="45"/>
      <c r="C43" s="45"/>
      <c r="D43" s="46" t="s">
        <v>0</v>
      </c>
      <c r="E43" s="50">
        <f t="shared" ref="E43:F43" si="53">E4</f>
        <v>10862.55</v>
      </c>
      <c r="F43" s="50">
        <f t="shared" si="53"/>
        <v>10794.95</v>
      </c>
      <c r="G43" s="50">
        <f t="shared" ref="G43:H43" si="54">G4</f>
        <v>10794.95</v>
      </c>
      <c r="H43" s="50">
        <f t="shared" si="54"/>
        <v>10737.6</v>
      </c>
    </row>
    <row r="44" spans="1:8" x14ac:dyDescent="0.3">
      <c r="A44" s="45"/>
      <c r="B44" s="45"/>
      <c r="C44" s="45"/>
      <c r="D44" s="46" t="s">
        <v>31</v>
      </c>
      <c r="E44" s="56"/>
      <c r="F44" s="56"/>
      <c r="G44" s="56"/>
      <c r="H44" s="56"/>
    </row>
    <row r="45" spans="1:8" x14ac:dyDescent="0.3">
      <c r="A45" s="45"/>
      <c r="B45" s="45"/>
      <c r="C45" s="45"/>
      <c r="D45" s="46" t="s">
        <v>32</v>
      </c>
      <c r="E45" s="54"/>
      <c r="F45" s="54"/>
      <c r="G45" s="54">
        <v>10628</v>
      </c>
      <c r="H45" s="54"/>
    </row>
    <row r="46" spans="1:8" x14ac:dyDescent="0.3">
      <c r="A46" s="45"/>
      <c r="B46" s="45"/>
      <c r="C46" s="45"/>
      <c r="D46" s="46" t="s">
        <v>34</v>
      </c>
      <c r="E46" s="51"/>
      <c r="F46" s="51"/>
      <c r="G46" s="51"/>
      <c r="H46" s="51"/>
    </row>
    <row r="47" spans="1:8" x14ac:dyDescent="0.3">
      <c r="A47" s="45"/>
      <c r="B47" s="45"/>
      <c r="C47" s="45"/>
      <c r="D47" s="46" t="s">
        <v>56</v>
      </c>
      <c r="E47" s="52"/>
      <c r="F47" s="52"/>
      <c r="G47" s="52"/>
      <c r="H47" s="52"/>
    </row>
    <row r="48" spans="1:8" x14ac:dyDescent="0.3">
      <c r="A48" s="45"/>
      <c r="B48" s="45"/>
      <c r="C48" s="45"/>
      <c r="D48" s="46" t="s">
        <v>57</v>
      </c>
      <c r="E48" s="63"/>
      <c r="F48" s="63"/>
      <c r="G48" s="63"/>
      <c r="H48" s="63"/>
    </row>
    <row r="49" spans="1:8" x14ac:dyDescent="0.3">
      <c r="A49" s="89" t="s">
        <v>60</v>
      </c>
      <c r="B49" s="89"/>
      <c r="C49" s="89"/>
      <c r="D49" s="89"/>
      <c r="E49" s="64"/>
      <c r="F49" s="64"/>
      <c r="G49" s="64"/>
      <c r="H49" s="64"/>
    </row>
    <row r="50" spans="1:8" x14ac:dyDescent="0.3">
      <c r="A50" s="45"/>
      <c r="B50" s="45"/>
      <c r="C50" s="45"/>
      <c r="D50" s="46" t="s">
        <v>9</v>
      </c>
      <c r="E50" s="47">
        <f t="shared" ref="E50:F50" si="55">ABS(E2-E3)</f>
        <v>651.29999999999927</v>
      </c>
      <c r="F50" s="47">
        <f t="shared" si="55"/>
        <v>137.14999999999964</v>
      </c>
      <c r="G50" s="47">
        <f t="shared" ref="G50:H50" si="56">ABS(G2-G3)</f>
        <v>110.75</v>
      </c>
      <c r="H50" s="47">
        <f t="shared" si="56"/>
        <v>115.64999999999964</v>
      </c>
    </row>
    <row r="51" spans="1:8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150.86499999999961</v>
      </c>
      <c r="G51" s="47">
        <f t="shared" ref="G51:H51" si="57">G50*1.1</f>
        <v>121.825</v>
      </c>
      <c r="H51" s="47">
        <f t="shared" si="57"/>
        <v>127.21499999999961</v>
      </c>
    </row>
    <row r="52" spans="1:8" x14ac:dyDescent="0.3">
      <c r="A52" s="45"/>
      <c r="B52" s="45"/>
      <c r="C52" s="45"/>
      <c r="D52" s="46" t="s">
        <v>10</v>
      </c>
      <c r="E52" s="47">
        <f t="shared" ref="E52:F52" si="58">(E2+E3)</f>
        <v>21319</v>
      </c>
      <c r="F52" s="47">
        <f t="shared" si="58"/>
        <v>21603.65</v>
      </c>
      <c r="G52" s="47">
        <f t="shared" ref="G52:H52" si="59">(G2+G3)</f>
        <v>21589.55</v>
      </c>
      <c r="H52" s="47">
        <f t="shared" si="59"/>
        <v>21500.35</v>
      </c>
    </row>
    <row r="53" spans="1:8" x14ac:dyDescent="0.3">
      <c r="A53" s="45"/>
      <c r="B53" s="45"/>
      <c r="C53" s="45"/>
      <c r="D53" s="46" t="s">
        <v>5</v>
      </c>
      <c r="E53" s="47">
        <f t="shared" ref="E53:F53" si="60">(E2+E3)/2</f>
        <v>10659.5</v>
      </c>
      <c r="F53" s="47">
        <f t="shared" si="60"/>
        <v>10801.825000000001</v>
      </c>
      <c r="G53" s="47">
        <f t="shared" ref="G53:H53" si="61">(G2+G3)/2</f>
        <v>10794.775</v>
      </c>
      <c r="H53" s="47">
        <f t="shared" si="61"/>
        <v>10750.174999999999</v>
      </c>
    </row>
    <row r="54" spans="1:8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 t="shared" ref="F54" si="62">F55-F56+F55</f>
        <v>10797.241666666669</v>
      </c>
      <c r="G54" s="47">
        <f t="shared" ref="G54:H54" si="63">G55-G56+G55</f>
        <v>10794.891666666668</v>
      </c>
      <c r="H54" s="47">
        <f t="shared" si="63"/>
        <v>10741.791666666664</v>
      </c>
    </row>
    <row r="55" spans="1:8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 t="shared" ref="F55" si="64">(F2+F3+F4)/3</f>
        <v>10799.533333333335</v>
      </c>
      <c r="G55" s="47">
        <f t="shared" ref="G55:H55" si="65">(G2+G3+G4)/3</f>
        <v>10794.833333333334</v>
      </c>
      <c r="H55" s="47">
        <f t="shared" si="65"/>
        <v>10745.983333333332</v>
      </c>
    </row>
    <row r="56" spans="1:8" x14ac:dyDescent="0.3">
      <c r="A56" s="45"/>
      <c r="B56" s="45"/>
      <c r="C56" s="45"/>
      <c r="D56" s="46" t="s">
        <v>3</v>
      </c>
      <c r="E56" s="47">
        <f>E53</f>
        <v>10659.5</v>
      </c>
      <c r="F56" s="47">
        <f t="shared" ref="F56" si="66">F53</f>
        <v>10801.825000000001</v>
      </c>
      <c r="G56" s="47">
        <f t="shared" ref="G56:H56" si="67">G53</f>
        <v>10794.775</v>
      </c>
      <c r="H56" s="47">
        <f t="shared" si="67"/>
        <v>10750.174999999999</v>
      </c>
    </row>
    <row r="57" spans="1:8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 t="shared" ref="F57" si="68">ABS(F54-F56)</f>
        <v>4.5833333333321207</v>
      </c>
      <c r="G57" s="67">
        <f t="shared" ref="G57:H57" si="69">ABS(G54-G56)</f>
        <v>0.11666666666860692</v>
      </c>
      <c r="H57" s="67">
        <f t="shared" si="69"/>
        <v>8.3833333333350311</v>
      </c>
    </row>
    <row r="58" spans="1:8" x14ac:dyDescent="0.3">
      <c r="E58" s="41"/>
      <c r="F58" s="41"/>
    </row>
    <row r="59" spans="1:8" x14ac:dyDescent="0.3">
      <c r="E59" s="41"/>
      <c r="F59" s="41"/>
    </row>
    <row r="60" spans="1:8" x14ac:dyDescent="0.3">
      <c r="E60" s="41"/>
      <c r="F60" s="41"/>
    </row>
    <row r="61" spans="1:8" x14ac:dyDescent="0.3">
      <c r="E61" s="41"/>
      <c r="F61" s="41"/>
    </row>
    <row r="62" spans="1:8" x14ac:dyDescent="0.3">
      <c r="E62" s="41"/>
      <c r="F62" s="41"/>
    </row>
    <row r="63" spans="1:8" x14ac:dyDescent="0.3">
      <c r="E63" s="41"/>
      <c r="F63" s="41"/>
    </row>
    <row r="64" spans="1:8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6" sqref="G6:G1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10865.75</v>
      </c>
      <c r="D6" s="10"/>
      <c r="E6" s="11">
        <v>10865.75</v>
      </c>
      <c r="F6" s="10"/>
      <c r="G6" s="12">
        <v>10810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10802.45</v>
      </c>
      <c r="D9" s="10"/>
      <c r="E9" s="11">
        <v>10739</v>
      </c>
      <c r="F9" s="10"/>
      <c r="G9" s="12">
        <v>10782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10850</v>
      </c>
      <c r="D12" s="10"/>
      <c r="E12" s="11">
        <v>10810</v>
      </c>
      <c r="F12" s="10"/>
      <c r="G12" s="12">
        <v>10807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10817.388800000001</v>
      </c>
      <c r="D16" s="36"/>
      <c r="E16" s="35">
        <f>VALUE(23.6/100*(E6-E9)+E9)</f>
        <v>10768.913</v>
      </c>
      <c r="F16" s="37"/>
      <c r="G16" s="38">
        <f>VALUE(23.6/100*(G6-G9)+G9)</f>
        <v>10788.608</v>
      </c>
    </row>
    <row r="17" spans="2:7" x14ac:dyDescent="0.3">
      <c r="B17" s="29">
        <v>0.38200000000000001</v>
      </c>
      <c r="C17" s="30">
        <f>38.2/100*(C6-C9)+C9</f>
        <v>10826.6306</v>
      </c>
      <c r="D17" s="31"/>
      <c r="E17" s="30">
        <f>VALUE(38.2/100*(E6-E9)+E9)</f>
        <v>10787.4185</v>
      </c>
      <c r="F17" s="32"/>
      <c r="G17" s="33">
        <f>VALUE(38.2/100*(G6-G9)+G9)</f>
        <v>10792.696</v>
      </c>
    </row>
    <row r="18" spans="2:7" x14ac:dyDescent="0.3">
      <c r="B18" s="34">
        <v>0.5</v>
      </c>
      <c r="C18" s="35">
        <f>VALUE(50/100*(C6-C9)+C9)</f>
        <v>10834.1</v>
      </c>
      <c r="D18" s="36"/>
      <c r="E18" s="35">
        <f>VALUE(50/100*(E6-E9)+E9)</f>
        <v>10802.375</v>
      </c>
      <c r="F18" s="37"/>
      <c r="G18" s="38">
        <f>VALUE(50/100*(G6-G9)+G9)</f>
        <v>10796</v>
      </c>
    </row>
    <row r="19" spans="2:7" x14ac:dyDescent="0.3">
      <c r="B19" s="34">
        <v>0.61799999999999999</v>
      </c>
      <c r="C19" s="35">
        <f>VALUE(61.8/100*(C6-C9)+C9)</f>
        <v>10841.5694</v>
      </c>
      <c r="D19" s="36"/>
      <c r="E19" s="35">
        <f>VALUE(61.8/100*(E6-E9)+E9)</f>
        <v>10817.3315</v>
      </c>
      <c r="F19" s="37"/>
      <c r="G19" s="38">
        <f>VALUE(61.8/100*(G6-G9)+G9)</f>
        <v>10799.304</v>
      </c>
    </row>
    <row r="20" spans="2:7" x14ac:dyDescent="0.3">
      <c r="B20" s="18">
        <v>0.70699999999999996</v>
      </c>
      <c r="C20" s="19">
        <f>VALUE(70.7/100*(C6-C9)+C9)</f>
        <v>10847.203100000001</v>
      </c>
      <c r="D20" s="20"/>
      <c r="E20" s="19">
        <f>VALUE(70.7/100*(E6-E9)+E9)</f>
        <v>10828.61225</v>
      </c>
      <c r="F20" s="21"/>
      <c r="G20" s="22">
        <f>VALUE(70.7/100*(G6-G9)+G9)</f>
        <v>10801.796</v>
      </c>
    </row>
    <row r="21" spans="2:7" x14ac:dyDescent="0.3">
      <c r="B21" s="18">
        <v>0.78600000000000003</v>
      </c>
      <c r="C21" s="19">
        <f>VALUE(78.6/100*(C6-C9)+C9)</f>
        <v>10852.203799999999</v>
      </c>
      <c r="D21" s="20"/>
      <c r="E21" s="19">
        <f>VALUE(78.6/100*(E6-E9)+E9)</f>
        <v>10838.6255</v>
      </c>
      <c r="F21" s="21"/>
      <c r="G21" s="22">
        <f>VALUE(78.6/100*(G6-G9)+G9)</f>
        <v>10804.008</v>
      </c>
    </row>
    <row r="22" spans="2:7" x14ac:dyDescent="0.3">
      <c r="B22" s="18">
        <v>1</v>
      </c>
      <c r="C22" s="19">
        <f>VALUE(100/100*(C6-C9)+C9)</f>
        <v>10865.75</v>
      </c>
      <c r="D22" s="20"/>
      <c r="E22" s="19">
        <f>VALUE(100/100*(E6-E9)+E9)</f>
        <v>10865.75</v>
      </c>
      <c r="F22" s="21"/>
      <c r="G22" s="22">
        <f>VALUE(100/100*(G6-G9)+G9)</f>
        <v>10810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10825.8194</v>
      </c>
      <c r="D25" s="39"/>
      <c r="E25" s="27">
        <f>VALUE(E12-38.2/100*(E6-E9))</f>
        <v>10761.5815</v>
      </c>
      <c r="F25" s="40"/>
      <c r="G25" s="27">
        <f>VALUE(G12-38.2/100*(G6-G9))</f>
        <v>10796.304</v>
      </c>
    </row>
    <row r="26" spans="2:7" x14ac:dyDescent="0.3">
      <c r="B26" s="24">
        <v>0.5</v>
      </c>
      <c r="C26" s="27">
        <f>VALUE(C12-50/100*(C6-C9))</f>
        <v>10818.35</v>
      </c>
      <c r="D26" s="39"/>
      <c r="E26" s="27">
        <f>VALUE(E12-50/100*(E6-E9))</f>
        <v>10746.625</v>
      </c>
      <c r="F26" s="40"/>
      <c r="G26" s="27">
        <f>VALUE(G12-50/100*(G6-G9))</f>
        <v>10793</v>
      </c>
    </row>
    <row r="27" spans="2:7" x14ac:dyDescent="0.3">
      <c r="B27" s="24">
        <v>0.61799999999999999</v>
      </c>
      <c r="C27" s="27">
        <f>VALUE(C12-61.8/100*(C6-C9))</f>
        <v>10810.8806</v>
      </c>
      <c r="D27" s="39"/>
      <c r="E27" s="27">
        <f>VALUE(E12-61.8/100*(E6-E9))</f>
        <v>10731.6685</v>
      </c>
      <c r="F27" s="40"/>
      <c r="G27" s="27">
        <f>VALUE(G12-61.8/100*(G6-G9))</f>
        <v>10789.696</v>
      </c>
    </row>
    <row r="28" spans="2:7" x14ac:dyDescent="0.3">
      <c r="B28" s="18">
        <v>0.70699999999999996</v>
      </c>
      <c r="C28" s="22">
        <f>VALUE(C12-70.07/100*(C6-C9))</f>
        <v>10805.645690000001</v>
      </c>
      <c r="D28" s="20"/>
      <c r="E28" s="22">
        <f>VALUE(E12-70.07/100*(E6-E9))</f>
        <v>10721.186275</v>
      </c>
      <c r="F28" s="21"/>
      <c r="G28" s="22">
        <f>VALUE(G12-70.07/100*(G6-G9))</f>
        <v>10787.3804</v>
      </c>
    </row>
    <row r="29" spans="2:7" x14ac:dyDescent="0.3">
      <c r="B29" s="24">
        <v>1</v>
      </c>
      <c r="C29" s="27">
        <f>VALUE(C12-100/100*(C6-C9))</f>
        <v>10786.7</v>
      </c>
      <c r="D29" s="39"/>
      <c r="E29" s="27">
        <f>VALUE(E12-100/100*(E6-E9))</f>
        <v>10683.25</v>
      </c>
      <c r="F29" s="40"/>
      <c r="G29" s="27">
        <f>VALUE(G12-100/100*(G6-G9))</f>
        <v>10779</v>
      </c>
    </row>
    <row r="30" spans="2:7" x14ac:dyDescent="0.3">
      <c r="B30" s="18">
        <v>1.236</v>
      </c>
      <c r="C30" s="22">
        <f>VALUE(C12-123.6/100*(C6-C9))</f>
        <v>10771.761200000001</v>
      </c>
      <c r="D30" s="20"/>
      <c r="E30" s="22">
        <f>VALUE(E12-123.6/100*(E6-E9))</f>
        <v>10653.337</v>
      </c>
      <c r="F30" s="21"/>
      <c r="G30" s="22">
        <f>VALUE(G12-123.6/100*(G6-G9))</f>
        <v>10772.392</v>
      </c>
    </row>
    <row r="31" spans="2:7" x14ac:dyDescent="0.3">
      <c r="B31" s="18">
        <v>1.3819999999999999</v>
      </c>
      <c r="C31" s="22">
        <f>VALUE(C12-138.2/100*(C6-C9))</f>
        <v>10762.519400000001</v>
      </c>
      <c r="D31" s="20"/>
      <c r="E31" s="22">
        <f>VALUE(E12-138.2/100*(E6-E9))</f>
        <v>10634.8315</v>
      </c>
      <c r="F31" s="21"/>
      <c r="G31" s="22">
        <f>VALUE(G12-138.2/100*(G6-G9))</f>
        <v>10768.304</v>
      </c>
    </row>
    <row r="32" spans="2:7" x14ac:dyDescent="0.3">
      <c r="B32" s="18">
        <v>1.5</v>
      </c>
      <c r="C32" s="22">
        <f>VALUE(C12-150/100*(C6-C9))</f>
        <v>10755.050000000001</v>
      </c>
      <c r="D32" s="20"/>
      <c r="E32" s="22">
        <f>VALUE(E12-150/100*(E6-E9))</f>
        <v>10619.875</v>
      </c>
      <c r="F32" s="21"/>
      <c r="G32" s="22">
        <f>VALUE(G12-150/100*(G6-G9))</f>
        <v>10765</v>
      </c>
    </row>
    <row r="33" spans="2:7" x14ac:dyDescent="0.3">
      <c r="B33" s="24">
        <v>1.6180000000000001</v>
      </c>
      <c r="C33" s="27">
        <f>VALUE(C12-161.8/100*(C6-C9))</f>
        <v>10747.580600000001</v>
      </c>
      <c r="D33" s="39"/>
      <c r="E33" s="27">
        <f>VALUE(E12-161.8/100*(E6-E9))</f>
        <v>10604.9185</v>
      </c>
      <c r="F33" s="40"/>
      <c r="G33" s="27">
        <f>VALUE(G12-161.8/100*(G6-G9))</f>
        <v>10761.696</v>
      </c>
    </row>
    <row r="34" spans="2:7" x14ac:dyDescent="0.3">
      <c r="B34" s="18">
        <v>1.7070000000000001</v>
      </c>
      <c r="C34" s="22">
        <f>VALUE(C12-170.07/100*(C6-C9))</f>
        <v>10742.345690000002</v>
      </c>
      <c r="D34" s="20"/>
      <c r="E34" s="22">
        <f>VALUE(E12-170.07/100*(E6-E9))</f>
        <v>10594.436275</v>
      </c>
      <c r="F34" s="21"/>
      <c r="G34" s="22">
        <f>VALUE(G12-170.07/100*(G6-G9))</f>
        <v>10759.3804</v>
      </c>
    </row>
    <row r="35" spans="2:7" x14ac:dyDescent="0.3">
      <c r="B35" s="24">
        <v>2</v>
      </c>
      <c r="C35" s="27">
        <f>VALUE(C12-200/100*(C6-C9))</f>
        <v>10723.400000000001</v>
      </c>
      <c r="D35" s="39"/>
      <c r="E35" s="27">
        <f>VALUE(E12-200/100*(E6-E9))</f>
        <v>10556.5</v>
      </c>
      <c r="F35" s="40"/>
      <c r="G35" s="27">
        <f>VALUE(G12-200/100*(G6-G9))</f>
        <v>10751</v>
      </c>
    </row>
    <row r="36" spans="2:7" x14ac:dyDescent="0.3">
      <c r="B36" s="18">
        <v>2.2360000000000002</v>
      </c>
      <c r="C36" s="22">
        <f>VALUE(C12-223.6/100*(C6-C9))</f>
        <v>10708.461200000002</v>
      </c>
      <c r="D36" s="20"/>
      <c r="E36" s="22">
        <f>VALUE(E12-223.6/100*(E6-E9))</f>
        <v>10526.587</v>
      </c>
      <c r="F36" s="21"/>
      <c r="G36" s="22">
        <f>VALUE(G12-223.6/100*(G6-G9))</f>
        <v>10744.392</v>
      </c>
    </row>
    <row r="37" spans="2:7" x14ac:dyDescent="0.3">
      <c r="B37" s="24">
        <v>2.3820000000000001</v>
      </c>
      <c r="C37" s="27">
        <f>VALUE(C12-238.2/100*(C6-C9))</f>
        <v>10699.219400000002</v>
      </c>
      <c r="D37" s="39"/>
      <c r="E37" s="27">
        <f>VALUE(E12-238.2/100*(E6-E9))</f>
        <v>10508.0815</v>
      </c>
      <c r="F37" s="40"/>
      <c r="G37" s="27">
        <f>VALUE(G12-238.2/100*(G6-G9))</f>
        <v>10740.304</v>
      </c>
    </row>
    <row r="38" spans="2:7" x14ac:dyDescent="0.3">
      <c r="B38" s="24">
        <v>2.6179999999999999</v>
      </c>
      <c r="C38" s="27">
        <f>VALUE(C12-261.8/100*(C6-C9))</f>
        <v>10684.280600000002</v>
      </c>
      <c r="D38" s="39"/>
      <c r="E38" s="27">
        <f>VALUE(E12-261.8/100*(E6-E9))</f>
        <v>10478.1685</v>
      </c>
      <c r="F38" s="40"/>
      <c r="G38" s="27">
        <f>VALUE(G12-261.8/100*(G6-G9))</f>
        <v>10733.696</v>
      </c>
    </row>
    <row r="39" spans="2:7" x14ac:dyDescent="0.3">
      <c r="B39" s="24">
        <v>3</v>
      </c>
      <c r="C39" s="27">
        <f>VALUE(C12-300/100*(C6-C9))</f>
        <v>10660.100000000002</v>
      </c>
      <c r="D39" s="39"/>
      <c r="E39" s="27">
        <f>VALUE(E12-300/100*(E6-E9))</f>
        <v>10429.75</v>
      </c>
      <c r="F39" s="40"/>
      <c r="G39" s="27">
        <f>VALUE(G12-300/100*(G6-G9))</f>
        <v>10723</v>
      </c>
    </row>
    <row r="40" spans="2:7" x14ac:dyDescent="0.3">
      <c r="B40" s="18">
        <v>3.2360000000000002</v>
      </c>
      <c r="C40" s="22">
        <f>VALUE(C12-323.6/100*(C6-C9))</f>
        <v>10645.161200000002</v>
      </c>
      <c r="D40" s="20"/>
      <c r="E40" s="22">
        <f>VALUE(E12-323.6/100*(E6-E9))</f>
        <v>10399.837</v>
      </c>
      <c r="F40" s="21"/>
      <c r="G40" s="22">
        <f>VALUE(G12-323.6/100*(G6-G9))</f>
        <v>10716.392</v>
      </c>
    </row>
    <row r="41" spans="2:7" x14ac:dyDescent="0.3">
      <c r="B41" s="24">
        <v>3.3820000000000001</v>
      </c>
      <c r="C41" s="27">
        <f>VALUE(C12-338.2/100*(C6-C9))</f>
        <v>10635.919400000002</v>
      </c>
      <c r="D41" s="39"/>
      <c r="E41" s="27">
        <f>VALUE(E12-338.2/100*(E6-E9))</f>
        <v>10381.3315</v>
      </c>
      <c r="F41" s="40"/>
      <c r="G41" s="27">
        <f>VALUE(G12-338.2/100*(G6-G9))</f>
        <v>10712.304</v>
      </c>
    </row>
    <row r="42" spans="2:7" x14ac:dyDescent="0.3">
      <c r="B42" s="24">
        <v>3.6179999999999999</v>
      </c>
      <c r="C42" s="27">
        <f>VALUE(C12-361.8/100*(C6-C9))</f>
        <v>10620.980600000003</v>
      </c>
      <c r="D42" s="39"/>
      <c r="E42" s="27">
        <f>VALUE(E12-361.8/100*(E6-E9))</f>
        <v>10351.4185</v>
      </c>
      <c r="F42" s="40"/>
      <c r="G42" s="27">
        <f>VALUE(G12-361.8/100*(G6-G9))</f>
        <v>10705.696</v>
      </c>
    </row>
    <row r="43" spans="2:7" x14ac:dyDescent="0.3">
      <c r="B43" s="24">
        <v>4</v>
      </c>
      <c r="C43" s="27">
        <f>VALUE(C12-400/100*(C6-C9))</f>
        <v>10596.800000000003</v>
      </c>
      <c r="D43" s="39"/>
      <c r="E43" s="27">
        <f>VALUE(E12-400/100*(E6-E9))</f>
        <v>10303</v>
      </c>
      <c r="F43" s="40"/>
      <c r="G43" s="27">
        <f>VALUE(G12-400/100*(G6-G9))</f>
        <v>10695</v>
      </c>
    </row>
    <row r="44" spans="2:7" x14ac:dyDescent="0.3">
      <c r="B44" s="18">
        <v>4.2359999999999998</v>
      </c>
      <c r="C44" s="22">
        <f>VALUE(C12-423.6/100*(C6-C9))</f>
        <v>10581.861200000003</v>
      </c>
      <c r="D44" s="20"/>
      <c r="E44" s="22">
        <f>VALUE(E12-423.6/100*(E6-E9))</f>
        <v>10273.087</v>
      </c>
      <c r="F44" s="21"/>
      <c r="G44" s="22">
        <f>VALUE(G12-423.6/100*(G6-G9))</f>
        <v>10688.392</v>
      </c>
    </row>
    <row r="45" spans="2:7" x14ac:dyDescent="0.3">
      <c r="B45" s="18">
        <v>4.3819999999999997</v>
      </c>
      <c r="C45" s="22">
        <f>VALUE(C12-438.2/100*(C6-C9))</f>
        <v>10572.619400000003</v>
      </c>
      <c r="D45" s="20"/>
      <c r="E45" s="22">
        <f>VALUE(E12-438.2/100*(E6-E9))</f>
        <v>10254.5815</v>
      </c>
      <c r="F45" s="21"/>
      <c r="G45" s="22">
        <f>VALUE(G12-438.2/100*(G6-G9))</f>
        <v>10684.304</v>
      </c>
    </row>
    <row r="46" spans="2:7" x14ac:dyDescent="0.3">
      <c r="B46" s="18">
        <v>4.6180000000000003</v>
      </c>
      <c r="C46" s="22">
        <f>VALUE(C12-461.8/100*(C6-C9))</f>
        <v>10557.680600000003</v>
      </c>
      <c r="D46" s="20"/>
      <c r="E46" s="22">
        <f>VALUE(E12-461.8/100*(E6-E9))</f>
        <v>10224.6685</v>
      </c>
      <c r="F46" s="21"/>
      <c r="G46" s="22">
        <f>VALUE(G12-461.8/100*(G6-G9))</f>
        <v>10677.696</v>
      </c>
    </row>
    <row r="47" spans="2:7" x14ac:dyDescent="0.3">
      <c r="B47" s="18">
        <v>5</v>
      </c>
      <c r="C47" s="22">
        <f>VALUE(C12-500/100*(C6-C9))</f>
        <v>10533.500000000004</v>
      </c>
      <c r="D47" s="20"/>
      <c r="E47" s="22">
        <f>VALUE(E12-500/100*(E6-E9))</f>
        <v>10176.25</v>
      </c>
      <c r="F47" s="21"/>
      <c r="G47" s="22">
        <f>VALUE(G12-500/100*(G6-G9))</f>
        <v>10667</v>
      </c>
    </row>
    <row r="48" spans="2:7" x14ac:dyDescent="0.3">
      <c r="B48" s="18">
        <v>5.2359999999999998</v>
      </c>
      <c r="C48" s="22">
        <f>VALUE(C12-523.6/100*(C6-C9))</f>
        <v>10518.561200000004</v>
      </c>
      <c r="D48" s="20"/>
      <c r="E48" s="22">
        <f>VALUE(E12-523.6/100*(E6-E9))</f>
        <v>10146.337</v>
      </c>
      <c r="F48" s="21"/>
      <c r="G48" s="22">
        <f>VALUE(G12-523.6/100*(G6-G9))</f>
        <v>10660.392</v>
      </c>
    </row>
    <row r="49" spans="2:7" x14ac:dyDescent="0.3">
      <c r="B49" s="18">
        <v>5.3819999999999997</v>
      </c>
      <c r="C49" s="22">
        <f>VALUE(C12-538.2/100*(C6-C9))</f>
        <v>10509.319400000004</v>
      </c>
      <c r="D49" s="20"/>
      <c r="E49" s="22">
        <f>VALUE(E12-538.2/100*(E6-E9))</f>
        <v>10127.8315</v>
      </c>
      <c r="F49" s="21"/>
      <c r="G49" s="22">
        <f>VALUE(G12-538.2/100*(G6-G9))</f>
        <v>10656.304</v>
      </c>
    </row>
    <row r="50" spans="2:7" x14ac:dyDescent="0.3">
      <c r="B50" s="18">
        <v>5.6180000000000003</v>
      </c>
      <c r="C50" s="22">
        <f>VALUE(C12-561.8/100*(C6-C9))</f>
        <v>10494.380600000004</v>
      </c>
      <c r="D50" s="20"/>
      <c r="E50" s="22">
        <f>VALUE(E12-561.8/100*(E6-E9))</f>
        <v>10097.9185</v>
      </c>
      <c r="F50" s="21"/>
      <c r="G50" s="22">
        <f>VALUE(G12-561.8/100*(G6-G9))</f>
        <v>10649.696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4" sqref="E14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10810</v>
      </c>
      <c r="D6" s="10"/>
      <c r="E6" s="11">
        <v>10810</v>
      </c>
      <c r="F6" s="10"/>
      <c r="G6" s="12">
        <v>10838.6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10727</v>
      </c>
      <c r="D9" s="10"/>
      <c r="E9" s="11">
        <v>10709</v>
      </c>
      <c r="F9" s="10"/>
      <c r="G9" s="12">
        <v>10750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10749</v>
      </c>
      <c r="D12" s="10"/>
      <c r="E12" s="11"/>
      <c r="F12" s="10"/>
      <c r="G12" s="12">
        <v>10815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10746.588</v>
      </c>
      <c r="D16" s="36"/>
      <c r="E16" s="35">
        <f>VALUE(23.6/100*(E6-E9)+E9)</f>
        <v>10732.835999999999</v>
      </c>
      <c r="F16" s="37"/>
      <c r="G16" s="38">
        <f>VALUE(23.6/100*(G6-G9)+G9)</f>
        <v>10770.909600000001</v>
      </c>
    </row>
    <row r="17" spans="2:7" x14ac:dyDescent="0.3">
      <c r="B17" s="29">
        <v>0.38200000000000001</v>
      </c>
      <c r="C17" s="30">
        <f>38.2/100*(C6-C9)+C9</f>
        <v>10758.706</v>
      </c>
      <c r="D17" s="31"/>
      <c r="E17" s="30">
        <f>VALUE(38.2/100*(E6-E9)+E9)</f>
        <v>10747.582</v>
      </c>
      <c r="F17" s="32"/>
      <c r="G17" s="33">
        <f>VALUE(38.2/100*(G6-G9)+G9)</f>
        <v>10783.8452</v>
      </c>
    </row>
    <row r="18" spans="2:7" x14ac:dyDescent="0.3">
      <c r="B18" s="34">
        <v>0.5</v>
      </c>
      <c r="C18" s="35">
        <f>VALUE(50/100*(C6-C9)+C9)</f>
        <v>10768.5</v>
      </c>
      <c r="D18" s="36"/>
      <c r="E18" s="35">
        <f>VALUE(50/100*(E6-E9)+E9)</f>
        <v>10759.5</v>
      </c>
      <c r="F18" s="37"/>
      <c r="G18" s="38">
        <f>VALUE(50/100*(G6-G9)+G9)</f>
        <v>10794.3</v>
      </c>
    </row>
    <row r="19" spans="2:7" x14ac:dyDescent="0.3">
      <c r="B19" s="34">
        <v>0.61799999999999999</v>
      </c>
      <c r="C19" s="35">
        <f>VALUE(61.8/100*(C6-C9)+C9)</f>
        <v>10778.294</v>
      </c>
      <c r="D19" s="36"/>
      <c r="E19" s="35">
        <f>VALUE(61.8/100*(E6-E9)+E9)</f>
        <v>10771.418</v>
      </c>
      <c r="F19" s="37"/>
      <c r="G19" s="38">
        <f>VALUE(61.8/100*(G6-G9)+G9)</f>
        <v>10804.754800000001</v>
      </c>
    </row>
    <row r="20" spans="2:7" x14ac:dyDescent="0.3">
      <c r="B20" s="18">
        <v>0.70699999999999996</v>
      </c>
      <c r="C20" s="19">
        <f>VALUE(70.7/100*(C6-C9)+C9)</f>
        <v>10785.681</v>
      </c>
      <c r="D20" s="20"/>
      <c r="E20" s="19">
        <f>VALUE(70.7/100*(E6-E9)+E9)</f>
        <v>10780.406999999999</v>
      </c>
      <c r="F20" s="21"/>
      <c r="G20" s="22">
        <f>VALUE(70.7/100*(G6-G9)+G9)</f>
        <v>10812.6402</v>
      </c>
    </row>
    <row r="21" spans="2:7" x14ac:dyDescent="0.3">
      <c r="B21" s="18">
        <v>0.78600000000000003</v>
      </c>
      <c r="C21" s="19">
        <f>VALUE(78.6/100*(C6-C9)+C9)</f>
        <v>10792.237999999999</v>
      </c>
      <c r="D21" s="20"/>
      <c r="E21" s="19">
        <f>VALUE(78.6/100*(E6-E9)+E9)</f>
        <v>10788.386</v>
      </c>
      <c r="F21" s="21"/>
      <c r="G21" s="22">
        <f>VALUE(78.6/100*(G6-G9)+G9)</f>
        <v>10819.6396</v>
      </c>
    </row>
    <row r="22" spans="2:7" x14ac:dyDescent="0.3">
      <c r="B22" s="18">
        <v>1</v>
      </c>
      <c r="C22" s="19">
        <f>VALUE(100/100*(C6-C9)+C9)</f>
        <v>10810</v>
      </c>
      <c r="D22" s="20"/>
      <c r="E22" s="19">
        <f>VALUE(100/100*(E6-E9)+E9)</f>
        <v>10810</v>
      </c>
      <c r="F22" s="21"/>
      <c r="G22" s="22">
        <f>VALUE(100/100*(G6-G9)+G9)</f>
        <v>10838.6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10717.294</v>
      </c>
      <c r="D25" s="39"/>
      <c r="E25" s="27">
        <f>VALUE(E12-38.2/100*(E6-E9))</f>
        <v>-38.582000000000001</v>
      </c>
      <c r="F25" s="40"/>
      <c r="G25" s="27">
        <f>VALUE(G12-38.2/100*(G6-G9))</f>
        <v>10781.1548</v>
      </c>
    </row>
    <row r="26" spans="2:7" x14ac:dyDescent="0.3">
      <c r="B26" s="24">
        <v>0.5</v>
      </c>
      <c r="C26" s="27">
        <f>VALUE(C12-50/100*(C6-C9))</f>
        <v>10707.5</v>
      </c>
      <c r="D26" s="39"/>
      <c r="E26" s="27">
        <f>VALUE(E12-50/100*(E6-E9))</f>
        <v>-50.5</v>
      </c>
      <c r="F26" s="40"/>
      <c r="G26" s="27">
        <f>VALUE(G12-50/100*(G6-G9))</f>
        <v>10770.7</v>
      </c>
    </row>
    <row r="27" spans="2:7" x14ac:dyDescent="0.3">
      <c r="B27" s="24">
        <v>0.61799999999999999</v>
      </c>
      <c r="C27" s="27">
        <f>VALUE(C12-61.8/100*(C6-C9))</f>
        <v>10697.706</v>
      </c>
      <c r="D27" s="39"/>
      <c r="E27" s="27">
        <f>VALUE(E12-61.8/100*(E6-E9))</f>
        <v>-62.417999999999999</v>
      </c>
      <c r="F27" s="40"/>
      <c r="G27" s="27">
        <f>VALUE(G12-61.8/100*(G6-G9))</f>
        <v>10760.245199999999</v>
      </c>
    </row>
    <row r="28" spans="2:7" x14ac:dyDescent="0.3">
      <c r="B28" s="18">
        <v>0.70699999999999996</v>
      </c>
      <c r="C28" s="22">
        <f>VALUE(C12-70.07/100*(C6-C9))</f>
        <v>10690.841899999999</v>
      </c>
      <c r="D28" s="20"/>
      <c r="E28" s="22">
        <f>VALUE(E12-70.07/100*(E6-E9))</f>
        <v>-70.770699999999991</v>
      </c>
      <c r="F28" s="21"/>
      <c r="G28" s="22">
        <f>VALUE(G12-70.07/100*(G6-G9))</f>
        <v>10752.91798</v>
      </c>
    </row>
    <row r="29" spans="2:7" x14ac:dyDescent="0.3">
      <c r="B29" s="24">
        <v>1</v>
      </c>
      <c r="C29" s="27">
        <f>VALUE(C12-100/100*(C6-C9))</f>
        <v>10666</v>
      </c>
      <c r="D29" s="39"/>
      <c r="E29" s="27">
        <f>VALUE(E12-100/100*(E6-E9))</f>
        <v>-101</v>
      </c>
      <c r="F29" s="40"/>
      <c r="G29" s="27">
        <f>VALUE(G12-100/100*(G6-G9))</f>
        <v>10726.4</v>
      </c>
    </row>
    <row r="30" spans="2:7" x14ac:dyDescent="0.3">
      <c r="B30" s="18">
        <v>1.236</v>
      </c>
      <c r="C30" s="22">
        <f>VALUE(C12-123.6/100*(C6-C9))</f>
        <v>10646.412</v>
      </c>
      <c r="D30" s="20"/>
      <c r="E30" s="22">
        <f>VALUE(E12-123.6/100*(E6-E9))</f>
        <v>-124.836</v>
      </c>
      <c r="F30" s="21"/>
      <c r="G30" s="22">
        <f>VALUE(G12-123.6/100*(G6-G9))</f>
        <v>10705.490399999999</v>
      </c>
    </row>
    <row r="31" spans="2:7" x14ac:dyDescent="0.3">
      <c r="B31" s="18">
        <v>1.3819999999999999</v>
      </c>
      <c r="C31" s="22">
        <f>VALUE(C12-138.2/100*(C6-C9))</f>
        <v>10634.294</v>
      </c>
      <c r="D31" s="20"/>
      <c r="E31" s="22">
        <f>VALUE(E12-138.2/100*(E6-E9))</f>
        <v>-139.58199999999999</v>
      </c>
      <c r="F31" s="21"/>
      <c r="G31" s="22">
        <f>VALUE(G12-138.2/100*(G6-G9))</f>
        <v>10692.5548</v>
      </c>
    </row>
    <row r="32" spans="2:7" x14ac:dyDescent="0.3">
      <c r="B32" s="18">
        <v>1.5</v>
      </c>
      <c r="C32" s="22">
        <f>VALUE(C12-150/100*(C6-C9))</f>
        <v>10624.5</v>
      </c>
      <c r="D32" s="20"/>
      <c r="E32" s="22">
        <f>VALUE(E12-150/100*(E6-E9))</f>
        <v>-151.5</v>
      </c>
      <c r="F32" s="21"/>
      <c r="G32" s="22">
        <f>VALUE(G12-150/100*(G6-G9))</f>
        <v>10682.099999999999</v>
      </c>
    </row>
    <row r="33" spans="2:7" x14ac:dyDescent="0.3">
      <c r="B33" s="24">
        <v>1.6180000000000001</v>
      </c>
      <c r="C33" s="27">
        <f>VALUE(C12-161.8/100*(C6-C9))</f>
        <v>10614.706</v>
      </c>
      <c r="D33" s="39"/>
      <c r="E33" s="27">
        <f>VALUE(E12-161.8/100*(E6-E9))</f>
        <v>-163.41800000000001</v>
      </c>
      <c r="F33" s="40"/>
      <c r="G33" s="27">
        <f>VALUE(G12-161.8/100*(G6-G9))</f>
        <v>10671.645199999999</v>
      </c>
    </row>
    <row r="34" spans="2:7" x14ac:dyDescent="0.3">
      <c r="B34" s="18">
        <v>1.7070000000000001</v>
      </c>
      <c r="C34" s="22">
        <f>VALUE(C12-170.07/100*(C6-C9))</f>
        <v>10607.841899999999</v>
      </c>
      <c r="D34" s="20"/>
      <c r="E34" s="22">
        <f>VALUE(E12-170.07/100*(E6-E9))</f>
        <v>-171.77069999999998</v>
      </c>
      <c r="F34" s="21"/>
      <c r="G34" s="22">
        <f>VALUE(G12-170.07/100*(G6-G9))</f>
        <v>10664.31798</v>
      </c>
    </row>
    <row r="35" spans="2:7" x14ac:dyDescent="0.3">
      <c r="B35" s="24">
        <v>2</v>
      </c>
      <c r="C35" s="27">
        <f>VALUE(C12-200/100*(C6-C9))</f>
        <v>10583</v>
      </c>
      <c r="D35" s="39"/>
      <c r="E35" s="27">
        <f>VALUE(E12-200/100*(E6-E9))</f>
        <v>-202</v>
      </c>
      <c r="F35" s="40"/>
      <c r="G35" s="27">
        <f>VALUE(G12-200/100*(G6-G9))</f>
        <v>10637.8</v>
      </c>
    </row>
    <row r="36" spans="2:7" x14ac:dyDescent="0.3">
      <c r="B36" s="18">
        <v>2.2360000000000002</v>
      </c>
      <c r="C36" s="22">
        <f>VALUE(C12-223.6/100*(C6-C9))</f>
        <v>10563.412</v>
      </c>
      <c r="D36" s="20"/>
      <c r="E36" s="22">
        <f>VALUE(E12-223.6/100*(E6-E9))</f>
        <v>-225.83599999999998</v>
      </c>
      <c r="F36" s="21"/>
      <c r="G36" s="22">
        <f>VALUE(G12-223.6/100*(G6-G9))</f>
        <v>10616.890399999998</v>
      </c>
    </row>
    <row r="37" spans="2:7" x14ac:dyDescent="0.3">
      <c r="B37" s="24">
        <v>2.3820000000000001</v>
      </c>
      <c r="C37" s="27">
        <f>VALUE(C12-238.2/100*(C6-C9))</f>
        <v>10551.294</v>
      </c>
      <c r="D37" s="39"/>
      <c r="E37" s="27">
        <f>VALUE(E12-238.2/100*(E6-E9))</f>
        <v>-240.58199999999997</v>
      </c>
      <c r="F37" s="40"/>
      <c r="G37" s="27">
        <f>VALUE(G12-238.2/100*(G6-G9))</f>
        <v>10603.9548</v>
      </c>
    </row>
    <row r="38" spans="2:7" x14ac:dyDescent="0.3">
      <c r="B38" s="24">
        <v>2.6179999999999999</v>
      </c>
      <c r="C38" s="27">
        <f>VALUE(C12-261.8/100*(C6-C9))</f>
        <v>10531.706</v>
      </c>
      <c r="D38" s="39"/>
      <c r="E38" s="27">
        <f>VALUE(E12-261.8/100*(E6-E9))</f>
        <v>-264.41800000000001</v>
      </c>
      <c r="F38" s="40"/>
      <c r="G38" s="27">
        <f>VALUE(G12-261.8/100*(G6-G9))</f>
        <v>10583.045199999999</v>
      </c>
    </row>
    <row r="39" spans="2:7" x14ac:dyDescent="0.3">
      <c r="B39" s="24">
        <v>3</v>
      </c>
      <c r="C39" s="27">
        <f>VALUE(C12-300/100*(C6-C9))</f>
        <v>10500</v>
      </c>
      <c r="D39" s="39"/>
      <c r="E39" s="27">
        <f>VALUE(E12-300/100*(E6-E9))</f>
        <v>-303</v>
      </c>
      <c r="F39" s="40"/>
      <c r="G39" s="27">
        <f>VALUE(G12-300/100*(G6-G9))</f>
        <v>10549.199999999999</v>
      </c>
    </row>
    <row r="40" spans="2:7" x14ac:dyDescent="0.3">
      <c r="B40" s="18">
        <v>3.2360000000000002</v>
      </c>
      <c r="C40" s="22">
        <f>VALUE(C12-323.6/100*(C6-C9))</f>
        <v>10480.412</v>
      </c>
      <c r="D40" s="20"/>
      <c r="E40" s="22">
        <f>VALUE(E12-323.6/100*(E6-E9))</f>
        <v>-326.83600000000001</v>
      </c>
      <c r="F40" s="21"/>
      <c r="G40" s="22">
        <f>VALUE(G12-323.6/100*(G6-G9))</f>
        <v>10528.290399999998</v>
      </c>
    </row>
    <row r="41" spans="2:7" x14ac:dyDescent="0.3">
      <c r="B41" s="24">
        <v>3.3820000000000001</v>
      </c>
      <c r="C41" s="27">
        <f>VALUE(C12-338.2/100*(C6-C9))</f>
        <v>10468.294</v>
      </c>
      <c r="D41" s="39"/>
      <c r="E41" s="27">
        <f>VALUE(E12-338.2/100*(E6-E9))</f>
        <v>-341.58199999999999</v>
      </c>
      <c r="F41" s="40"/>
      <c r="G41" s="27">
        <f>VALUE(G12-338.2/100*(G6-G9))</f>
        <v>10515.354799999999</v>
      </c>
    </row>
    <row r="42" spans="2:7" x14ac:dyDescent="0.3">
      <c r="B42" s="24">
        <v>3.6179999999999999</v>
      </c>
      <c r="C42" s="27">
        <f>VALUE(C12-361.8/100*(C6-C9))</f>
        <v>10448.706</v>
      </c>
      <c r="D42" s="39"/>
      <c r="E42" s="27">
        <f>VALUE(E12-361.8/100*(E6-E9))</f>
        <v>-365.41800000000001</v>
      </c>
      <c r="F42" s="40"/>
      <c r="G42" s="27">
        <f>VALUE(G12-361.8/100*(G6-G9))</f>
        <v>10494.445199999998</v>
      </c>
    </row>
    <row r="43" spans="2:7" x14ac:dyDescent="0.3">
      <c r="B43" s="24">
        <v>4</v>
      </c>
      <c r="C43" s="27">
        <f>VALUE(C12-400/100*(C6-C9))</f>
        <v>10417</v>
      </c>
      <c r="D43" s="39"/>
      <c r="E43" s="27">
        <f>VALUE(E12-400/100*(E6-E9))</f>
        <v>-404</v>
      </c>
      <c r="F43" s="40"/>
      <c r="G43" s="27">
        <f>VALUE(G12-400/100*(G6-G9))</f>
        <v>10460.599999999999</v>
      </c>
    </row>
    <row r="44" spans="2:7" x14ac:dyDescent="0.3">
      <c r="B44" s="18">
        <v>4.2359999999999998</v>
      </c>
      <c r="C44" s="22">
        <f>VALUE(C12-423.6/100*(C6-C9))</f>
        <v>10397.412</v>
      </c>
      <c r="D44" s="20"/>
      <c r="E44" s="22">
        <f>VALUE(E12-423.6/100*(E6-E9))</f>
        <v>-427.83600000000007</v>
      </c>
      <c r="F44" s="21"/>
      <c r="G44" s="22">
        <f>VALUE(G12-423.6/100*(G6-G9))</f>
        <v>10439.690399999998</v>
      </c>
    </row>
    <row r="45" spans="2:7" x14ac:dyDescent="0.3">
      <c r="B45" s="18">
        <v>4.3819999999999997</v>
      </c>
      <c r="C45" s="22">
        <f>VALUE(C12-438.2/100*(C6-C9))</f>
        <v>10385.294</v>
      </c>
      <c r="D45" s="20"/>
      <c r="E45" s="22">
        <f>VALUE(E12-438.2/100*(E6-E9))</f>
        <v>-442.58199999999999</v>
      </c>
      <c r="F45" s="21"/>
      <c r="G45" s="22">
        <f>VALUE(G12-438.2/100*(G6-G9))</f>
        <v>10426.754799999999</v>
      </c>
    </row>
    <row r="46" spans="2:7" x14ac:dyDescent="0.3">
      <c r="B46" s="18">
        <v>4.6180000000000003</v>
      </c>
      <c r="C46" s="22">
        <f>VALUE(C12-461.8/100*(C6-C9))</f>
        <v>10365.706</v>
      </c>
      <c r="D46" s="20"/>
      <c r="E46" s="22">
        <f>VALUE(E12-461.8/100*(E6-E9))</f>
        <v>-466.41800000000001</v>
      </c>
      <c r="F46" s="21"/>
      <c r="G46" s="22">
        <f>VALUE(G12-461.8/100*(G6-G9))</f>
        <v>10405.845199999998</v>
      </c>
    </row>
    <row r="47" spans="2:7" x14ac:dyDescent="0.3">
      <c r="B47" s="18">
        <v>5</v>
      </c>
      <c r="C47" s="22">
        <f>VALUE(C12-500/100*(C6-C9))</f>
        <v>10334</v>
      </c>
      <c r="D47" s="20"/>
      <c r="E47" s="22">
        <f>VALUE(E12-500/100*(E6-E9))</f>
        <v>-505</v>
      </c>
      <c r="F47" s="21"/>
      <c r="G47" s="22">
        <f>VALUE(G12-500/100*(G6-G9))</f>
        <v>10371.999999999998</v>
      </c>
    </row>
    <row r="48" spans="2:7" x14ac:dyDescent="0.3">
      <c r="B48" s="18">
        <v>5.2359999999999998</v>
      </c>
      <c r="C48" s="22">
        <f>VALUE(C12-523.6/100*(C6-C9))</f>
        <v>10314.412</v>
      </c>
      <c r="D48" s="20"/>
      <c r="E48" s="22">
        <f>VALUE(E12-523.6/100*(E6-E9))</f>
        <v>-528.83600000000001</v>
      </c>
      <c r="F48" s="21"/>
      <c r="G48" s="22">
        <f>VALUE(G12-523.6/100*(G6-G9))</f>
        <v>10351.090399999997</v>
      </c>
    </row>
    <row r="49" spans="2:7" x14ac:dyDescent="0.3">
      <c r="B49" s="18">
        <v>5.3819999999999997</v>
      </c>
      <c r="C49" s="22">
        <f>VALUE(C12-538.2/100*(C6-C9))</f>
        <v>10302.294</v>
      </c>
      <c r="D49" s="20"/>
      <c r="E49" s="22">
        <f>VALUE(E12-538.2/100*(E6-E9))</f>
        <v>-543.58200000000011</v>
      </c>
      <c r="F49" s="21"/>
      <c r="G49" s="22">
        <f>VALUE(G12-538.2/100*(G6-G9))</f>
        <v>10338.154799999998</v>
      </c>
    </row>
    <row r="50" spans="2:7" x14ac:dyDescent="0.3">
      <c r="B50" s="18">
        <v>5.6180000000000003</v>
      </c>
      <c r="C50" s="22">
        <f>VALUE(C12-561.8/100*(C6-C9))</f>
        <v>10282.706</v>
      </c>
      <c r="D50" s="20"/>
      <c r="E50" s="22">
        <f>VALUE(E12-561.8/100*(E6-E9))</f>
        <v>-567.41799999999989</v>
      </c>
      <c r="F50" s="21"/>
      <c r="G50" s="22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opLeftCell="N1" zoomScale="115" zoomScaleNormal="115" workbookViewId="0">
      <selection activeCell="AC1" sqref="AC1:AG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33" width="10.77734375" style="41" customWidth="1"/>
    <col min="34" max="16384" width="8.88671875" style="60"/>
  </cols>
  <sheetData>
    <row r="1" spans="1:33" x14ac:dyDescent="0.3">
      <c r="A1" s="90"/>
      <c r="B1" s="90"/>
      <c r="C1" s="90"/>
      <c r="D1" s="9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</row>
    <row r="2" spans="1:33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</row>
    <row r="3" spans="1:33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</row>
    <row r="4" spans="1:33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</row>
    <row r="5" spans="1:33" x14ac:dyDescent="0.3">
      <c r="A5" s="89" t="s">
        <v>24</v>
      </c>
      <c r="B5" s="89"/>
      <c r="C5" s="89"/>
      <c r="D5" s="8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</row>
    <row r="6" spans="1:33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</row>
    <row r="7" spans="1:33" x14ac:dyDescent="0.3">
      <c r="A7" s="45"/>
      <c r="B7" s="45"/>
      <c r="C7" s="45"/>
      <c r="D7" s="46" t="s">
        <v>47</v>
      </c>
      <c r="E7" s="75">
        <f t="shared" ref="E7:G7" si="2">(E6+E8)/2</f>
        <v>11008.325000000001</v>
      </c>
      <c r="F7" s="75">
        <f t="shared" si="2"/>
        <v>10937.825000000001</v>
      </c>
      <c r="G7" s="75">
        <f t="shared" si="2"/>
        <v>10875.074999999999</v>
      </c>
      <c r="H7" s="75">
        <f t="shared" ref="H7:AG7" si="3">(H6+H8)/2</f>
        <v>10796.3</v>
      </c>
      <c r="I7" s="75">
        <f t="shared" si="3"/>
        <v>10804.324999999999</v>
      </c>
      <c r="J7" s="75">
        <f t="shared" si="3"/>
        <v>10607.550000000001</v>
      </c>
      <c r="K7" s="75">
        <f t="shared" si="3"/>
        <v>10791.449999999999</v>
      </c>
      <c r="L7" s="75">
        <f t="shared" si="3"/>
        <v>10936.300000000001</v>
      </c>
      <c r="M7" s="75">
        <f t="shared" si="3"/>
        <v>10904.174999999999</v>
      </c>
      <c r="N7" s="75">
        <f t="shared" si="3"/>
        <v>10874.25</v>
      </c>
      <c r="O7" s="75">
        <f t="shared" si="3"/>
        <v>10949.85</v>
      </c>
      <c r="P7" s="75">
        <f t="shared" si="3"/>
        <v>11008.35</v>
      </c>
      <c r="Q7" s="75">
        <f t="shared" si="3"/>
        <v>11033.375</v>
      </c>
      <c r="R7" s="75">
        <f t="shared" si="3"/>
        <v>11039.625000000002</v>
      </c>
      <c r="S7" s="75">
        <f t="shared" si="3"/>
        <v>11083.825000000001</v>
      </c>
      <c r="T7" s="75">
        <f t="shared" si="3"/>
        <v>10855.95</v>
      </c>
      <c r="U7" s="75">
        <f t="shared" si="3"/>
        <v>10951.625</v>
      </c>
      <c r="V7" s="75">
        <f t="shared" si="3"/>
        <v>10876.75</v>
      </c>
      <c r="W7" s="75">
        <f t="shared" si="3"/>
        <v>10953.2</v>
      </c>
      <c r="X7" s="75">
        <f t="shared" si="3"/>
        <v>10963.399999999998</v>
      </c>
      <c r="Y7" s="75">
        <f t="shared" si="3"/>
        <v>11033.350000000002</v>
      </c>
      <c r="Z7" s="75">
        <f t="shared" si="3"/>
        <v>11004.225000000002</v>
      </c>
      <c r="AA7" s="75">
        <f t="shared" si="3"/>
        <v>10895.95</v>
      </c>
      <c r="AB7" s="75">
        <f t="shared" si="3"/>
        <v>10846.599999999997</v>
      </c>
      <c r="AC7" s="47">
        <f t="shared" si="3"/>
        <v>10889.674999999999</v>
      </c>
      <c r="AD7" s="47">
        <f t="shared" si="3"/>
        <v>10895.5</v>
      </c>
      <c r="AE7" s="47">
        <f t="shared" si="3"/>
        <v>10983.774999999998</v>
      </c>
      <c r="AF7" s="47">
        <f t="shared" si="3"/>
        <v>10898.025000000001</v>
      </c>
      <c r="AG7" s="47">
        <f t="shared" si="3"/>
        <v>10933.300000000001</v>
      </c>
    </row>
    <row r="8" spans="1:33" x14ac:dyDescent="0.3">
      <c r="A8" s="45"/>
      <c r="B8" s="45"/>
      <c r="C8" s="45"/>
      <c r="D8" s="46" t="s">
        <v>26</v>
      </c>
      <c r="E8" s="76">
        <f t="shared" ref="E8:G8" si="4">E14+E50</f>
        <v>10985.95</v>
      </c>
      <c r="F8" s="76">
        <f t="shared" si="4"/>
        <v>10922.2</v>
      </c>
      <c r="G8" s="76">
        <f t="shared" si="4"/>
        <v>10857.066666666666</v>
      </c>
      <c r="H8" s="76">
        <f t="shared" ref="H8:AG8" si="5">H14+H50</f>
        <v>10771.75</v>
      </c>
      <c r="I8" s="76">
        <f t="shared" si="5"/>
        <v>10771.066666666666</v>
      </c>
      <c r="J8" s="76">
        <f t="shared" si="5"/>
        <v>10591.316666666668</v>
      </c>
      <c r="K8" s="76">
        <f t="shared" si="5"/>
        <v>10716.683333333332</v>
      </c>
      <c r="L8" s="76">
        <f t="shared" si="5"/>
        <v>10874.933333333334</v>
      </c>
      <c r="M8" s="76">
        <f t="shared" si="5"/>
        <v>10882.316666666666</v>
      </c>
      <c r="N8" s="76">
        <f t="shared" si="5"/>
        <v>10854.75</v>
      </c>
      <c r="O8" s="76">
        <f t="shared" si="5"/>
        <v>10933.35</v>
      </c>
      <c r="P8" s="76">
        <f t="shared" si="5"/>
        <v>10977.366666666667</v>
      </c>
      <c r="Q8" s="76">
        <f t="shared" si="5"/>
        <v>11017.3</v>
      </c>
      <c r="R8" s="76">
        <f t="shared" si="5"/>
        <v>11013.933333333334</v>
      </c>
      <c r="S8" s="76">
        <f t="shared" si="5"/>
        <v>11043.766666666666</v>
      </c>
      <c r="T8" s="76">
        <f t="shared" si="5"/>
        <v>10831.4</v>
      </c>
      <c r="U8" s="76">
        <f t="shared" si="5"/>
        <v>10883.583333333334</v>
      </c>
      <c r="V8" s="76">
        <f t="shared" si="5"/>
        <v>10862.566666666668</v>
      </c>
      <c r="W8" s="76">
        <f t="shared" si="5"/>
        <v>10933.333333333334</v>
      </c>
      <c r="X8" s="76">
        <f t="shared" si="5"/>
        <v>10950.116666666665</v>
      </c>
      <c r="Y8" s="76">
        <f t="shared" si="5"/>
        <v>10996.766666666668</v>
      </c>
      <c r="Z8" s="76">
        <f t="shared" si="5"/>
        <v>10967.933333333334</v>
      </c>
      <c r="AA8" s="76">
        <f t="shared" si="5"/>
        <v>10868.65</v>
      </c>
      <c r="AB8" s="76">
        <f t="shared" si="5"/>
        <v>10811.416666666664</v>
      </c>
      <c r="AC8" s="48">
        <f t="shared" si="5"/>
        <v>10871.766666666666</v>
      </c>
      <c r="AD8" s="48">
        <f t="shared" si="5"/>
        <v>10869.816666666668</v>
      </c>
      <c r="AE8" s="48">
        <f t="shared" si="5"/>
        <v>10945.983333333332</v>
      </c>
      <c r="AF8" s="48">
        <f t="shared" si="5"/>
        <v>10885.133333333335</v>
      </c>
      <c r="AG8" s="48">
        <f t="shared" si="5"/>
        <v>10905.583333333334</v>
      </c>
    </row>
    <row r="9" spans="1:33" x14ac:dyDescent="0.3">
      <c r="A9" s="45"/>
      <c r="B9" s="45"/>
      <c r="C9" s="45"/>
      <c r="D9" s="46" t="s">
        <v>48</v>
      </c>
      <c r="E9" s="75">
        <f t="shared" ref="E9:G9" si="6">(E8+E10)/2</f>
        <v>10960.400000000001</v>
      </c>
      <c r="F9" s="75">
        <f t="shared" si="6"/>
        <v>10909.025000000001</v>
      </c>
      <c r="G9" s="75">
        <f t="shared" si="6"/>
        <v>10838.525</v>
      </c>
      <c r="H9" s="75">
        <f t="shared" ref="H9:AG9" si="7">(H8+H10)/2</f>
        <v>10729.1</v>
      </c>
      <c r="I9" s="75">
        <f t="shared" si="7"/>
        <v>10751.724999999999</v>
      </c>
      <c r="J9" s="75">
        <f t="shared" si="7"/>
        <v>10565.600000000002</v>
      </c>
      <c r="K9" s="75">
        <f t="shared" si="7"/>
        <v>10674.8</v>
      </c>
      <c r="L9" s="75">
        <f t="shared" si="7"/>
        <v>10840.6</v>
      </c>
      <c r="M9" s="75">
        <f t="shared" si="7"/>
        <v>10859.624999999998</v>
      </c>
      <c r="N9" s="75">
        <f t="shared" si="7"/>
        <v>10842.424999999999</v>
      </c>
      <c r="O9" s="75">
        <f t="shared" si="7"/>
        <v>10922.1</v>
      </c>
      <c r="P9" s="75">
        <f t="shared" si="7"/>
        <v>10960.2</v>
      </c>
      <c r="Q9" s="75">
        <f t="shared" si="7"/>
        <v>11004.8</v>
      </c>
      <c r="R9" s="75">
        <f t="shared" si="7"/>
        <v>10998.375000000002</v>
      </c>
      <c r="S9" s="75">
        <f t="shared" si="7"/>
        <v>10971.325000000001</v>
      </c>
      <c r="T9" s="75">
        <f t="shared" si="7"/>
        <v>10789.424999999999</v>
      </c>
      <c r="U9" s="75">
        <f t="shared" si="7"/>
        <v>10845.150000000001</v>
      </c>
      <c r="V9" s="75">
        <f t="shared" si="7"/>
        <v>10841.875</v>
      </c>
      <c r="W9" s="75">
        <f t="shared" si="7"/>
        <v>10914.975</v>
      </c>
      <c r="X9" s="75">
        <f t="shared" si="7"/>
        <v>10928.224999999999</v>
      </c>
      <c r="Y9" s="75">
        <f t="shared" si="7"/>
        <v>10975.100000000002</v>
      </c>
      <c r="Z9" s="75">
        <f t="shared" si="7"/>
        <v>10924.075000000001</v>
      </c>
      <c r="AA9" s="75">
        <f t="shared" si="7"/>
        <v>10819.55</v>
      </c>
      <c r="AB9" s="75">
        <f t="shared" si="7"/>
        <v>10790.399999999998</v>
      </c>
      <c r="AC9" s="47">
        <f t="shared" si="7"/>
        <v>10846.774999999998</v>
      </c>
      <c r="AD9" s="47">
        <f t="shared" si="7"/>
        <v>10852.900000000001</v>
      </c>
      <c r="AE9" s="47">
        <f t="shared" si="7"/>
        <v>10923.274999999998</v>
      </c>
      <c r="AF9" s="47">
        <f t="shared" si="7"/>
        <v>10869.250000000002</v>
      </c>
      <c r="AG9" s="47">
        <f t="shared" si="7"/>
        <v>10877.925000000001</v>
      </c>
    </row>
    <row r="10" spans="1:33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8">(2*H14)-H3</f>
        <v>10686.45</v>
      </c>
      <c r="I10" s="77">
        <f t="shared" si="8"/>
        <v>10732.383333333333</v>
      </c>
      <c r="J10" s="77">
        <f t="shared" si="8"/>
        <v>10539.883333333335</v>
      </c>
      <c r="K10" s="77">
        <f t="shared" si="8"/>
        <v>10632.916666666666</v>
      </c>
      <c r="L10" s="77">
        <f t="shared" si="8"/>
        <v>10806.266666666666</v>
      </c>
      <c r="M10" s="77">
        <f t="shared" si="8"/>
        <v>10836.933333333331</v>
      </c>
      <c r="N10" s="77">
        <f t="shared" si="8"/>
        <v>10830.1</v>
      </c>
      <c r="O10" s="77">
        <f t="shared" si="8"/>
        <v>10910.85</v>
      </c>
      <c r="P10" s="77">
        <f t="shared" si="8"/>
        <v>10943.033333333335</v>
      </c>
      <c r="Q10" s="77">
        <f t="shared" si="8"/>
        <v>10992.3</v>
      </c>
      <c r="R10" s="77">
        <f t="shared" si="8"/>
        <v>10982.816666666669</v>
      </c>
      <c r="S10" s="77">
        <f t="shared" si="8"/>
        <v>10898.883333333333</v>
      </c>
      <c r="T10" s="77">
        <f t="shared" si="8"/>
        <v>10747.45</v>
      </c>
      <c r="U10" s="77">
        <f t="shared" si="8"/>
        <v>10806.716666666667</v>
      </c>
      <c r="V10" s="77">
        <f t="shared" si="8"/>
        <v>10821.183333333334</v>
      </c>
      <c r="W10" s="77">
        <f t="shared" si="8"/>
        <v>10896.616666666667</v>
      </c>
      <c r="X10" s="77">
        <f t="shared" si="8"/>
        <v>10906.333333333332</v>
      </c>
      <c r="Y10" s="77">
        <f t="shared" si="8"/>
        <v>10953.433333333336</v>
      </c>
      <c r="Z10" s="77">
        <f t="shared" si="8"/>
        <v>10880.216666666667</v>
      </c>
      <c r="AA10" s="77">
        <f t="shared" si="8"/>
        <v>10770.45</v>
      </c>
      <c r="AB10" s="77">
        <f t="shared" si="8"/>
        <v>10769.38333333333</v>
      </c>
      <c r="AC10" s="49">
        <f t="shared" si="8"/>
        <v>10821.783333333331</v>
      </c>
      <c r="AD10" s="49">
        <f t="shared" si="8"/>
        <v>10835.983333333334</v>
      </c>
      <c r="AE10" s="49">
        <f t="shared" si="8"/>
        <v>10900.566666666664</v>
      </c>
      <c r="AF10" s="49">
        <f t="shared" si="8"/>
        <v>10853.366666666669</v>
      </c>
      <c r="AG10" s="49">
        <f t="shared" si="8"/>
        <v>10850.266666666668</v>
      </c>
    </row>
    <row r="11" spans="1:33" x14ac:dyDescent="0.3">
      <c r="A11" s="45"/>
      <c r="B11" s="45"/>
      <c r="C11" s="45"/>
      <c r="D11" s="46" t="s">
        <v>46</v>
      </c>
      <c r="E11" s="75">
        <f t="shared" ref="E11:G11" si="9">(E10+E14)/2</f>
        <v>10912.475</v>
      </c>
      <c r="F11" s="75">
        <f t="shared" si="9"/>
        <v>10880.225</v>
      </c>
      <c r="G11" s="75">
        <f t="shared" si="9"/>
        <v>10801.975</v>
      </c>
      <c r="H11" s="75">
        <f t="shared" ref="H11:AG11" si="10">(H10+H14)/2</f>
        <v>10661.900000000001</v>
      </c>
      <c r="I11" s="75">
        <f t="shared" si="10"/>
        <v>10699.125</v>
      </c>
      <c r="J11" s="75">
        <f t="shared" si="10"/>
        <v>10523.650000000001</v>
      </c>
      <c r="K11" s="75">
        <f t="shared" si="10"/>
        <v>10558.15</v>
      </c>
      <c r="L11" s="75">
        <f t="shared" si="10"/>
        <v>10744.9</v>
      </c>
      <c r="M11" s="75">
        <f t="shared" si="10"/>
        <v>10815.074999999997</v>
      </c>
      <c r="N11" s="75">
        <f t="shared" si="10"/>
        <v>10810.6</v>
      </c>
      <c r="O11" s="75">
        <f t="shared" si="10"/>
        <v>10894.35</v>
      </c>
      <c r="P11" s="75">
        <f t="shared" si="10"/>
        <v>10912.050000000001</v>
      </c>
      <c r="Q11" s="75">
        <f t="shared" si="10"/>
        <v>10976.224999999999</v>
      </c>
      <c r="R11" s="75">
        <f t="shared" si="10"/>
        <v>10957.125000000002</v>
      </c>
      <c r="S11" s="75">
        <f t="shared" si="10"/>
        <v>10858.825000000001</v>
      </c>
      <c r="T11" s="75">
        <f t="shared" si="10"/>
        <v>10722.900000000001</v>
      </c>
      <c r="U11" s="75">
        <f t="shared" si="10"/>
        <v>10738.674999999999</v>
      </c>
      <c r="V11" s="75">
        <f t="shared" si="10"/>
        <v>10807</v>
      </c>
      <c r="W11" s="75">
        <f t="shared" si="10"/>
        <v>10876.75</v>
      </c>
      <c r="X11" s="75">
        <f t="shared" si="10"/>
        <v>10893.05</v>
      </c>
      <c r="Y11" s="75">
        <f t="shared" si="10"/>
        <v>10916.850000000002</v>
      </c>
      <c r="Z11" s="75">
        <f t="shared" si="10"/>
        <v>10843.924999999999</v>
      </c>
      <c r="AA11" s="75">
        <f t="shared" si="10"/>
        <v>10743.150000000001</v>
      </c>
      <c r="AB11" s="75">
        <f t="shared" si="10"/>
        <v>10734.199999999997</v>
      </c>
      <c r="AC11" s="47">
        <f t="shared" si="10"/>
        <v>10803.874999999998</v>
      </c>
      <c r="AD11" s="47">
        <f t="shared" si="10"/>
        <v>10810.3</v>
      </c>
      <c r="AE11" s="47">
        <f t="shared" si="10"/>
        <v>10862.774999999998</v>
      </c>
      <c r="AF11" s="47">
        <f t="shared" si="10"/>
        <v>10840.475000000002</v>
      </c>
      <c r="AG11" s="47">
        <f t="shared" si="10"/>
        <v>10822.550000000001</v>
      </c>
    </row>
    <row r="12" spans="1:33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</row>
    <row r="13" spans="1:33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11">H14+H57/2</f>
        <v>10655.45</v>
      </c>
      <c r="I13" s="78">
        <f t="shared" si="11"/>
        <v>10679.783333333333</v>
      </c>
      <c r="J13" s="78">
        <f t="shared" si="11"/>
        <v>10516.900000000001</v>
      </c>
      <c r="K13" s="78">
        <f t="shared" si="11"/>
        <v>10516.266666666666</v>
      </c>
      <c r="L13" s="78">
        <f t="shared" si="11"/>
        <v>10710.566666666666</v>
      </c>
      <c r="M13" s="78">
        <f t="shared" si="11"/>
        <v>10794.05</v>
      </c>
      <c r="N13" s="78">
        <f t="shared" si="11"/>
        <v>10798.275000000001</v>
      </c>
      <c r="O13" s="78">
        <f t="shared" si="11"/>
        <v>10883.1</v>
      </c>
      <c r="P13" s="78">
        <f t="shared" si="11"/>
        <v>10894.883333333335</v>
      </c>
      <c r="Q13" s="78">
        <f t="shared" si="11"/>
        <v>10963.724999999999</v>
      </c>
      <c r="R13" s="78">
        <f t="shared" si="11"/>
        <v>10941.566666666669</v>
      </c>
      <c r="S13" s="78">
        <f t="shared" si="11"/>
        <v>10851.15</v>
      </c>
      <c r="T13" s="78">
        <f t="shared" si="11"/>
        <v>10715.775</v>
      </c>
      <c r="U13" s="78">
        <f t="shared" si="11"/>
        <v>10700.241666666667</v>
      </c>
      <c r="V13" s="78">
        <f t="shared" si="11"/>
        <v>10799.325000000001</v>
      </c>
      <c r="W13" s="78">
        <f t="shared" si="11"/>
        <v>10858.391666666666</v>
      </c>
      <c r="X13" s="78">
        <f t="shared" si="11"/>
        <v>10888.375</v>
      </c>
      <c r="Y13" s="78">
        <f t="shared" si="11"/>
        <v>10895.183333333336</v>
      </c>
      <c r="Z13" s="78">
        <f t="shared" si="11"/>
        <v>10815.2</v>
      </c>
      <c r="AA13" s="78">
        <f t="shared" si="11"/>
        <v>10737.65</v>
      </c>
      <c r="AB13" s="78">
        <f t="shared" si="11"/>
        <v>10713.183333333331</v>
      </c>
      <c r="AC13" s="69">
        <f t="shared" si="11"/>
        <v>10793.05</v>
      </c>
      <c r="AD13" s="69">
        <f t="shared" si="11"/>
        <v>10793.383333333333</v>
      </c>
      <c r="AE13" s="69">
        <f t="shared" si="11"/>
        <v>10840.066666666664</v>
      </c>
      <c r="AF13" s="69">
        <f t="shared" si="11"/>
        <v>10830.575000000001</v>
      </c>
      <c r="AG13" s="69">
        <f t="shared" si="11"/>
        <v>10794.891666666668</v>
      </c>
    </row>
    <row r="14" spans="1:33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12">(H2+H3+H4)/3</f>
        <v>10637.35</v>
      </c>
      <c r="I14" s="73">
        <f t="shared" si="12"/>
        <v>10665.866666666667</v>
      </c>
      <c r="J14" s="73">
        <f t="shared" si="12"/>
        <v>10507.416666666668</v>
      </c>
      <c r="K14" s="73">
        <f t="shared" si="12"/>
        <v>10483.383333333333</v>
      </c>
      <c r="L14" s="73">
        <f t="shared" si="12"/>
        <v>10683.533333333333</v>
      </c>
      <c r="M14" s="73">
        <f t="shared" si="12"/>
        <v>10793.216666666665</v>
      </c>
      <c r="N14" s="73">
        <f t="shared" si="12"/>
        <v>10791.1</v>
      </c>
      <c r="O14" s="73">
        <f t="shared" si="12"/>
        <v>10877.85</v>
      </c>
      <c r="P14" s="73">
        <f t="shared" si="12"/>
        <v>10881.066666666668</v>
      </c>
      <c r="Q14" s="73">
        <f t="shared" si="12"/>
        <v>10960.15</v>
      </c>
      <c r="R14" s="73">
        <f t="shared" si="12"/>
        <v>10931.433333333334</v>
      </c>
      <c r="S14" s="73">
        <f t="shared" si="12"/>
        <v>10818.766666666666</v>
      </c>
      <c r="T14" s="73">
        <f t="shared" si="12"/>
        <v>10698.35</v>
      </c>
      <c r="U14" s="73">
        <f t="shared" si="12"/>
        <v>10670.633333333333</v>
      </c>
      <c r="V14" s="73">
        <f t="shared" si="12"/>
        <v>10792.816666666668</v>
      </c>
      <c r="W14" s="73">
        <f t="shared" si="12"/>
        <v>10856.883333333333</v>
      </c>
      <c r="X14" s="73">
        <f t="shared" si="12"/>
        <v>10879.766666666666</v>
      </c>
      <c r="Y14" s="73">
        <f t="shared" si="12"/>
        <v>10880.266666666668</v>
      </c>
      <c r="Z14" s="73">
        <f t="shared" si="12"/>
        <v>10807.633333333333</v>
      </c>
      <c r="AA14" s="73">
        <f t="shared" si="12"/>
        <v>10715.85</v>
      </c>
      <c r="AB14" s="73">
        <f t="shared" si="12"/>
        <v>10699.016666666665</v>
      </c>
      <c r="AC14" s="50">
        <f t="shared" si="12"/>
        <v>10785.966666666665</v>
      </c>
      <c r="AD14" s="50">
        <f t="shared" si="12"/>
        <v>10784.616666666667</v>
      </c>
      <c r="AE14" s="50">
        <f t="shared" si="12"/>
        <v>10824.983333333332</v>
      </c>
      <c r="AF14" s="50">
        <f t="shared" si="12"/>
        <v>10827.583333333334</v>
      </c>
      <c r="AG14" s="50">
        <f t="shared" si="12"/>
        <v>10794.833333333334</v>
      </c>
    </row>
    <row r="15" spans="1:33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13">H14-H57/2</f>
        <v>10619.25</v>
      </c>
      <c r="I15" s="79">
        <f t="shared" si="13"/>
        <v>10651.95</v>
      </c>
      <c r="J15" s="79">
        <f t="shared" si="13"/>
        <v>10497.933333333334</v>
      </c>
      <c r="K15" s="79">
        <f t="shared" si="13"/>
        <v>10450.5</v>
      </c>
      <c r="L15" s="79">
        <f t="shared" si="13"/>
        <v>10656.5</v>
      </c>
      <c r="M15" s="79">
        <f t="shared" si="13"/>
        <v>10792.383333333331</v>
      </c>
      <c r="N15" s="79">
        <f t="shared" si="13"/>
        <v>10783.924999999999</v>
      </c>
      <c r="O15" s="79">
        <f t="shared" si="13"/>
        <v>10872.6</v>
      </c>
      <c r="P15" s="79">
        <f t="shared" si="13"/>
        <v>10867.25</v>
      </c>
      <c r="Q15" s="79">
        <f t="shared" si="13"/>
        <v>10956.575000000001</v>
      </c>
      <c r="R15" s="79">
        <f t="shared" si="13"/>
        <v>10921.3</v>
      </c>
      <c r="S15" s="79">
        <f t="shared" si="13"/>
        <v>10786.383333333333</v>
      </c>
      <c r="T15" s="79">
        <f t="shared" si="13"/>
        <v>10680.925000000001</v>
      </c>
      <c r="U15" s="79">
        <f t="shared" si="13"/>
        <v>10641.025</v>
      </c>
      <c r="V15" s="79">
        <f t="shared" si="13"/>
        <v>10786.308333333334</v>
      </c>
      <c r="W15" s="79">
        <f t="shared" si="13"/>
        <v>10855.375</v>
      </c>
      <c r="X15" s="79">
        <f t="shared" si="13"/>
        <v>10871.158333333333</v>
      </c>
      <c r="Y15" s="79">
        <f t="shared" si="13"/>
        <v>10865.35</v>
      </c>
      <c r="Z15" s="79">
        <f t="shared" si="13"/>
        <v>10800.066666666666</v>
      </c>
      <c r="AA15" s="79">
        <f t="shared" si="13"/>
        <v>10694.050000000001</v>
      </c>
      <c r="AB15" s="79">
        <f t="shared" si="13"/>
        <v>10684.849999999999</v>
      </c>
      <c r="AC15" s="70">
        <f t="shared" si="13"/>
        <v>10778.883333333331</v>
      </c>
      <c r="AD15" s="70">
        <f t="shared" si="13"/>
        <v>10775.85</v>
      </c>
      <c r="AE15" s="70">
        <f t="shared" si="13"/>
        <v>10809.9</v>
      </c>
      <c r="AF15" s="70">
        <f t="shared" si="13"/>
        <v>10824.591666666667</v>
      </c>
      <c r="AG15" s="70">
        <f t="shared" si="13"/>
        <v>10794.775</v>
      </c>
    </row>
    <row r="16" spans="1:33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</row>
    <row r="17" spans="1:33" x14ac:dyDescent="0.3">
      <c r="A17" s="45"/>
      <c r="B17" s="45"/>
      <c r="C17" s="45"/>
      <c r="D17" s="46" t="s">
        <v>49</v>
      </c>
      <c r="E17" s="75">
        <f t="shared" ref="E17:G17" si="14">(E14+E18)/2</f>
        <v>10864.55</v>
      </c>
      <c r="F17" s="75">
        <f t="shared" si="14"/>
        <v>10851.424999999999</v>
      </c>
      <c r="G17" s="75">
        <f t="shared" si="14"/>
        <v>10765.425000000001</v>
      </c>
      <c r="H17" s="75">
        <f t="shared" ref="H17:AG17" si="15">(H14+H18)/2</f>
        <v>10594.7</v>
      </c>
      <c r="I17" s="75">
        <f t="shared" si="15"/>
        <v>10646.525000000001</v>
      </c>
      <c r="J17" s="75">
        <f t="shared" si="15"/>
        <v>10481.700000000001</v>
      </c>
      <c r="K17" s="75">
        <f t="shared" si="15"/>
        <v>10441.5</v>
      </c>
      <c r="L17" s="75">
        <f t="shared" si="15"/>
        <v>10649.199999999999</v>
      </c>
      <c r="M17" s="75">
        <f t="shared" si="15"/>
        <v>10770.524999999998</v>
      </c>
      <c r="N17" s="75">
        <f t="shared" si="15"/>
        <v>10778.775000000001</v>
      </c>
      <c r="O17" s="75">
        <f t="shared" si="15"/>
        <v>10866.6</v>
      </c>
      <c r="P17" s="75">
        <f t="shared" si="15"/>
        <v>10863.900000000001</v>
      </c>
      <c r="Q17" s="75">
        <f t="shared" si="15"/>
        <v>10947.65</v>
      </c>
      <c r="R17" s="75">
        <f t="shared" si="15"/>
        <v>10915.875000000002</v>
      </c>
      <c r="S17" s="75">
        <f t="shared" si="15"/>
        <v>10746.325000000001</v>
      </c>
      <c r="T17" s="75">
        <f t="shared" si="15"/>
        <v>10656.375</v>
      </c>
      <c r="U17" s="75">
        <f t="shared" si="15"/>
        <v>10632.2</v>
      </c>
      <c r="V17" s="75">
        <f t="shared" si="15"/>
        <v>10772.125</v>
      </c>
      <c r="W17" s="75">
        <f t="shared" si="15"/>
        <v>10838.525</v>
      </c>
      <c r="X17" s="75">
        <f t="shared" si="15"/>
        <v>10857.875</v>
      </c>
      <c r="Y17" s="75">
        <f t="shared" si="15"/>
        <v>10858.600000000002</v>
      </c>
      <c r="Z17" s="75">
        <f t="shared" si="15"/>
        <v>10763.775</v>
      </c>
      <c r="AA17" s="75">
        <f t="shared" si="15"/>
        <v>10666.75</v>
      </c>
      <c r="AB17" s="75">
        <f t="shared" si="15"/>
        <v>10677.999999999996</v>
      </c>
      <c r="AC17" s="47">
        <f t="shared" si="15"/>
        <v>10760.974999999999</v>
      </c>
      <c r="AD17" s="47">
        <f t="shared" si="15"/>
        <v>10767.7</v>
      </c>
      <c r="AE17" s="47">
        <f t="shared" si="15"/>
        <v>10802.274999999998</v>
      </c>
      <c r="AF17" s="47">
        <f t="shared" si="15"/>
        <v>10811.7</v>
      </c>
      <c r="AG17" s="47">
        <f t="shared" si="15"/>
        <v>10767.175000000001</v>
      </c>
    </row>
    <row r="18" spans="1:33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16">2*H14-H2</f>
        <v>10552.050000000001</v>
      </c>
      <c r="I18" s="80">
        <f t="shared" si="16"/>
        <v>10627.183333333334</v>
      </c>
      <c r="J18" s="80">
        <f t="shared" si="16"/>
        <v>10455.983333333335</v>
      </c>
      <c r="K18" s="80">
        <f t="shared" si="16"/>
        <v>10399.616666666667</v>
      </c>
      <c r="L18" s="80">
        <f t="shared" si="16"/>
        <v>10614.866666666665</v>
      </c>
      <c r="M18" s="80">
        <f t="shared" si="16"/>
        <v>10747.83333333333</v>
      </c>
      <c r="N18" s="80">
        <f t="shared" si="16"/>
        <v>10766.45</v>
      </c>
      <c r="O18" s="80">
        <f t="shared" si="16"/>
        <v>10855.35</v>
      </c>
      <c r="P18" s="80">
        <f t="shared" si="16"/>
        <v>10846.733333333335</v>
      </c>
      <c r="Q18" s="80">
        <f t="shared" si="16"/>
        <v>10935.15</v>
      </c>
      <c r="R18" s="80">
        <f t="shared" si="16"/>
        <v>10900.316666666669</v>
      </c>
      <c r="S18" s="80">
        <f t="shared" si="16"/>
        <v>10673.883333333333</v>
      </c>
      <c r="T18" s="80">
        <f t="shared" si="16"/>
        <v>10614.400000000001</v>
      </c>
      <c r="U18" s="80">
        <f t="shared" si="16"/>
        <v>10593.766666666666</v>
      </c>
      <c r="V18" s="80">
        <f t="shared" si="16"/>
        <v>10751.433333333334</v>
      </c>
      <c r="W18" s="80">
        <f t="shared" si="16"/>
        <v>10820.166666666666</v>
      </c>
      <c r="X18" s="80">
        <f t="shared" si="16"/>
        <v>10835.983333333334</v>
      </c>
      <c r="Y18" s="80">
        <f t="shared" si="16"/>
        <v>10836.933333333336</v>
      </c>
      <c r="Z18" s="80">
        <f t="shared" si="16"/>
        <v>10719.916666666666</v>
      </c>
      <c r="AA18" s="80">
        <f t="shared" si="16"/>
        <v>10617.650000000001</v>
      </c>
      <c r="AB18" s="80">
        <f t="shared" si="16"/>
        <v>10656.98333333333</v>
      </c>
      <c r="AC18" s="51">
        <f t="shared" si="16"/>
        <v>10735.98333333333</v>
      </c>
      <c r="AD18" s="51">
        <f t="shared" si="16"/>
        <v>10750.783333333333</v>
      </c>
      <c r="AE18" s="51">
        <f t="shared" si="16"/>
        <v>10779.566666666664</v>
      </c>
      <c r="AF18" s="51">
        <f t="shared" si="16"/>
        <v>10795.816666666668</v>
      </c>
      <c r="AG18" s="51">
        <f t="shared" si="16"/>
        <v>10739.516666666668</v>
      </c>
    </row>
    <row r="19" spans="1:33" x14ac:dyDescent="0.3">
      <c r="A19" s="45"/>
      <c r="B19" s="45"/>
      <c r="C19" s="45"/>
      <c r="D19" s="46" t="s">
        <v>50</v>
      </c>
      <c r="E19" s="75">
        <f t="shared" ref="E19:G19" si="17">(E18+E20)/2</f>
        <v>10816.625</v>
      </c>
      <c r="F19" s="75">
        <f t="shared" si="17"/>
        <v>10822.625</v>
      </c>
      <c r="G19" s="75">
        <f t="shared" si="17"/>
        <v>10728.875000000002</v>
      </c>
      <c r="H19" s="75">
        <f t="shared" ref="H19:AG19" si="18">(H18+H20)/2</f>
        <v>10527.5</v>
      </c>
      <c r="I19" s="75">
        <f t="shared" si="18"/>
        <v>10593.925000000001</v>
      </c>
      <c r="J19" s="75">
        <f t="shared" si="18"/>
        <v>10439.750000000002</v>
      </c>
      <c r="K19" s="75">
        <f t="shared" si="18"/>
        <v>10324.85</v>
      </c>
      <c r="L19" s="75">
        <f t="shared" si="18"/>
        <v>10553.499999999998</v>
      </c>
      <c r="M19" s="75">
        <f t="shared" si="18"/>
        <v>10725.974999999999</v>
      </c>
      <c r="N19" s="75">
        <f t="shared" si="18"/>
        <v>10746.95</v>
      </c>
      <c r="O19" s="75">
        <f t="shared" si="18"/>
        <v>10838.85</v>
      </c>
      <c r="P19" s="75">
        <f t="shared" si="18"/>
        <v>10815.750000000002</v>
      </c>
      <c r="Q19" s="75">
        <f t="shared" si="18"/>
        <v>10919.075000000001</v>
      </c>
      <c r="R19" s="75">
        <f t="shared" si="18"/>
        <v>10874.625000000002</v>
      </c>
      <c r="S19" s="75">
        <f t="shared" si="18"/>
        <v>10633.825000000001</v>
      </c>
      <c r="T19" s="75">
        <f t="shared" si="18"/>
        <v>10589.850000000002</v>
      </c>
      <c r="U19" s="75">
        <f t="shared" si="18"/>
        <v>10525.724999999999</v>
      </c>
      <c r="V19" s="75">
        <f t="shared" si="18"/>
        <v>10737.25</v>
      </c>
      <c r="W19" s="75">
        <f t="shared" si="18"/>
        <v>10800.3</v>
      </c>
      <c r="X19" s="75">
        <f t="shared" si="18"/>
        <v>10822.7</v>
      </c>
      <c r="Y19" s="75">
        <f t="shared" si="18"/>
        <v>10800.350000000002</v>
      </c>
      <c r="Z19" s="75">
        <f t="shared" si="18"/>
        <v>10683.625</v>
      </c>
      <c r="AA19" s="75">
        <f t="shared" si="18"/>
        <v>10590.350000000002</v>
      </c>
      <c r="AB19" s="75">
        <f t="shared" si="18"/>
        <v>10621.799999999997</v>
      </c>
      <c r="AC19" s="47">
        <f t="shared" si="18"/>
        <v>10718.074999999997</v>
      </c>
      <c r="AD19" s="47">
        <f t="shared" si="18"/>
        <v>10725.099999999999</v>
      </c>
      <c r="AE19" s="47">
        <f t="shared" si="18"/>
        <v>10741.774999999998</v>
      </c>
      <c r="AF19" s="47">
        <f t="shared" si="18"/>
        <v>10782.924999999999</v>
      </c>
      <c r="AG19" s="47">
        <f t="shared" si="18"/>
        <v>10711.800000000001</v>
      </c>
    </row>
    <row r="20" spans="1:33" x14ac:dyDescent="0.3">
      <c r="A20" s="45"/>
      <c r="B20" s="45"/>
      <c r="C20" s="45"/>
      <c r="D20" s="46" t="s">
        <v>29</v>
      </c>
      <c r="E20" s="81">
        <f t="shared" ref="E20:G20" si="19">E14-E50</f>
        <v>10794.25</v>
      </c>
      <c r="F20" s="81">
        <f t="shared" si="19"/>
        <v>10807</v>
      </c>
      <c r="G20" s="81">
        <f t="shared" si="19"/>
        <v>10710.866666666669</v>
      </c>
      <c r="H20" s="81">
        <f t="shared" ref="H20:AG20" si="20">H14-H50</f>
        <v>10502.95</v>
      </c>
      <c r="I20" s="81">
        <f t="shared" si="20"/>
        <v>10560.666666666668</v>
      </c>
      <c r="J20" s="81">
        <f t="shared" si="20"/>
        <v>10423.516666666668</v>
      </c>
      <c r="K20" s="81">
        <f t="shared" si="20"/>
        <v>10250.083333333334</v>
      </c>
      <c r="L20" s="81">
        <f t="shared" si="20"/>
        <v>10492.133333333331</v>
      </c>
      <c r="M20" s="81">
        <f t="shared" si="20"/>
        <v>10704.116666666665</v>
      </c>
      <c r="N20" s="81">
        <f t="shared" si="20"/>
        <v>10727.45</v>
      </c>
      <c r="O20" s="81">
        <f t="shared" si="20"/>
        <v>10822.35</v>
      </c>
      <c r="P20" s="81">
        <f t="shared" si="20"/>
        <v>10784.766666666668</v>
      </c>
      <c r="Q20" s="81">
        <f t="shared" si="20"/>
        <v>10903</v>
      </c>
      <c r="R20" s="81">
        <f t="shared" si="20"/>
        <v>10848.933333333334</v>
      </c>
      <c r="S20" s="81">
        <f t="shared" si="20"/>
        <v>10593.766666666666</v>
      </c>
      <c r="T20" s="81">
        <f t="shared" si="20"/>
        <v>10565.300000000001</v>
      </c>
      <c r="U20" s="81">
        <f t="shared" si="20"/>
        <v>10457.683333333332</v>
      </c>
      <c r="V20" s="81">
        <f t="shared" si="20"/>
        <v>10723.066666666668</v>
      </c>
      <c r="W20" s="81">
        <f t="shared" si="20"/>
        <v>10780.433333333332</v>
      </c>
      <c r="X20" s="81">
        <f t="shared" si="20"/>
        <v>10809.416666666668</v>
      </c>
      <c r="Y20" s="81">
        <f t="shared" si="20"/>
        <v>10763.766666666668</v>
      </c>
      <c r="Z20" s="81">
        <f t="shared" si="20"/>
        <v>10647.333333333332</v>
      </c>
      <c r="AA20" s="81">
        <f t="shared" si="20"/>
        <v>10563.050000000001</v>
      </c>
      <c r="AB20" s="81">
        <f t="shared" si="20"/>
        <v>10586.616666666665</v>
      </c>
      <c r="AC20" s="52">
        <f t="shared" si="20"/>
        <v>10700.166666666664</v>
      </c>
      <c r="AD20" s="52">
        <f t="shared" si="20"/>
        <v>10699.416666666666</v>
      </c>
      <c r="AE20" s="52">
        <f t="shared" si="20"/>
        <v>10703.983333333332</v>
      </c>
      <c r="AF20" s="52">
        <f t="shared" si="20"/>
        <v>10770.033333333333</v>
      </c>
      <c r="AG20" s="52">
        <f t="shared" si="20"/>
        <v>10684.083333333334</v>
      </c>
    </row>
    <row r="21" spans="1:33" x14ac:dyDescent="0.3">
      <c r="A21" s="45"/>
      <c r="B21" s="45"/>
      <c r="C21" s="45"/>
      <c r="D21" s="46" t="s">
        <v>51</v>
      </c>
      <c r="E21" s="75">
        <f t="shared" ref="E21:G21" si="21">(E20+E22)/2</f>
        <v>10768.7</v>
      </c>
      <c r="F21" s="75">
        <f t="shared" si="21"/>
        <v>10793.825000000001</v>
      </c>
      <c r="G21" s="75">
        <f t="shared" si="21"/>
        <v>10692.325000000003</v>
      </c>
      <c r="H21" s="75">
        <f t="shared" ref="H21:AG21" si="22">(H20+H22)/2</f>
        <v>10460.300000000001</v>
      </c>
      <c r="I21" s="75">
        <f t="shared" si="22"/>
        <v>10541.325000000001</v>
      </c>
      <c r="J21" s="75">
        <f t="shared" si="22"/>
        <v>10397.800000000003</v>
      </c>
      <c r="K21" s="75">
        <f t="shared" si="22"/>
        <v>10208.200000000001</v>
      </c>
      <c r="L21" s="75">
        <f t="shared" si="22"/>
        <v>10457.799999999997</v>
      </c>
      <c r="M21" s="75">
        <f t="shared" si="22"/>
        <v>10681.424999999997</v>
      </c>
      <c r="N21" s="75">
        <f t="shared" si="22"/>
        <v>10715.125</v>
      </c>
      <c r="O21" s="75">
        <f t="shared" si="22"/>
        <v>10811.1</v>
      </c>
      <c r="P21" s="75">
        <f t="shared" si="22"/>
        <v>10767.600000000002</v>
      </c>
      <c r="Q21" s="75">
        <f t="shared" si="22"/>
        <v>10890.5</v>
      </c>
      <c r="R21" s="75">
        <f t="shared" si="22"/>
        <v>10833.375000000002</v>
      </c>
      <c r="S21" s="75">
        <f t="shared" si="22"/>
        <v>10521.325000000001</v>
      </c>
      <c r="T21" s="75">
        <f t="shared" si="22"/>
        <v>10523.325000000001</v>
      </c>
      <c r="U21" s="75">
        <f t="shared" si="22"/>
        <v>10419.25</v>
      </c>
      <c r="V21" s="75">
        <f t="shared" si="22"/>
        <v>10702.375</v>
      </c>
      <c r="W21" s="75">
        <f t="shared" si="22"/>
        <v>10762.074999999999</v>
      </c>
      <c r="X21" s="75">
        <f t="shared" si="22"/>
        <v>10787.525000000001</v>
      </c>
      <c r="Y21" s="75">
        <f t="shared" si="22"/>
        <v>10742.100000000002</v>
      </c>
      <c r="Z21" s="75">
        <f t="shared" si="22"/>
        <v>10603.474999999999</v>
      </c>
      <c r="AA21" s="75">
        <f t="shared" si="22"/>
        <v>10513.95</v>
      </c>
      <c r="AB21" s="75">
        <f t="shared" si="22"/>
        <v>10565.599999999999</v>
      </c>
      <c r="AC21" s="47">
        <f t="shared" si="22"/>
        <v>10675.174999999996</v>
      </c>
      <c r="AD21" s="47">
        <f t="shared" si="22"/>
        <v>10682.5</v>
      </c>
      <c r="AE21" s="47">
        <f t="shared" si="22"/>
        <v>10681.274999999998</v>
      </c>
      <c r="AF21" s="47">
        <f t="shared" si="22"/>
        <v>10754.15</v>
      </c>
      <c r="AG21" s="47">
        <f t="shared" si="22"/>
        <v>10656.425000000001</v>
      </c>
    </row>
    <row r="22" spans="1:33" x14ac:dyDescent="0.3">
      <c r="A22" s="45"/>
      <c r="B22" s="45"/>
      <c r="C22" s="45"/>
      <c r="D22" s="46" t="s">
        <v>7</v>
      </c>
      <c r="E22" s="82">
        <f t="shared" ref="E22:G22" si="23">E18-E50</f>
        <v>10743.15</v>
      </c>
      <c r="F22" s="82">
        <f t="shared" si="23"/>
        <v>10780.65</v>
      </c>
      <c r="G22" s="82">
        <f t="shared" si="23"/>
        <v>10673.783333333336</v>
      </c>
      <c r="H22" s="82">
        <f t="shared" ref="H22:AG22" si="24">H18-H50</f>
        <v>10417.650000000001</v>
      </c>
      <c r="I22" s="82">
        <f t="shared" si="24"/>
        <v>10521.983333333335</v>
      </c>
      <c r="J22" s="82">
        <f t="shared" si="24"/>
        <v>10372.083333333336</v>
      </c>
      <c r="K22" s="82">
        <f t="shared" si="24"/>
        <v>10166.316666666668</v>
      </c>
      <c r="L22" s="82">
        <f t="shared" si="24"/>
        <v>10423.466666666664</v>
      </c>
      <c r="M22" s="82">
        <f t="shared" si="24"/>
        <v>10658.73333333333</v>
      </c>
      <c r="N22" s="82">
        <f t="shared" si="24"/>
        <v>10702.800000000001</v>
      </c>
      <c r="O22" s="82">
        <f t="shared" si="24"/>
        <v>10799.85</v>
      </c>
      <c r="P22" s="82">
        <f t="shared" si="24"/>
        <v>10750.433333333336</v>
      </c>
      <c r="Q22" s="82">
        <f t="shared" si="24"/>
        <v>10878</v>
      </c>
      <c r="R22" s="82">
        <f t="shared" si="24"/>
        <v>10817.816666666669</v>
      </c>
      <c r="S22" s="82">
        <f t="shared" si="24"/>
        <v>10448.883333333333</v>
      </c>
      <c r="T22" s="82">
        <f t="shared" si="24"/>
        <v>10481.350000000002</v>
      </c>
      <c r="U22" s="82">
        <f t="shared" si="24"/>
        <v>10380.816666666666</v>
      </c>
      <c r="V22" s="82">
        <f t="shared" si="24"/>
        <v>10681.683333333334</v>
      </c>
      <c r="W22" s="82">
        <f t="shared" si="24"/>
        <v>10743.716666666665</v>
      </c>
      <c r="X22" s="82">
        <f t="shared" si="24"/>
        <v>10765.633333333335</v>
      </c>
      <c r="Y22" s="82">
        <f t="shared" si="24"/>
        <v>10720.433333333336</v>
      </c>
      <c r="Z22" s="82">
        <f t="shared" si="24"/>
        <v>10559.616666666665</v>
      </c>
      <c r="AA22" s="82">
        <f t="shared" si="24"/>
        <v>10464.850000000002</v>
      </c>
      <c r="AB22" s="82">
        <f t="shared" si="24"/>
        <v>10544.58333333333</v>
      </c>
      <c r="AC22" s="63">
        <f t="shared" si="24"/>
        <v>10650.183333333329</v>
      </c>
      <c r="AD22" s="63">
        <f t="shared" si="24"/>
        <v>10665.583333333332</v>
      </c>
      <c r="AE22" s="63">
        <f t="shared" si="24"/>
        <v>10658.566666666664</v>
      </c>
      <c r="AF22" s="63">
        <f t="shared" si="24"/>
        <v>10738.266666666666</v>
      </c>
      <c r="AG22" s="63">
        <f t="shared" si="24"/>
        <v>10628.766666666668</v>
      </c>
    </row>
    <row r="23" spans="1:33" x14ac:dyDescent="0.3">
      <c r="A23" s="89" t="s">
        <v>23</v>
      </c>
      <c r="B23" s="89"/>
      <c r="C23" s="89"/>
      <c r="D23" s="89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</row>
    <row r="24" spans="1:33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25">(H2/H3)*H4</f>
        <v>10735.713743772578</v>
      </c>
      <c r="I24" s="76">
        <f t="shared" si="25"/>
        <v>10799.836436668285</v>
      </c>
      <c r="J24" s="76">
        <f t="shared" si="25"/>
        <v>10572.458129394412</v>
      </c>
      <c r="K24" s="76">
        <f t="shared" si="25"/>
        <v>10787.310675353327</v>
      </c>
      <c r="L24" s="76">
        <f t="shared" si="25"/>
        <v>10932.204257253239</v>
      </c>
      <c r="M24" s="76">
        <f t="shared" si="25"/>
        <v>10880.998542257777</v>
      </c>
      <c r="N24" s="76">
        <f t="shared" si="25"/>
        <v>10869.41581993285</v>
      </c>
      <c r="O24" s="76">
        <f t="shared" si="25"/>
        <v>10944.072617186959</v>
      </c>
      <c r="P24" s="76">
        <f t="shared" si="25"/>
        <v>11005.797522899318</v>
      </c>
      <c r="Q24" s="76">
        <f t="shared" si="25"/>
        <v>11024.655526628841</v>
      </c>
      <c r="R24" s="76">
        <f t="shared" si="25"/>
        <v>11034.743299433367</v>
      </c>
      <c r="S24" s="76">
        <f t="shared" si="25"/>
        <v>10979.321618639215</v>
      </c>
      <c r="T24" s="76">
        <f t="shared" si="25"/>
        <v>10796.728037185718</v>
      </c>
      <c r="U24" s="76">
        <f t="shared" si="25"/>
        <v>10946.747879596185</v>
      </c>
      <c r="V24" s="76">
        <f t="shared" si="25"/>
        <v>10849.649462815099</v>
      </c>
      <c r="W24" s="76">
        <f t="shared" si="25"/>
        <v>10936.652134804455</v>
      </c>
      <c r="X24" s="76">
        <f t="shared" si="25"/>
        <v>10932.960606318871</v>
      </c>
      <c r="Y24" s="76">
        <f t="shared" si="25"/>
        <v>11027.710334872445</v>
      </c>
      <c r="Z24" s="76">
        <f t="shared" si="25"/>
        <v>10953.657866055586</v>
      </c>
      <c r="AA24" s="76">
        <f t="shared" si="25"/>
        <v>10825.20765505921</v>
      </c>
      <c r="AB24" s="76">
        <f t="shared" si="25"/>
        <v>10840.793771316206</v>
      </c>
      <c r="AC24" s="48">
        <f t="shared" si="25"/>
        <v>10857.772794798213</v>
      </c>
      <c r="AD24" s="48">
        <f t="shared" si="25"/>
        <v>10887.896924743205</v>
      </c>
      <c r="AE24" s="48">
        <f t="shared" si="25"/>
        <v>10977.34036876477</v>
      </c>
      <c r="AF24" s="48">
        <f t="shared" si="25"/>
        <v>10879.255490751542</v>
      </c>
      <c r="AG24" s="48">
        <f t="shared" si="25"/>
        <v>10906.272859051718</v>
      </c>
    </row>
    <row r="25" spans="1:33" x14ac:dyDescent="0.3">
      <c r="A25" s="45"/>
      <c r="B25" s="45"/>
      <c r="C25" s="45"/>
      <c r="D25" s="46" t="s">
        <v>12</v>
      </c>
      <c r="E25" s="75">
        <f t="shared" ref="E25:G25" si="26">E26+1.168*(E26-E27)</f>
        <v>10967.254520000002</v>
      </c>
      <c r="F25" s="75">
        <f t="shared" si="26"/>
        <v>10919.681120000001</v>
      </c>
      <c r="G25" s="75">
        <f t="shared" si="26"/>
        <v>10846.584720000001</v>
      </c>
      <c r="H25" s="75">
        <f t="shared" ref="H25:AG25" si="27">H26+1.168*(H26-H27)</f>
        <v>10718.239280000002</v>
      </c>
      <c r="I25" s="75">
        <f t="shared" si="27"/>
        <v>10785.350239999998</v>
      </c>
      <c r="J25" s="75">
        <f t="shared" si="27"/>
        <v>10561.543680000001</v>
      </c>
      <c r="K25" s="75">
        <f t="shared" si="27"/>
        <v>10752.400960000001</v>
      </c>
      <c r="L25" s="75">
        <f t="shared" si="27"/>
        <v>10904.347680000001</v>
      </c>
      <c r="M25" s="75">
        <f t="shared" si="27"/>
        <v>10869.173920000001</v>
      </c>
      <c r="N25" s="75">
        <f t="shared" si="27"/>
        <v>10860.901879999999</v>
      </c>
      <c r="O25" s="75">
        <f t="shared" si="27"/>
        <v>10936.701599999999</v>
      </c>
      <c r="P25" s="75">
        <f t="shared" si="27"/>
        <v>10992.596560000002</v>
      </c>
      <c r="Q25" s="75">
        <f t="shared" si="27"/>
        <v>11017.089079999998</v>
      </c>
      <c r="R25" s="75">
        <f t="shared" si="27"/>
        <v>11023.574000000001</v>
      </c>
      <c r="S25" s="75">
        <f t="shared" si="27"/>
        <v>10950.02</v>
      </c>
      <c r="T25" s="75">
        <f t="shared" si="27"/>
        <v>10779.41316</v>
      </c>
      <c r="U25" s="75">
        <f t="shared" si="27"/>
        <v>10915.372040000002</v>
      </c>
      <c r="V25" s="75">
        <f t="shared" si="27"/>
        <v>10840.566199999997</v>
      </c>
      <c r="W25" s="75">
        <f t="shared" si="27"/>
        <v>10926.50324</v>
      </c>
      <c r="X25" s="75">
        <f t="shared" si="27"/>
        <v>10923.838919999998</v>
      </c>
      <c r="Y25" s="75">
        <f t="shared" si="27"/>
        <v>11011.594800000001</v>
      </c>
      <c r="Z25" s="75">
        <f t="shared" si="27"/>
        <v>10932.153360000002</v>
      </c>
      <c r="AA25" s="75">
        <f t="shared" si="27"/>
        <v>10805.369359999997</v>
      </c>
      <c r="AB25" s="75">
        <f t="shared" si="27"/>
        <v>10825.27288</v>
      </c>
      <c r="AC25" s="47">
        <f t="shared" si="27"/>
        <v>10846.548959999998</v>
      </c>
      <c r="AD25" s="47">
        <f t="shared" si="27"/>
        <v>10876.376240000001</v>
      </c>
      <c r="AE25" s="47">
        <f t="shared" si="27"/>
        <v>10960.565199999999</v>
      </c>
      <c r="AF25" s="47">
        <f t="shared" si="27"/>
        <v>10871.737560000001</v>
      </c>
      <c r="AG25" s="47">
        <f t="shared" si="27"/>
        <v>10891.435400000002</v>
      </c>
    </row>
    <row r="26" spans="1:33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28">H4+H51/2</f>
        <v>10675.07</v>
      </c>
      <c r="I26" s="77">
        <f t="shared" si="28"/>
        <v>10751.56</v>
      </c>
      <c r="J26" s="77">
        <f t="shared" si="28"/>
        <v>10534.595000000001</v>
      </c>
      <c r="K26" s="77">
        <f t="shared" si="28"/>
        <v>10677.465</v>
      </c>
      <c r="L26" s="77">
        <f t="shared" si="28"/>
        <v>10842.87</v>
      </c>
      <c r="M26" s="77">
        <f t="shared" si="28"/>
        <v>10840.555</v>
      </c>
      <c r="N26" s="77">
        <f t="shared" si="28"/>
        <v>10840.4575</v>
      </c>
      <c r="O26" s="77">
        <f t="shared" si="28"/>
        <v>10918.875</v>
      </c>
      <c r="P26" s="77">
        <f t="shared" si="28"/>
        <v>10961.665000000001</v>
      </c>
      <c r="Q26" s="77">
        <f t="shared" si="28"/>
        <v>10998.732499999998</v>
      </c>
      <c r="R26" s="77">
        <f t="shared" si="28"/>
        <v>10997.075000000001</v>
      </c>
      <c r="S26" s="77">
        <f t="shared" si="28"/>
        <v>10877.75</v>
      </c>
      <c r="T26" s="77">
        <f t="shared" si="28"/>
        <v>10736.6775</v>
      </c>
      <c r="U26" s="77">
        <f t="shared" si="28"/>
        <v>10846.972500000002</v>
      </c>
      <c r="V26" s="77">
        <f t="shared" si="28"/>
        <v>10818.162499999999</v>
      </c>
      <c r="W26" s="77">
        <f t="shared" si="28"/>
        <v>10901.9475</v>
      </c>
      <c r="X26" s="77">
        <f t="shared" si="28"/>
        <v>10901.242499999998</v>
      </c>
      <c r="Y26" s="77">
        <f t="shared" si="28"/>
        <v>10974.175000000001</v>
      </c>
      <c r="Z26" s="77">
        <f t="shared" si="28"/>
        <v>10880.665000000001</v>
      </c>
      <c r="AA26" s="77">
        <f t="shared" si="28"/>
        <v>10756.289999999999</v>
      </c>
      <c r="AB26" s="77">
        <f t="shared" si="28"/>
        <v>10789.17</v>
      </c>
      <c r="AC26" s="49">
        <f t="shared" si="28"/>
        <v>10818.99</v>
      </c>
      <c r="AD26" s="49">
        <f t="shared" si="28"/>
        <v>10849.01</v>
      </c>
      <c r="AE26" s="49">
        <f t="shared" si="28"/>
        <v>10921.699999999999</v>
      </c>
      <c r="AF26" s="49">
        <f t="shared" si="28"/>
        <v>10853.252500000001</v>
      </c>
      <c r="AG26" s="49">
        <f t="shared" si="28"/>
        <v>10855.862500000001</v>
      </c>
    </row>
    <row r="27" spans="1:33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29">H4+H51/4</f>
        <v>10638.109999999999</v>
      </c>
      <c r="I27" s="71">
        <f t="shared" si="29"/>
        <v>10722.630000000001</v>
      </c>
      <c r="J27" s="71">
        <f t="shared" si="29"/>
        <v>10511.522500000001</v>
      </c>
      <c r="K27" s="71">
        <f t="shared" si="29"/>
        <v>10613.307499999999</v>
      </c>
      <c r="L27" s="71">
        <f t="shared" si="29"/>
        <v>10790.235000000001</v>
      </c>
      <c r="M27" s="71">
        <f t="shared" si="29"/>
        <v>10816.0525</v>
      </c>
      <c r="N27" s="71">
        <f t="shared" si="29"/>
        <v>10822.953750000001</v>
      </c>
      <c r="O27" s="71">
        <f t="shared" si="29"/>
        <v>10903.612500000001</v>
      </c>
      <c r="P27" s="71">
        <f t="shared" si="29"/>
        <v>10935.182500000001</v>
      </c>
      <c r="Q27" s="71">
        <f t="shared" si="29"/>
        <v>10983.016249999999</v>
      </c>
      <c r="R27" s="71">
        <f t="shared" si="29"/>
        <v>10974.387500000001</v>
      </c>
      <c r="S27" s="71">
        <f t="shared" si="29"/>
        <v>10815.875</v>
      </c>
      <c r="T27" s="71">
        <f t="shared" si="29"/>
        <v>10700.088749999999</v>
      </c>
      <c r="U27" s="71">
        <f t="shared" si="29"/>
        <v>10788.411250000001</v>
      </c>
      <c r="V27" s="71">
        <f t="shared" si="29"/>
        <v>10798.981249999999</v>
      </c>
      <c r="W27" s="71">
        <f t="shared" si="29"/>
        <v>10880.92375</v>
      </c>
      <c r="X27" s="71">
        <f t="shared" si="29"/>
        <v>10881.896249999998</v>
      </c>
      <c r="Y27" s="71">
        <f t="shared" si="29"/>
        <v>10942.137500000001</v>
      </c>
      <c r="Z27" s="71">
        <f t="shared" si="29"/>
        <v>10836.5825</v>
      </c>
      <c r="AA27" s="71">
        <f t="shared" si="29"/>
        <v>10714.27</v>
      </c>
      <c r="AB27" s="71">
        <f t="shared" si="29"/>
        <v>10758.26</v>
      </c>
      <c r="AC27" s="53">
        <f t="shared" si="29"/>
        <v>10795.395</v>
      </c>
      <c r="AD27" s="53">
        <f t="shared" si="29"/>
        <v>10825.58</v>
      </c>
      <c r="AE27" s="53">
        <f t="shared" si="29"/>
        <v>10888.424999999999</v>
      </c>
      <c r="AF27" s="53">
        <f t="shared" si="29"/>
        <v>10837.42625</v>
      </c>
      <c r="AG27" s="53">
        <f t="shared" si="29"/>
        <v>10825.40625</v>
      </c>
    </row>
    <row r="28" spans="1:33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30">H4+H51/6</f>
        <v>10625.789999999999</v>
      </c>
      <c r="I28" s="75">
        <f t="shared" si="30"/>
        <v>10712.986666666668</v>
      </c>
      <c r="J28" s="75">
        <f t="shared" si="30"/>
        <v>10503.831666666667</v>
      </c>
      <c r="K28" s="75">
        <f t="shared" si="30"/>
        <v>10591.921666666665</v>
      </c>
      <c r="L28" s="75">
        <f t="shared" si="30"/>
        <v>10772.69</v>
      </c>
      <c r="M28" s="75">
        <f t="shared" si="30"/>
        <v>10807.885</v>
      </c>
      <c r="N28" s="75">
        <f t="shared" si="30"/>
        <v>10817.119166666667</v>
      </c>
      <c r="O28" s="75">
        <f t="shared" si="30"/>
        <v>10898.525</v>
      </c>
      <c r="P28" s="75">
        <f t="shared" si="30"/>
        <v>10926.355000000001</v>
      </c>
      <c r="Q28" s="75">
        <f t="shared" si="30"/>
        <v>10977.777499999998</v>
      </c>
      <c r="R28" s="75">
        <f t="shared" si="30"/>
        <v>10966.825000000001</v>
      </c>
      <c r="S28" s="75">
        <f t="shared" si="30"/>
        <v>10795.25</v>
      </c>
      <c r="T28" s="75">
        <f t="shared" si="30"/>
        <v>10687.8925</v>
      </c>
      <c r="U28" s="75">
        <f t="shared" si="30"/>
        <v>10768.890833333335</v>
      </c>
      <c r="V28" s="75">
        <f t="shared" si="30"/>
        <v>10792.5875</v>
      </c>
      <c r="W28" s="75">
        <f t="shared" si="30"/>
        <v>10873.915833333333</v>
      </c>
      <c r="X28" s="75">
        <f t="shared" si="30"/>
        <v>10875.447499999998</v>
      </c>
      <c r="Y28" s="75">
        <f t="shared" si="30"/>
        <v>10931.458333333334</v>
      </c>
      <c r="Z28" s="75">
        <f t="shared" si="30"/>
        <v>10821.888333333334</v>
      </c>
      <c r="AA28" s="75">
        <f t="shared" si="30"/>
        <v>10700.263333333332</v>
      </c>
      <c r="AB28" s="75">
        <f t="shared" si="30"/>
        <v>10747.956666666667</v>
      </c>
      <c r="AC28" s="47">
        <f t="shared" si="30"/>
        <v>10787.529999999999</v>
      </c>
      <c r="AD28" s="47">
        <f t="shared" si="30"/>
        <v>10817.77</v>
      </c>
      <c r="AE28" s="47">
        <f t="shared" si="30"/>
        <v>10877.333333333332</v>
      </c>
      <c r="AF28" s="47">
        <f t="shared" si="30"/>
        <v>10832.150833333333</v>
      </c>
      <c r="AG28" s="47">
        <f t="shared" si="30"/>
        <v>10815.254166666668</v>
      </c>
    </row>
    <row r="29" spans="1:33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31">H4+H51/12</f>
        <v>10613.47</v>
      </c>
      <c r="I29" s="75">
        <f t="shared" si="31"/>
        <v>10703.343333333334</v>
      </c>
      <c r="J29" s="75">
        <f t="shared" si="31"/>
        <v>10496.140833333335</v>
      </c>
      <c r="K29" s="75">
        <f t="shared" si="31"/>
        <v>10570.535833333333</v>
      </c>
      <c r="L29" s="75">
        <f t="shared" si="31"/>
        <v>10755.145</v>
      </c>
      <c r="M29" s="75">
        <f t="shared" si="31"/>
        <v>10799.717499999999</v>
      </c>
      <c r="N29" s="75">
        <f t="shared" si="31"/>
        <v>10811.284583333334</v>
      </c>
      <c r="O29" s="75">
        <f t="shared" si="31"/>
        <v>10893.4375</v>
      </c>
      <c r="P29" s="75">
        <f t="shared" si="31"/>
        <v>10917.5275</v>
      </c>
      <c r="Q29" s="75">
        <f t="shared" si="31"/>
        <v>10972.53875</v>
      </c>
      <c r="R29" s="75">
        <f t="shared" si="31"/>
        <v>10959.262500000001</v>
      </c>
      <c r="S29" s="75">
        <f t="shared" si="31"/>
        <v>10774.625</v>
      </c>
      <c r="T29" s="75">
        <f t="shared" si="31"/>
        <v>10675.696249999999</v>
      </c>
      <c r="U29" s="75">
        <f t="shared" si="31"/>
        <v>10749.370416666667</v>
      </c>
      <c r="V29" s="75">
        <f t="shared" si="31"/>
        <v>10786.193749999999</v>
      </c>
      <c r="W29" s="75">
        <f t="shared" si="31"/>
        <v>10866.907916666667</v>
      </c>
      <c r="X29" s="75">
        <f t="shared" si="31"/>
        <v>10868.998749999999</v>
      </c>
      <c r="Y29" s="75">
        <f t="shared" si="31"/>
        <v>10920.779166666667</v>
      </c>
      <c r="Z29" s="75">
        <f t="shared" si="31"/>
        <v>10807.194166666666</v>
      </c>
      <c r="AA29" s="75">
        <f t="shared" si="31"/>
        <v>10686.256666666666</v>
      </c>
      <c r="AB29" s="75">
        <f t="shared" si="31"/>
        <v>10737.653333333334</v>
      </c>
      <c r="AC29" s="47">
        <f t="shared" si="31"/>
        <v>10779.664999999999</v>
      </c>
      <c r="AD29" s="47">
        <f t="shared" si="31"/>
        <v>10809.96</v>
      </c>
      <c r="AE29" s="47">
        <f t="shared" si="31"/>
        <v>10866.241666666667</v>
      </c>
      <c r="AF29" s="47">
        <f t="shared" si="31"/>
        <v>10826.875416666668</v>
      </c>
      <c r="AG29" s="47">
        <f t="shared" si="31"/>
        <v>10805.102083333333</v>
      </c>
    </row>
    <row r="30" spans="1:33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32">H4</f>
        <v>10601.15</v>
      </c>
      <c r="I30" s="73">
        <f t="shared" si="32"/>
        <v>10693.7</v>
      </c>
      <c r="J30" s="73">
        <f t="shared" si="32"/>
        <v>10488.45</v>
      </c>
      <c r="K30" s="73">
        <f t="shared" si="32"/>
        <v>10549.15</v>
      </c>
      <c r="L30" s="73">
        <f t="shared" si="32"/>
        <v>10737.6</v>
      </c>
      <c r="M30" s="73">
        <f t="shared" si="32"/>
        <v>10791.55</v>
      </c>
      <c r="N30" s="73">
        <f t="shared" si="32"/>
        <v>10805.45</v>
      </c>
      <c r="O30" s="73">
        <f t="shared" si="32"/>
        <v>10888.35</v>
      </c>
      <c r="P30" s="73">
        <f t="shared" si="32"/>
        <v>10908.7</v>
      </c>
      <c r="Q30" s="73">
        <f t="shared" si="32"/>
        <v>10967.3</v>
      </c>
      <c r="R30" s="73">
        <f t="shared" si="32"/>
        <v>10951.7</v>
      </c>
      <c r="S30" s="73">
        <f t="shared" si="32"/>
        <v>10754</v>
      </c>
      <c r="T30" s="73">
        <f t="shared" si="32"/>
        <v>10663.5</v>
      </c>
      <c r="U30" s="73">
        <f t="shared" si="32"/>
        <v>10729.85</v>
      </c>
      <c r="V30" s="73">
        <f t="shared" si="32"/>
        <v>10779.8</v>
      </c>
      <c r="W30" s="73">
        <f t="shared" si="32"/>
        <v>10859.9</v>
      </c>
      <c r="X30" s="73">
        <f t="shared" si="32"/>
        <v>10862.55</v>
      </c>
      <c r="Y30" s="73">
        <f t="shared" si="32"/>
        <v>10910.1</v>
      </c>
      <c r="Z30" s="73">
        <f t="shared" si="32"/>
        <v>10792.5</v>
      </c>
      <c r="AA30" s="73">
        <f t="shared" si="32"/>
        <v>10672.25</v>
      </c>
      <c r="AB30" s="73">
        <f t="shared" si="32"/>
        <v>10727.35</v>
      </c>
      <c r="AC30" s="50">
        <f t="shared" si="32"/>
        <v>10771.8</v>
      </c>
      <c r="AD30" s="50">
        <f t="shared" si="32"/>
        <v>10802.15</v>
      </c>
      <c r="AE30" s="50">
        <f t="shared" si="32"/>
        <v>10855.15</v>
      </c>
      <c r="AF30" s="50">
        <f t="shared" si="32"/>
        <v>10821.6</v>
      </c>
      <c r="AG30" s="50">
        <f t="shared" si="32"/>
        <v>10794.95</v>
      </c>
    </row>
    <row r="31" spans="1:33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33">H4-H51/12</f>
        <v>10588.83</v>
      </c>
      <c r="I31" s="75">
        <f t="shared" si="33"/>
        <v>10684.056666666667</v>
      </c>
      <c r="J31" s="75">
        <f t="shared" si="33"/>
        <v>10480.759166666667</v>
      </c>
      <c r="K31" s="75">
        <f t="shared" si="33"/>
        <v>10527.764166666666</v>
      </c>
      <c r="L31" s="75">
        <f t="shared" si="33"/>
        <v>10720.055</v>
      </c>
      <c r="M31" s="75">
        <f t="shared" si="33"/>
        <v>10783.3825</v>
      </c>
      <c r="N31" s="75">
        <f t="shared" si="33"/>
        <v>10799.615416666667</v>
      </c>
      <c r="O31" s="75">
        <f t="shared" si="33"/>
        <v>10883.262500000001</v>
      </c>
      <c r="P31" s="75">
        <f t="shared" si="33"/>
        <v>10899.872500000001</v>
      </c>
      <c r="Q31" s="75">
        <f t="shared" si="33"/>
        <v>10962.061249999999</v>
      </c>
      <c r="R31" s="75">
        <f t="shared" si="33"/>
        <v>10944.137500000001</v>
      </c>
      <c r="S31" s="75">
        <f t="shared" si="33"/>
        <v>10733.375</v>
      </c>
      <c r="T31" s="75">
        <f t="shared" si="33"/>
        <v>10651.303750000001</v>
      </c>
      <c r="U31" s="75">
        <f t="shared" si="33"/>
        <v>10710.329583333334</v>
      </c>
      <c r="V31" s="75">
        <f t="shared" si="33"/>
        <v>10773.40625</v>
      </c>
      <c r="W31" s="75">
        <f t="shared" si="33"/>
        <v>10852.892083333332</v>
      </c>
      <c r="X31" s="75">
        <f t="shared" si="33"/>
        <v>10856.10125</v>
      </c>
      <c r="Y31" s="75">
        <f t="shared" si="33"/>
        <v>10899.420833333334</v>
      </c>
      <c r="Z31" s="75">
        <f t="shared" si="33"/>
        <v>10777.805833333334</v>
      </c>
      <c r="AA31" s="75">
        <f t="shared" si="33"/>
        <v>10658.243333333334</v>
      </c>
      <c r="AB31" s="75">
        <f t="shared" si="33"/>
        <v>10717.046666666667</v>
      </c>
      <c r="AC31" s="47">
        <f t="shared" si="33"/>
        <v>10763.934999999999</v>
      </c>
      <c r="AD31" s="47">
        <f t="shared" si="33"/>
        <v>10794.34</v>
      </c>
      <c r="AE31" s="47">
        <f t="shared" si="33"/>
        <v>10844.058333333332</v>
      </c>
      <c r="AF31" s="47">
        <f t="shared" si="33"/>
        <v>10816.324583333333</v>
      </c>
      <c r="AG31" s="47">
        <f t="shared" si="33"/>
        <v>10784.797916666668</v>
      </c>
    </row>
    <row r="32" spans="1:33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34">H4-H51/6</f>
        <v>10576.51</v>
      </c>
      <c r="I32" s="75">
        <f t="shared" si="34"/>
        <v>10674.413333333334</v>
      </c>
      <c r="J32" s="75">
        <f t="shared" si="34"/>
        <v>10473.068333333335</v>
      </c>
      <c r="K32" s="75">
        <f t="shared" si="34"/>
        <v>10506.378333333334</v>
      </c>
      <c r="L32" s="75">
        <f t="shared" si="34"/>
        <v>10702.51</v>
      </c>
      <c r="M32" s="75">
        <f t="shared" si="34"/>
        <v>10775.214999999998</v>
      </c>
      <c r="N32" s="75">
        <f t="shared" si="34"/>
        <v>10793.780833333334</v>
      </c>
      <c r="O32" s="75">
        <f t="shared" si="34"/>
        <v>10878.175000000001</v>
      </c>
      <c r="P32" s="75">
        <f t="shared" si="34"/>
        <v>10891.045</v>
      </c>
      <c r="Q32" s="75">
        <f t="shared" si="34"/>
        <v>10956.8225</v>
      </c>
      <c r="R32" s="75">
        <f t="shared" si="34"/>
        <v>10936.575000000001</v>
      </c>
      <c r="S32" s="75">
        <f t="shared" si="34"/>
        <v>10712.75</v>
      </c>
      <c r="T32" s="75">
        <f t="shared" si="34"/>
        <v>10639.1075</v>
      </c>
      <c r="U32" s="75">
        <f t="shared" si="34"/>
        <v>10690.809166666666</v>
      </c>
      <c r="V32" s="75">
        <f t="shared" si="34"/>
        <v>10767.012499999999</v>
      </c>
      <c r="W32" s="75">
        <f t="shared" si="34"/>
        <v>10845.884166666667</v>
      </c>
      <c r="X32" s="75">
        <f t="shared" si="34"/>
        <v>10849.6525</v>
      </c>
      <c r="Y32" s="75">
        <f t="shared" si="34"/>
        <v>10888.741666666667</v>
      </c>
      <c r="Z32" s="75">
        <f t="shared" si="34"/>
        <v>10763.111666666666</v>
      </c>
      <c r="AA32" s="75">
        <f t="shared" si="34"/>
        <v>10644.236666666668</v>
      </c>
      <c r="AB32" s="75">
        <f t="shared" si="34"/>
        <v>10706.743333333334</v>
      </c>
      <c r="AC32" s="47">
        <f t="shared" si="34"/>
        <v>10756.07</v>
      </c>
      <c r="AD32" s="47">
        <f t="shared" si="34"/>
        <v>10786.529999999999</v>
      </c>
      <c r="AE32" s="47">
        <f t="shared" si="34"/>
        <v>10832.966666666667</v>
      </c>
      <c r="AF32" s="47">
        <f t="shared" si="34"/>
        <v>10811.049166666668</v>
      </c>
      <c r="AG32" s="47">
        <f t="shared" si="34"/>
        <v>10774.645833333334</v>
      </c>
    </row>
    <row r="33" spans="1:33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35">H4-H51/4</f>
        <v>10564.19</v>
      </c>
      <c r="I33" s="72">
        <f t="shared" si="35"/>
        <v>10664.77</v>
      </c>
      <c r="J33" s="72">
        <f t="shared" si="35"/>
        <v>10465.377500000001</v>
      </c>
      <c r="K33" s="72">
        <f t="shared" si="35"/>
        <v>10484.9925</v>
      </c>
      <c r="L33" s="72">
        <f t="shared" si="35"/>
        <v>10684.965</v>
      </c>
      <c r="M33" s="72">
        <f t="shared" si="35"/>
        <v>10767.047499999999</v>
      </c>
      <c r="N33" s="72">
        <f t="shared" si="35"/>
        <v>10787.946250000001</v>
      </c>
      <c r="O33" s="72">
        <f t="shared" si="35"/>
        <v>10873.0875</v>
      </c>
      <c r="P33" s="72">
        <f t="shared" si="35"/>
        <v>10882.217500000001</v>
      </c>
      <c r="Q33" s="72">
        <f t="shared" si="35"/>
        <v>10951.58375</v>
      </c>
      <c r="R33" s="72">
        <f t="shared" si="35"/>
        <v>10929.012500000001</v>
      </c>
      <c r="S33" s="72">
        <f t="shared" si="35"/>
        <v>10692.125</v>
      </c>
      <c r="T33" s="72">
        <f t="shared" si="35"/>
        <v>10626.911250000001</v>
      </c>
      <c r="U33" s="72">
        <f t="shared" si="35"/>
        <v>10671.28875</v>
      </c>
      <c r="V33" s="72">
        <f t="shared" si="35"/>
        <v>10760.61875</v>
      </c>
      <c r="W33" s="72">
        <f t="shared" si="35"/>
        <v>10838.876249999999</v>
      </c>
      <c r="X33" s="72">
        <f t="shared" si="35"/>
        <v>10843.203750000001</v>
      </c>
      <c r="Y33" s="72">
        <f t="shared" si="35"/>
        <v>10878.0625</v>
      </c>
      <c r="Z33" s="72">
        <f t="shared" si="35"/>
        <v>10748.4175</v>
      </c>
      <c r="AA33" s="72">
        <f t="shared" si="35"/>
        <v>10630.23</v>
      </c>
      <c r="AB33" s="72">
        <f t="shared" si="35"/>
        <v>10696.44</v>
      </c>
      <c r="AC33" s="54">
        <f t="shared" si="35"/>
        <v>10748.204999999998</v>
      </c>
      <c r="AD33" s="54">
        <f t="shared" si="35"/>
        <v>10778.72</v>
      </c>
      <c r="AE33" s="54">
        <f t="shared" si="35"/>
        <v>10821.875</v>
      </c>
      <c r="AF33" s="54">
        <f t="shared" si="35"/>
        <v>10805.77375</v>
      </c>
      <c r="AG33" s="54">
        <f t="shared" si="35"/>
        <v>10764.493750000001</v>
      </c>
    </row>
    <row r="34" spans="1:33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36">H4-H51/2</f>
        <v>10527.23</v>
      </c>
      <c r="I34" s="80">
        <f t="shared" si="36"/>
        <v>10635.840000000002</v>
      </c>
      <c r="J34" s="80">
        <f t="shared" si="36"/>
        <v>10442.305</v>
      </c>
      <c r="K34" s="80">
        <f t="shared" si="36"/>
        <v>10420.834999999999</v>
      </c>
      <c r="L34" s="80">
        <f t="shared" si="36"/>
        <v>10632.33</v>
      </c>
      <c r="M34" s="80">
        <f t="shared" si="36"/>
        <v>10742.544999999998</v>
      </c>
      <c r="N34" s="80">
        <f t="shared" si="36"/>
        <v>10770.442500000001</v>
      </c>
      <c r="O34" s="80">
        <f t="shared" si="36"/>
        <v>10857.825000000001</v>
      </c>
      <c r="P34" s="80">
        <f t="shared" si="36"/>
        <v>10855.735000000001</v>
      </c>
      <c r="Q34" s="80">
        <f t="shared" si="36"/>
        <v>10935.8675</v>
      </c>
      <c r="R34" s="80">
        <f t="shared" si="36"/>
        <v>10906.325000000001</v>
      </c>
      <c r="S34" s="80">
        <f t="shared" si="36"/>
        <v>10630.25</v>
      </c>
      <c r="T34" s="80">
        <f t="shared" si="36"/>
        <v>10590.3225</v>
      </c>
      <c r="U34" s="80">
        <f t="shared" si="36"/>
        <v>10612.727499999999</v>
      </c>
      <c r="V34" s="80">
        <f t="shared" si="36"/>
        <v>10741.4375</v>
      </c>
      <c r="W34" s="80">
        <f t="shared" si="36"/>
        <v>10817.852499999999</v>
      </c>
      <c r="X34" s="80">
        <f t="shared" si="36"/>
        <v>10823.8575</v>
      </c>
      <c r="Y34" s="80">
        <f t="shared" si="36"/>
        <v>10846.025</v>
      </c>
      <c r="Z34" s="80">
        <f t="shared" si="36"/>
        <v>10704.334999999999</v>
      </c>
      <c r="AA34" s="80">
        <f t="shared" si="36"/>
        <v>10588.210000000001</v>
      </c>
      <c r="AB34" s="80">
        <f t="shared" si="36"/>
        <v>10665.53</v>
      </c>
      <c r="AC34" s="51">
        <f t="shared" si="36"/>
        <v>10724.609999999999</v>
      </c>
      <c r="AD34" s="51">
        <f t="shared" si="36"/>
        <v>10755.289999999999</v>
      </c>
      <c r="AE34" s="51">
        <f t="shared" si="36"/>
        <v>10788.6</v>
      </c>
      <c r="AF34" s="51">
        <f t="shared" si="36"/>
        <v>10789.9475</v>
      </c>
      <c r="AG34" s="51">
        <f t="shared" si="36"/>
        <v>10734.0375</v>
      </c>
    </row>
    <row r="35" spans="1:33" x14ac:dyDescent="0.3">
      <c r="A35" s="45"/>
      <c r="B35" s="45"/>
      <c r="C35" s="45"/>
      <c r="D35" s="46" t="s">
        <v>21</v>
      </c>
      <c r="E35" s="75">
        <f t="shared" ref="E35:G35" si="37">E34-1.168*(E33-E34)</f>
        <v>10800.245479999998</v>
      </c>
      <c r="F35" s="75">
        <f t="shared" si="37"/>
        <v>10819.318879999999</v>
      </c>
      <c r="G35" s="75">
        <f t="shared" si="37"/>
        <v>10719.215279999999</v>
      </c>
      <c r="H35" s="75">
        <f t="shared" ref="H35:AG35" si="38">H34-1.168*(H33-H34)</f>
        <v>10484.060719999998</v>
      </c>
      <c r="I35" s="75">
        <f t="shared" si="38"/>
        <v>10602.049760000004</v>
      </c>
      <c r="J35" s="75">
        <f t="shared" si="38"/>
        <v>10415.356320000001</v>
      </c>
      <c r="K35" s="75">
        <f t="shared" si="38"/>
        <v>10345.899039999998</v>
      </c>
      <c r="L35" s="75">
        <f t="shared" si="38"/>
        <v>10570.85232</v>
      </c>
      <c r="M35" s="75">
        <f t="shared" si="38"/>
        <v>10713.926079999997</v>
      </c>
      <c r="N35" s="75">
        <f t="shared" si="38"/>
        <v>10749.998120000002</v>
      </c>
      <c r="O35" s="75">
        <f t="shared" si="38"/>
        <v>10839.998400000002</v>
      </c>
      <c r="P35" s="75">
        <f t="shared" si="38"/>
        <v>10824.80344</v>
      </c>
      <c r="Q35" s="75">
        <f t="shared" si="38"/>
        <v>10917.510920000001</v>
      </c>
      <c r="R35" s="75">
        <f t="shared" si="38"/>
        <v>10879.826000000001</v>
      </c>
      <c r="S35" s="75">
        <f t="shared" si="38"/>
        <v>10557.98</v>
      </c>
      <c r="T35" s="75">
        <f t="shared" si="38"/>
        <v>10547.58684</v>
      </c>
      <c r="U35" s="75">
        <f t="shared" si="38"/>
        <v>10544.327959999999</v>
      </c>
      <c r="V35" s="75">
        <f t="shared" si="38"/>
        <v>10719.033800000001</v>
      </c>
      <c r="W35" s="75">
        <f t="shared" si="38"/>
        <v>10793.296759999999</v>
      </c>
      <c r="X35" s="75">
        <f t="shared" si="38"/>
        <v>10801.26108</v>
      </c>
      <c r="Y35" s="75">
        <f t="shared" si="38"/>
        <v>10808.6052</v>
      </c>
      <c r="Z35" s="75">
        <f t="shared" si="38"/>
        <v>10652.846639999998</v>
      </c>
      <c r="AA35" s="75">
        <f t="shared" si="38"/>
        <v>10539.130640000003</v>
      </c>
      <c r="AB35" s="75">
        <f t="shared" si="38"/>
        <v>10629.42712</v>
      </c>
      <c r="AC35" s="47">
        <f t="shared" si="38"/>
        <v>10697.05104</v>
      </c>
      <c r="AD35" s="47">
        <f t="shared" si="38"/>
        <v>10727.923759999998</v>
      </c>
      <c r="AE35" s="47">
        <f t="shared" si="38"/>
        <v>10749.7348</v>
      </c>
      <c r="AF35" s="47">
        <f t="shared" si="38"/>
        <v>10771.462439999999</v>
      </c>
      <c r="AG35" s="47">
        <f t="shared" si="38"/>
        <v>10698.464599999999</v>
      </c>
    </row>
    <row r="36" spans="1:33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39">H4-(H24-H4)</f>
        <v>10466.586256227421</v>
      </c>
      <c r="I36" s="81">
        <f t="shared" si="39"/>
        <v>10587.563563331716</v>
      </c>
      <c r="J36" s="81">
        <f t="shared" si="39"/>
        <v>10404.441870605589</v>
      </c>
      <c r="K36" s="81">
        <f t="shared" si="39"/>
        <v>10310.989324646673</v>
      </c>
      <c r="L36" s="81">
        <f t="shared" si="39"/>
        <v>10542.995742746762</v>
      </c>
      <c r="M36" s="81">
        <f t="shared" si="39"/>
        <v>10702.101457742221</v>
      </c>
      <c r="N36" s="81">
        <f t="shared" si="39"/>
        <v>10741.484180067151</v>
      </c>
      <c r="O36" s="81">
        <f t="shared" si="39"/>
        <v>10832.627382813042</v>
      </c>
      <c r="P36" s="81">
        <f t="shared" si="39"/>
        <v>10811.602477100683</v>
      </c>
      <c r="Q36" s="81">
        <f t="shared" si="39"/>
        <v>10909.944473371157</v>
      </c>
      <c r="R36" s="81">
        <f t="shared" si="39"/>
        <v>10868.656700566635</v>
      </c>
      <c r="S36" s="81">
        <f t="shared" si="39"/>
        <v>10528.678381360785</v>
      </c>
      <c r="T36" s="81">
        <f t="shared" si="39"/>
        <v>10530.271962814282</v>
      </c>
      <c r="U36" s="81">
        <f t="shared" si="39"/>
        <v>10512.952120403816</v>
      </c>
      <c r="V36" s="81">
        <f t="shared" si="39"/>
        <v>10709.950537184899</v>
      </c>
      <c r="W36" s="81">
        <f t="shared" si="39"/>
        <v>10783.147865195544</v>
      </c>
      <c r="X36" s="81">
        <f t="shared" si="39"/>
        <v>10792.139393681127</v>
      </c>
      <c r="Y36" s="81">
        <f t="shared" si="39"/>
        <v>10792.489665127556</v>
      </c>
      <c r="Z36" s="81">
        <f t="shared" si="39"/>
        <v>10631.342133944414</v>
      </c>
      <c r="AA36" s="81">
        <f t="shared" si="39"/>
        <v>10519.29234494079</v>
      </c>
      <c r="AB36" s="81">
        <f t="shared" si="39"/>
        <v>10613.906228683794</v>
      </c>
      <c r="AC36" s="52">
        <f t="shared" si="39"/>
        <v>10685.827205201786</v>
      </c>
      <c r="AD36" s="52">
        <f t="shared" si="39"/>
        <v>10716.403075256794</v>
      </c>
      <c r="AE36" s="52">
        <f t="shared" si="39"/>
        <v>10732.95963123523</v>
      </c>
      <c r="AF36" s="52">
        <f t="shared" si="39"/>
        <v>10763.944509248458</v>
      </c>
      <c r="AG36" s="52">
        <f t="shared" si="39"/>
        <v>10683.627140948283</v>
      </c>
    </row>
    <row r="37" spans="1:33" x14ac:dyDescent="0.3">
      <c r="A37" s="89" t="s">
        <v>25</v>
      </c>
      <c r="B37" s="89"/>
      <c r="C37" s="89"/>
      <c r="D37" s="89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</row>
    <row r="38" spans="1:33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</row>
    <row r="39" spans="1:33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</row>
    <row r="40" spans="1:33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</row>
    <row r="41" spans="1:33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</row>
    <row r="42" spans="1:33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</row>
    <row r="43" spans="1:33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40">H4</f>
        <v>10601.15</v>
      </c>
      <c r="I43" s="73">
        <f t="shared" si="40"/>
        <v>10693.7</v>
      </c>
      <c r="J43" s="73">
        <f t="shared" si="40"/>
        <v>10488.45</v>
      </c>
      <c r="K43" s="73">
        <f t="shared" si="40"/>
        <v>10549.15</v>
      </c>
      <c r="L43" s="73">
        <f t="shared" si="40"/>
        <v>10737.6</v>
      </c>
      <c r="M43" s="73">
        <f t="shared" si="40"/>
        <v>10791.55</v>
      </c>
      <c r="N43" s="73">
        <f t="shared" si="40"/>
        <v>10805.45</v>
      </c>
      <c r="O43" s="73">
        <f t="shared" si="40"/>
        <v>10888.35</v>
      </c>
      <c r="P43" s="73">
        <f t="shared" si="40"/>
        <v>10908.7</v>
      </c>
      <c r="Q43" s="73">
        <f t="shared" si="40"/>
        <v>10967.3</v>
      </c>
      <c r="R43" s="73">
        <f t="shared" si="40"/>
        <v>10951.7</v>
      </c>
      <c r="S43" s="73">
        <f t="shared" si="40"/>
        <v>10754</v>
      </c>
      <c r="T43" s="73">
        <f t="shared" si="40"/>
        <v>10663.5</v>
      </c>
      <c r="U43" s="73">
        <f t="shared" si="40"/>
        <v>10729.85</v>
      </c>
      <c r="V43" s="73">
        <f t="shared" si="40"/>
        <v>10779.8</v>
      </c>
      <c r="W43" s="73">
        <f t="shared" si="40"/>
        <v>10859.9</v>
      </c>
      <c r="X43" s="73">
        <f t="shared" si="40"/>
        <v>10862.55</v>
      </c>
      <c r="Y43" s="73">
        <f t="shared" si="40"/>
        <v>10910.1</v>
      </c>
      <c r="Z43" s="73">
        <f t="shared" si="40"/>
        <v>10792.5</v>
      </c>
      <c r="AA43" s="73">
        <f t="shared" si="40"/>
        <v>10672.25</v>
      </c>
      <c r="AB43" s="73">
        <f t="shared" si="40"/>
        <v>10727.35</v>
      </c>
      <c r="AC43" s="50">
        <f t="shared" si="40"/>
        <v>10771.8</v>
      </c>
      <c r="AD43" s="50">
        <f t="shared" si="40"/>
        <v>10802.15</v>
      </c>
      <c r="AE43" s="50">
        <f t="shared" si="40"/>
        <v>10855.15</v>
      </c>
      <c r="AF43" s="50">
        <f t="shared" si="40"/>
        <v>10821.6</v>
      </c>
      <c r="AG43" s="50">
        <f t="shared" si="40"/>
        <v>10794.95</v>
      </c>
    </row>
    <row r="44" spans="1:33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</row>
    <row r="45" spans="1:33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</row>
    <row r="46" spans="1:33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</row>
    <row r="47" spans="1:33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</row>
    <row r="48" spans="1:33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</row>
    <row r="49" spans="1:33" x14ac:dyDescent="0.3">
      <c r="A49" s="89" t="s">
        <v>60</v>
      </c>
      <c r="B49" s="89"/>
      <c r="C49" s="89"/>
      <c r="D49" s="8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</row>
    <row r="50" spans="1:33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41">ABS(H2-H3)</f>
        <v>134.39999999999964</v>
      </c>
      <c r="I50" s="75">
        <f t="shared" si="41"/>
        <v>105.19999999999891</v>
      </c>
      <c r="J50" s="75">
        <f t="shared" si="41"/>
        <v>83.899999999999636</v>
      </c>
      <c r="K50" s="75">
        <f t="shared" si="41"/>
        <v>233.29999999999927</v>
      </c>
      <c r="L50" s="75">
        <f t="shared" si="41"/>
        <v>191.40000000000146</v>
      </c>
      <c r="M50" s="75">
        <f t="shared" si="41"/>
        <v>89.100000000000364</v>
      </c>
      <c r="N50" s="75">
        <f t="shared" si="41"/>
        <v>63.649999999999636</v>
      </c>
      <c r="O50" s="75">
        <f t="shared" si="41"/>
        <v>55.5</v>
      </c>
      <c r="P50" s="75">
        <f t="shared" si="41"/>
        <v>96.299999999999272</v>
      </c>
      <c r="Q50" s="75">
        <f t="shared" si="41"/>
        <v>57.149999999999636</v>
      </c>
      <c r="R50" s="75">
        <f t="shared" si="41"/>
        <v>82.5</v>
      </c>
      <c r="S50" s="75">
        <f t="shared" si="41"/>
        <v>225</v>
      </c>
      <c r="T50" s="75">
        <f t="shared" si="41"/>
        <v>133.04999999999927</v>
      </c>
      <c r="U50" s="75">
        <f t="shared" si="41"/>
        <v>212.95000000000073</v>
      </c>
      <c r="V50" s="75">
        <f t="shared" si="41"/>
        <v>69.75</v>
      </c>
      <c r="W50" s="75">
        <f t="shared" si="41"/>
        <v>76.450000000000728</v>
      </c>
      <c r="X50" s="75">
        <f t="shared" si="41"/>
        <v>70.349999999998545</v>
      </c>
      <c r="Y50" s="75">
        <f t="shared" si="41"/>
        <v>116.5</v>
      </c>
      <c r="Z50" s="75">
        <f t="shared" si="41"/>
        <v>160.30000000000109</v>
      </c>
      <c r="AA50" s="75">
        <f t="shared" si="41"/>
        <v>152.79999999999927</v>
      </c>
      <c r="AB50" s="75">
        <f t="shared" si="41"/>
        <v>112.39999999999964</v>
      </c>
      <c r="AC50" s="47">
        <f t="shared" si="41"/>
        <v>85.800000000001091</v>
      </c>
      <c r="AD50" s="47">
        <f t="shared" si="41"/>
        <v>85.200000000000728</v>
      </c>
      <c r="AE50" s="47">
        <f t="shared" si="41"/>
        <v>121</v>
      </c>
      <c r="AF50" s="47">
        <f t="shared" si="41"/>
        <v>57.550000000001091</v>
      </c>
      <c r="AG50" s="47">
        <f t="shared" si="41"/>
        <v>110.75</v>
      </c>
    </row>
    <row r="51" spans="1:33" x14ac:dyDescent="0.3">
      <c r="A51" s="45"/>
      <c r="B51" s="45"/>
      <c r="C51" s="45"/>
      <c r="D51" s="46" t="s">
        <v>8</v>
      </c>
      <c r="E51" s="75">
        <f t="shared" ref="E51:G51" si="42">E50*1.1</f>
        <v>105.43500000000041</v>
      </c>
      <c r="F51" s="75">
        <f t="shared" si="42"/>
        <v>63.360000000000404</v>
      </c>
      <c r="G51" s="75">
        <f t="shared" si="42"/>
        <v>80.409999999998405</v>
      </c>
      <c r="H51" s="75">
        <f t="shared" ref="H51:AG51" si="43">H50*1.1</f>
        <v>147.83999999999961</v>
      </c>
      <c r="I51" s="75">
        <f t="shared" si="43"/>
        <v>115.71999999999881</v>
      </c>
      <c r="J51" s="75">
        <f t="shared" si="43"/>
        <v>92.289999999999608</v>
      </c>
      <c r="K51" s="75">
        <f t="shared" si="43"/>
        <v>256.6299999999992</v>
      </c>
      <c r="L51" s="75">
        <f t="shared" si="43"/>
        <v>210.54000000000161</v>
      </c>
      <c r="M51" s="75">
        <f t="shared" si="43"/>
        <v>98.010000000000403</v>
      </c>
      <c r="N51" s="75">
        <f t="shared" si="43"/>
        <v>70.014999999999603</v>
      </c>
      <c r="O51" s="75">
        <f t="shared" si="43"/>
        <v>61.050000000000004</v>
      </c>
      <c r="P51" s="75">
        <f t="shared" si="43"/>
        <v>105.92999999999921</v>
      </c>
      <c r="Q51" s="75">
        <f t="shared" si="43"/>
        <v>62.864999999999604</v>
      </c>
      <c r="R51" s="75">
        <f t="shared" si="43"/>
        <v>90.750000000000014</v>
      </c>
      <c r="S51" s="75">
        <f t="shared" si="43"/>
        <v>247.50000000000003</v>
      </c>
      <c r="T51" s="75">
        <f t="shared" si="43"/>
        <v>146.35499999999922</v>
      </c>
      <c r="U51" s="75">
        <f t="shared" si="43"/>
        <v>234.24500000000083</v>
      </c>
      <c r="V51" s="75">
        <f t="shared" si="43"/>
        <v>76.725000000000009</v>
      </c>
      <c r="W51" s="75">
        <f t="shared" si="43"/>
        <v>84.095000000000809</v>
      </c>
      <c r="X51" s="75">
        <f t="shared" si="43"/>
        <v>77.384999999998399</v>
      </c>
      <c r="Y51" s="75">
        <f t="shared" si="43"/>
        <v>128.15</v>
      </c>
      <c r="Z51" s="75">
        <f t="shared" si="43"/>
        <v>176.33000000000121</v>
      </c>
      <c r="AA51" s="75">
        <f t="shared" si="43"/>
        <v>168.07999999999922</v>
      </c>
      <c r="AB51" s="75">
        <f t="shared" si="43"/>
        <v>123.63999999999962</v>
      </c>
      <c r="AC51" s="47">
        <f t="shared" si="43"/>
        <v>94.380000000001203</v>
      </c>
      <c r="AD51" s="47">
        <f t="shared" si="43"/>
        <v>93.720000000000809</v>
      </c>
      <c r="AE51" s="47">
        <f t="shared" si="43"/>
        <v>133.10000000000002</v>
      </c>
      <c r="AF51" s="47">
        <f t="shared" si="43"/>
        <v>63.305000000001208</v>
      </c>
      <c r="AG51" s="47">
        <f t="shared" si="43"/>
        <v>121.825</v>
      </c>
    </row>
    <row r="52" spans="1:33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44">(H2+H3)</f>
        <v>21310.9</v>
      </c>
      <c r="I52" s="75">
        <f t="shared" si="44"/>
        <v>21303.9</v>
      </c>
      <c r="J52" s="75">
        <f t="shared" si="44"/>
        <v>21033.800000000003</v>
      </c>
      <c r="K52" s="75">
        <f t="shared" si="44"/>
        <v>20901</v>
      </c>
      <c r="L52" s="75">
        <f t="shared" si="44"/>
        <v>21313</v>
      </c>
      <c r="M52" s="75">
        <f t="shared" si="44"/>
        <v>21588.1</v>
      </c>
      <c r="N52" s="75">
        <f t="shared" si="44"/>
        <v>21567.85</v>
      </c>
      <c r="O52" s="75">
        <f t="shared" si="44"/>
        <v>21745.200000000001</v>
      </c>
      <c r="P52" s="75">
        <f t="shared" si="44"/>
        <v>21734.5</v>
      </c>
      <c r="Q52" s="75">
        <f t="shared" si="44"/>
        <v>21913.15</v>
      </c>
      <c r="R52" s="75">
        <f t="shared" si="44"/>
        <v>21842.6</v>
      </c>
      <c r="S52" s="75">
        <f t="shared" si="44"/>
        <v>21702.3</v>
      </c>
      <c r="T52" s="75">
        <f t="shared" si="44"/>
        <v>21431.55</v>
      </c>
      <c r="U52" s="75">
        <f t="shared" si="44"/>
        <v>21282.05</v>
      </c>
      <c r="V52" s="75">
        <f t="shared" si="44"/>
        <v>21598.65</v>
      </c>
      <c r="W52" s="75">
        <f t="shared" si="44"/>
        <v>21710.75</v>
      </c>
      <c r="X52" s="75">
        <f t="shared" si="44"/>
        <v>21776.75</v>
      </c>
      <c r="Y52" s="75">
        <f t="shared" si="44"/>
        <v>21730.7</v>
      </c>
      <c r="Z52" s="75">
        <f t="shared" si="44"/>
        <v>21630.400000000001</v>
      </c>
      <c r="AA52" s="75">
        <f t="shared" si="44"/>
        <v>21475.3</v>
      </c>
      <c r="AB52" s="75">
        <f t="shared" si="44"/>
        <v>21369.699999999997</v>
      </c>
      <c r="AC52" s="47">
        <f t="shared" si="44"/>
        <v>21586.1</v>
      </c>
      <c r="AD52" s="47">
        <f t="shared" si="44"/>
        <v>21551.7</v>
      </c>
      <c r="AE52" s="47">
        <f t="shared" si="44"/>
        <v>21619.8</v>
      </c>
      <c r="AF52" s="47">
        <f t="shared" si="44"/>
        <v>21661.15</v>
      </c>
      <c r="AG52" s="47">
        <f t="shared" si="44"/>
        <v>21589.55</v>
      </c>
    </row>
    <row r="53" spans="1:33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45">(H2+H3)/2</f>
        <v>10655.45</v>
      </c>
      <c r="I53" s="75">
        <f t="shared" si="45"/>
        <v>10651.95</v>
      </c>
      <c r="J53" s="75">
        <f t="shared" si="45"/>
        <v>10516.900000000001</v>
      </c>
      <c r="K53" s="75">
        <f t="shared" si="45"/>
        <v>10450.5</v>
      </c>
      <c r="L53" s="75">
        <f t="shared" si="45"/>
        <v>10656.5</v>
      </c>
      <c r="M53" s="75">
        <f t="shared" si="45"/>
        <v>10794.05</v>
      </c>
      <c r="N53" s="75">
        <f t="shared" si="45"/>
        <v>10783.924999999999</v>
      </c>
      <c r="O53" s="75">
        <f t="shared" si="45"/>
        <v>10872.6</v>
      </c>
      <c r="P53" s="75">
        <f t="shared" si="45"/>
        <v>10867.25</v>
      </c>
      <c r="Q53" s="75">
        <f t="shared" si="45"/>
        <v>10956.575000000001</v>
      </c>
      <c r="R53" s="75">
        <f t="shared" si="45"/>
        <v>10921.3</v>
      </c>
      <c r="S53" s="75">
        <f t="shared" si="45"/>
        <v>10851.15</v>
      </c>
      <c r="T53" s="75">
        <f t="shared" si="45"/>
        <v>10715.775</v>
      </c>
      <c r="U53" s="75">
        <f t="shared" si="45"/>
        <v>10641.025</v>
      </c>
      <c r="V53" s="75">
        <f t="shared" si="45"/>
        <v>10799.325000000001</v>
      </c>
      <c r="W53" s="75">
        <f t="shared" si="45"/>
        <v>10855.375</v>
      </c>
      <c r="X53" s="75">
        <f t="shared" si="45"/>
        <v>10888.375</v>
      </c>
      <c r="Y53" s="75">
        <f t="shared" si="45"/>
        <v>10865.35</v>
      </c>
      <c r="Z53" s="75">
        <f t="shared" si="45"/>
        <v>10815.2</v>
      </c>
      <c r="AA53" s="75">
        <f t="shared" si="45"/>
        <v>10737.65</v>
      </c>
      <c r="AB53" s="75">
        <f t="shared" si="45"/>
        <v>10684.849999999999</v>
      </c>
      <c r="AC53" s="47">
        <f t="shared" si="45"/>
        <v>10793.05</v>
      </c>
      <c r="AD53" s="47">
        <f t="shared" si="45"/>
        <v>10775.85</v>
      </c>
      <c r="AE53" s="47">
        <f t="shared" si="45"/>
        <v>10809.9</v>
      </c>
      <c r="AF53" s="47">
        <f t="shared" si="45"/>
        <v>10830.575000000001</v>
      </c>
      <c r="AG53" s="47">
        <f t="shared" si="45"/>
        <v>10794.775</v>
      </c>
    </row>
    <row r="54" spans="1:33" x14ac:dyDescent="0.3">
      <c r="A54" s="45"/>
      <c r="B54" s="45"/>
      <c r="C54" s="45"/>
      <c r="D54" s="46" t="s">
        <v>4</v>
      </c>
      <c r="E54" s="75">
        <f t="shared" ref="E54:G54" si="46">E55-E56+E55</f>
        <v>10886.924999999999</v>
      </c>
      <c r="F54" s="75">
        <f t="shared" si="46"/>
        <v>10867.05</v>
      </c>
      <c r="G54" s="75">
        <f t="shared" si="46"/>
        <v>10783.433333333334</v>
      </c>
      <c r="H54" s="75">
        <f t="shared" ref="H54:AG54" si="47">H55-H56+H55</f>
        <v>10619.25</v>
      </c>
      <c r="I54" s="75">
        <f t="shared" si="47"/>
        <v>10679.783333333333</v>
      </c>
      <c r="J54" s="75">
        <f t="shared" si="47"/>
        <v>10497.933333333334</v>
      </c>
      <c r="K54" s="75">
        <f t="shared" si="47"/>
        <v>10516.266666666666</v>
      </c>
      <c r="L54" s="75">
        <f t="shared" si="47"/>
        <v>10710.566666666666</v>
      </c>
      <c r="M54" s="75">
        <f t="shared" si="47"/>
        <v>10792.383333333331</v>
      </c>
      <c r="N54" s="75">
        <f t="shared" si="47"/>
        <v>10798.275000000001</v>
      </c>
      <c r="O54" s="75">
        <f t="shared" si="47"/>
        <v>10883.1</v>
      </c>
      <c r="P54" s="75">
        <f t="shared" si="47"/>
        <v>10894.883333333335</v>
      </c>
      <c r="Q54" s="75">
        <f t="shared" si="47"/>
        <v>10963.724999999999</v>
      </c>
      <c r="R54" s="75">
        <f t="shared" si="47"/>
        <v>10941.566666666669</v>
      </c>
      <c r="S54" s="75">
        <f t="shared" si="47"/>
        <v>10786.383333333333</v>
      </c>
      <c r="T54" s="75">
        <f t="shared" si="47"/>
        <v>10680.925000000001</v>
      </c>
      <c r="U54" s="75">
        <f t="shared" si="47"/>
        <v>10700.241666666667</v>
      </c>
      <c r="V54" s="75">
        <f t="shared" si="47"/>
        <v>10786.308333333334</v>
      </c>
      <c r="W54" s="75">
        <f t="shared" si="47"/>
        <v>10858.391666666666</v>
      </c>
      <c r="X54" s="75">
        <f t="shared" si="47"/>
        <v>10871.158333333333</v>
      </c>
      <c r="Y54" s="75">
        <f t="shared" si="47"/>
        <v>10895.183333333336</v>
      </c>
      <c r="Z54" s="75">
        <f t="shared" si="47"/>
        <v>10800.066666666666</v>
      </c>
      <c r="AA54" s="75">
        <f t="shared" si="47"/>
        <v>10694.050000000001</v>
      </c>
      <c r="AB54" s="75">
        <f t="shared" si="47"/>
        <v>10713.183333333331</v>
      </c>
      <c r="AC54" s="47">
        <f t="shared" si="47"/>
        <v>10778.883333333331</v>
      </c>
      <c r="AD54" s="47">
        <f t="shared" si="47"/>
        <v>10793.383333333333</v>
      </c>
      <c r="AE54" s="47">
        <f t="shared" si="47"/>
        <v>10840.066666666664</v>
      </c>
      <c r="AF54" s="47">
        <f t="shared" si="47"/>
        <v>10824.591666666667</v>
      </c>
      <c r="AG54" s="47">
        <f t="shared" si="47"/>
        <v>10794.891666666668</v>
      </c>
    </row>
    <row r="55" spans="1:33" x14ac:dyDescent="0.3">
      <c r="A55" s="45"/>
      <c r="B55" s="45"/>
      <c r="C55" s="45"/>
      <c r="D55" s="46" t="s">
        <v>62</v>
      </c>
      <c r="E55" s="75">
        <f t="shared" ref="E55:G55" si="48">(E2+E3+E4)/3</f>
        <v>10890.1</v>
      </c>
      <c r="F55" s="75">
        <f t="shared" si="48"/>
        <v>10864.6</v>
      </c>
      <c r="G55" s="75">
        <f t="shared" si="48"/>
        <v>10783.966666666667</v>
      </c>
      <c r="H55" s="75">
        <f t="shared" ref="H55:AG55" si="49">(H2+H3+H4)/3</f>
        <v>10637.35</v>
      </c>
      <c r="I55" s="75">
        <f t="shared" si="49"/>
        <v>10665.866666666667</v>
      </c>
      <c r="J55" s="75">
        <f t="shared" si="49"/>
        <v>10507.416666666668</v>
      </c>
      <c r="K55" s="75">
        <f t="shared" si="49"/>
        <v>10483.383333333333</v>
      </c>
      <c r="L55" s="75">
        <f t="shared" si="49"/>
        <v>10683.533333333333</v>
      </c>
      <c r="M55" s="75">
        <f t="shared" si="49"/>
        <v>10793.216666666665</v>
      </c>
      <c r="N55" s="75">
        <f t="shared" si="49"/>
        <v>10791.1</v>
      </c>
      <c r="O55" s="75">
        <f t="shared" si="49"/>
        <v>10877.85</v>
      </c>
      <c r="P55" s="75">
        <f t="shared" si="49"/>
        <v>10881.066666666668</v>
      </c>
      <c r="Q55" s="75">
        <f t="shared" si="49"/>
        <v>10960.15</v>
      </c>
      <c r="R55" s="75">
        <f t="shared" si="49"/>
        <v>10931.433333333334</v>
      </c>
      <c r="S55" s="75">
        <f t="shared" si="49"/>
        <v>10818.766666666666</v>
      </c>
      <c r="T55" s="75">
        <f t="shared" si="49"/>
        <v>10698.35</v>
      </c>
      <c r="U55" s="75">
        <f t="shared" si="49"/>
        <v>10670.633333333333</v>
      </c>
      <c r="V55" s="75">
        <f t="shared" si="49"/>
        <v>10792.816666666668</v>
      </c>
      <c r="W55" s="75">
        <f t="shared" si="49"/>
        <v>10856.883333333333</v>
      </c>
      <c r="X55" s="75">
        <f t="shared" si="49"/>
        <v>10879.766666666666</v>
      </c>
      <c r="Y55" s="75">
        <f t="shared" si="49"/>
        <v>10880.266666666668</v>
      </c>
      <c r="Z55" s="75">
        <f t="shared" si="49"/>
        <v>10807.633333333333</v>
      </c>
      <c r="AA55" s="75">
        <f t="shared" si="49"/>
        <v>10715.85</v>
      </c>
      <c r="AB55" s="75">
        <f t="shared" si="49"/>
        <v>10699.016666666665</v>
      </c>
      <c r="AC55" s="47">
        <f t="shared" si="49"/>
        <v>10785.966666666665</v>
      </c>
      <c r="AD55" s="47">
        <f t="shared" si="49"/>
        <v>10784.616666666667</v>
      </c>
      <c r="AE55" s="47">
        <f t="shared" si="49"/>
        <v>10824.983333333332</v>
      </c>
      <c r="AF55" s="47">
        <f t="shared" si="49"/>
        <v>10827.583333333334</v>
      </c>
      <c r="AG55" s="47">
        <f t="shared" si="49"/>
        <v>10794.833333333334</v>
      </c>
    </row>
    <row r="56" spans="1:33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50">F53</f>
        <v>10862.150000000001</v>
      </c>
      <c r="G56" s="75">
        <f t="shared" si="50"/>
        <v>10784.5</v>
      </c>
      <c r="H56" s="75">
        <f t="shared" ref="H56:AB56" si="51">H53</f>
        <v>10655.45</v>
      </c>
      <c r="I56" s="75">
        <f t="shared" si="51"/>
        <v>10651.95</v>
      </c>
      <c r="J56" s="75">
        <f t="shared" si="51"/>
        <v>10516.900000000001</v>
      </c>
      <c r="K56" s="75">
        <f t="shared" si="51"/>
        <v>10450.5</v>
      </c>
      <c r="L56" s="75">
        <f t="shared" si="51"/>
        <v>10656.5</v>
      </c>
      <c r="M56" s="75">
        <f t="shared" si="51"/>
        <v>10794.05</v>
      </c>
      <c r="N56" s="75">
        <f t="shared" si="51"/>
        <v>10783.924999999999</v>
      </c>
      <c r="O56" s="75">
        <f t="shared" si="51"/>
        <v>10872.6</v>
      </c>
      <c r="P56" s="75">
        <f t="shared" si="51"/>
        <v>10867.25</v>
      </c>
      <c r="Q56" s="75">
        <f t="shared" si="51"/>
        <v>10956.575000000001</v>
      </c>
      <c r="R56" s="75">
        <f t="shared" si="51"/>
        <v>10921.3</v>
      </c>
      <c r="S56" s="75">
        <f t="shared" si="51"/>
        <v>10851.15</v>
      </c>
      <c r="T56" s="75">
        <f t="shared" si="51"/>
        <v>10715.775</v>
      </c>
      <c r="U56" s="75">
        <f t="shared" si="51"/>
        <v>10641.025</v>
      </c>
      <c r="V56" s="75">
        <f t="shared" si="51"/>
        <v>10799.325000000001</v>
      </c>
      <c r="W56" s="75">
        <f t="shared" si="51"/>
        <v>10855.375</v>
      </c>
      <c r="X56" s="75">
        <f t="shared" si="51"/>
        <v>10888.375</v>
      </c>
      <c r="Y56" s="75">
        <f t="shared" si="51"/>
        <v>10865.35</v>
      </c>
      <c r="Z56" s="75">
        <f t="shared" si="51"/>
        <v>10815.2</v>
      </c>
      <c r="AA56" s="75">
        <f t="shared" si="51"/>
        <v>10737.65</v>
      </c>
      <c r="AB56" s="75">
        <f t="shared" si="51"/>
        <v>10684.849999999999</v>
      </c>
      <c r="AC56" s="47">
        <f>AC53</f>
        <v>10793.05</v>
      </c>
      <c r="AD56" s="47">
        <f t="shared" ref="AD56:AG56" si="52">AD53</f>
        <v>10775.85</v>
      </c>
      <c r="AE56" s="47">
        <f t="shared" si="52"/>
        <v>10809.9</v>
      </c>
      <c r="AF56" s="47">
        <f t="shared" si="52"/>
        <v>10830.575000000001</v>
      </c>
      <c r="AG56" s="47">
        <f t="shared" si="52"/>
        <v>10794.775</v>
      </c>
    </row>
    <row r="57" spans="1:33" x14ac:dyDescent="0.3">
      <c r="A57" s="45"/>
      <c r="B57" s="45"/>
      <c r="C57" s="45"/>
      <c r="D57" s="46" t="s">
        <v>59</v>
      </c>
      <c r="E57" s="87">
        <f t="shared" ref="E57:G57" si="53">ABS(E54-E56)</f>
        <v>6.3500000000021828</v>
      </c>
      <c r="F57" s="87">
        <f t="shared" si="53"/>
        <v>4.8999999999978172</v>
      </c>
      <c r="G57" s="87">
        <f t="shared" si="53"/>
        <v>1.0666666666656965</v>
      </c>
      <c r="H57" s="87">
        <f t="shared" ref="H57:AG57" si="54">ABS(H54-H56)</f>
        <v>36.200000000000728</v>
      </c>
      <c r="I57" s="87">
        <f t="shared" si="54"/>
        <v>27.833333333332121</v>
      </c>
      <c r="J57" s="87">
        <f t="shared" si="54"/>
        <v>18.966666666667152</v>
      </c>
      <c r="K57" s="87">
        <f t="shared" si="54"/>
        <v>65.766666666666424</v>
      </c>
      <c r="L57" s="87">
        <f t="shared" si="54"/>
        <v>54.066666666665697</v>
      </c>
      <c r="M57" s="87">
        <f t="shared" si="54"/>
        <v>1.6666666666678793</v>
      </c>
      <c r="N57" s="87">
        <f t="shared" si="54"/>
        <v>14.350000000002183</v>
      </c>
      <c r="O57" s="87">
        <f t="shared" si="54"/>
        <v>10.5</v>
      </c>
      <c r="P57" s="87">
        <f t="shared" si="54"/>
        <v>27.633333333335031</v>
      </c>
      <c r="Q57" s="87">
        <f t="shared" si="54"/>
        <v>7.1499999999978172</v>
      </c>
      <c r="R57" s="87">
        <f t="shared" si="54"/>
        <v>20.266666666670062</v>
      </c>
      <c r="S57" s="87">
        <f t="shared" si="54"/>
        <v>64.766666666666424</v>
      </c>
      <c r="T57" s="87">
        <f t="shared" si="54"/>
        <v>34.849999999998545</v>
      </c>
      <c r="U57" s="87">
        <f t="shared" si="54"/>
        <v>59.216666666667152</v>
      </c>
      <c r="V57" s="87">
        <f t="shared" si="54"/>
        <v>13.016666666666424</v>
      </c>
      <c r="W57" s="87">
        <f t="shared" si="54"/>
        <v>3.0166666666664241</v>
      </c>
      <c r="X57" s="87">
        <f t="shared" si="54"/>
        <v>17.216666666667152</v>
      </c>
      <c r="Y57" s="87">
        <f t="shared" si="54"/>
        <v>29.833333333335759</v>
      </c>
      <c r="Z57" s="87">
        <f t="shared" si="54"/>
        <v>15.133333333335031</v>
      </c>
      <c r="AA57" s="87">
        <f t="shared" si="54"/>
        <v>43.599999999998545</v>
      </c>
      <c r="AB57" s="87">
        <f t="shared" si="54"/>
        <v>28.333333333332121</v>
      </c>
      <c r="AC57" s="67">
        <f t="shared" si="54"/>
        <v>14.166666666667879</v>
      </c>
      <c r="AD57" s="67">
        <f t="shared" si="54"/>
        <v>17.533333333332848</v>
      </c>
      <c r="AE57" s="67">
        <f t="shared" si="54"/>
        <v>30.166666666664241</v>
      </c>
      <c r="AF57" s="67">
        <f t="shared" si="54"/>
        <v>5.9833333333335759</v>
      </c>
      <c r="AG57" s="67">
        <f t="shared" si="54"/>
        <v>0.11666666666860692</v>
      </c>
    </row>
    <row r="58" spans="1:33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33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33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33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33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33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2019-01-14T19:16:08Z</dcterms:modified>
</cp:coreProperties>
</file>