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 activeTab="1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F4" i="17" l="1"/>
  <c r="F20" i="17" s="1"/>
  <c r="F3" i="17"/>
  <c r="F2" i="17"/>
  <c r="Q52" i="17"/>
  <c r="P52" i="17"/>
  <c r="O52" i="17"/>
  <c r="Q51" i="17"/>
  <c r="P51" i="17"/>
  <c r="O51" i="17"/>
  <c r="Q50" i="17"/>
  <c r="P50" i="17"/>
  <c r="O50" i="17"/>
  <c r="Q49" i="17"/>
  <c r="P49" i="17"/>
  <c r="O49" i="17"/>
  <c r="Q48" i="17"/>
  <c r="P48" i="17"/>
  <c r="O48" i="17"/>
  <c r="Q47" i="17"/>
  <c r="P47" i="17"/>
  <c r="O47" i="17"/>
  <c r="Q46" i="17"/>
  <c r="P46" i="17"/>
  <c r="O46" i="17"/>
  <c r="Q45" i="17"/>
  <c r="P45" i="17"/>
  <c r="O45" i="17"/>
  <c r="Q44" i="17"/>
  <c r="P44" i="17"/>
  <c r="O44" i="17"/>
  <c r="Q43" i="17"/>
  <c r="P43" i="17"/>
  <c r="O43" i="17"/>
  <c r="Q42" i="17"/>
  <c r="P42" i="17"/>
  <c r="O42" i="17"/>
  <c r="Q41" i="17"/>
  <c r="P41" i="17"/>
  <c r="O41" i="17"/>
  <c r="Q40" i="17"/>
  <c r="P40" i="17"/>
  <c r="O40" i="17"/>
  <c r="Q39" i="17"/>
  <c r="P39" i="17"/>
  <c r="O39" i="17"/>
  <c r="Q38" i="17"/>
  <c r="P38" i="17"/>
  <c r="O38" i="17"/>
  <c r="Q37" i="17"/>
  <c r="P37" i="17"/>
  <c r="O37" i="17"/>
  <c r="Q36" i="17"/>
  <c r="P36" i="17"/>
  <c r="O36" i="17"/>
  <c r="Q35" i="17"/>
  <c r="P35" i="17"/>
  <c r="O35" i="17"/>
  <c r="Q34" i="17"/>
  <c r="P34" i="17"/>
  <c r="O34" i="17"/>
  <c r="Q33" i="17"/>
  <c r="P33" i="17"/>
  <c r="O33" i="17"/>
  <c r="Q32" i="17"/>
  <c r="P32" i="17"/>
  <c r="O32" i="17"/>
  <c r="Q31" i="17"/>
  <c r="P31" i="17"/>
  <c r="O31" i="17"/>
  <c r="E31" i="17"/>
  <c r="E29" i="17" s="1"/>
  <c r="E32" i="17" s="1"/>
  <c r="E10" i="17" s="1"/>
  <c r="Q30" i="17"/>
  <c r="P30" i="17"/>
  <c r="O30" i="17"/>
  <c r="K30" i="17"/>
  <c r="J30" i="17"/>
  <c r="I30" i="17"/>
  <c r="H30" i="17"/>
  <c r="G30" i="17"/>
  <c r="E30" i="17"/>
  <c r="Q29" i="17"/>
  <c r="P29" i="17"/>
  <c r="O29" i="17"/>
  <c r="Q28" i="17"/>
  <c r="P28" i="17"/>
  <c r="O28" i="17"/>
  <c r="K28" i="17"/>
  <c r="K31" i="17" s="1"/>
  <c r="J28" i="17"/>
  <c r="J31" i="17" s="1"/>
  <c r="I28" i="17"/>
  <c r="I31" i="17" s="1"/>
  <c r="I29" i="17" s="1"/>
  <c r="I32" i="17" s="1"/>
  <c r="I10" i="17" s="1"/>
  <c r="H28" i="17"/>
  <c r="H31" i="17" s="1"/>
  <c r="G28" i="17"/>
  <c r="G31" i="17" s="1"/>
  <c r="F28" i="17"/>
  <c r="F31" i="17" s="1"/>
  <c r="E28" i="17"/>
  <c r="Q27" i="17"/>
  <c r="P27" i="17"/>
  <c r="O27" i="17"/>
  <c r="K27" i="17"/>
  <c r="J27" i="17"/>
  <c r="I27" i="17"/>
  <c r="H27" i="17"/>
  <c r="G27" i="17"/>
  <c r="E27" i="17"/>
  <c r="Q26" i="17"/>
  <c r="P26" i="17"/>
  <c r="O26" i="17"/>
  <c r="Q25" i="17"/>
  <c r="P25" i="17"/>
  <c r="O25" i="17"/>
  <c r="K25" i="17"/>
  <c r="K26" i="17" s="1"/>
  <c r="K22" i="17" s="1"/>
  <c r="J25" i="17"/>
  <c r="J26" i="17" s="1"/>
  <c r="I25" i="17"/>
  <c r="I26" i="17" s="1"/>
  <c r="H25" i="17"/>
  <c r="H26" i="17" s="1"/>
  <c r="G25" i="17"/>
  <c r="G26" i="17" s="1"/>
  <c r="G22" i="17" s="1"/>
  <c r="F25" i="17"/>
  <c r="F26" i="17" s="1"/>
  <c r="E25" i="17"/>
  <c r="E26" i="17" s="1"/>
  <c r="Q24" i="17"/>
  <c r="P24" i="17"/>
  <c r="O24" i="17"/>
  <c r="Q23" i="17"/>
  <c r="P23" i="17"/>
  <c r="O23" i="17"/>
  <c r="Q22" i="17"/>
  <c r="P22" i="17"/>
  <c r="O22" i="17"/>
  <c r="Q21" i="17"/>
  <c r="P21" i="17"/>
  <c r="O21" i="17"/>
  <c r="Q20" i="17"/>
  <c r="P20" i="17"/>
  <c r="O20" i="17"/>
  <c r="K20" i="17"/>
  <c r="J20" i="17"/>
  <c r="I20" i="17"/>
  <c r="H20" i="17"/>
  <c r="G20" i="17"/>
  <c r="E20" i="17"/>
  <c r="Q19" i="17"/>
  <c r="P19" i="17"/>
  <c r="O19" i="17"/>
  <c r="Q18" i="17"/>
  <c r="P18" i="17"/>
  <c r="O18" i="17"/>
  <c r="K18" i="17"/>
  <c r="K23" i="17" s="1"/>
  <c r="J18" i="17"/>
  <c r="J23" i="17" s="1"/>
  <c r="I18" i="17"/>
  <c r="I23" i="17" s="1"/>
  <c r="H18" i="17"/>
  <c r="H23" i="17" s="1"/>
  <c r="G18" i="17"/>
  <c r="G23" i="17" s="1"/>
  <c r="E18" i="17"/>
  <c r="E23" i="17" s="1"/>
  <c r="Q17" i="17"/>
  <c r="P17" i="17"/>
  <c r="O17" i="17"/>
  <c r="Q16" i="17"/>
  <c r="P16" i="17"/>
  <c r="O16" i="17"/>
  <c r="H15" i="17"/>
  <c r="Q13" i="17"/>
  <c r="P13" i="17"/>
  <c r="O13" i="17"/>
  <c r="Q12" i="17"/>
  <c r="P12" i="17"/>
  <c r="O12" i="17"/>
  <c r="Q11" i="17"/>
  <c r="P11" i="17"/>
  <c r="O11" i="17"/>
  <c r="K11" i="17"/>
  <c r="K15" i="17" s="1"/>
  <c r="J11" i="17"/>
  <c r="J14" i="17" s="1"/>
  <c r="J16" i="17" s="1"/>
  <c r="I11" i="17"/>
  <c r="I14" i="17" s="1"/>
  <c r="H11" i="17"/>
  <c r="H14" i="17" s="1"/>
  <c r="H16" i="17" s="1"/>
  <c r="G11" i="17"/>
  <c r="G15" i="17" s="1"/>
  <c r="E11" i="17"/>
  <c r="E14" i="17" s="1"/>
  <c r="Q10" i="17"/>
  <c r="P10" i="17"/>
  <c r="O10" i="17"/>
  <c r="Q9" i="17"/>
  <c r="P9" i="17"/>
  <c r="O9" i="17"/>
  <c r="Q8" i="17"/>
  <c r="P8" i="17"/>
  <c r="O8" i="17"/>
  <c r="K8" i="17"/>
  <c r="K6" i="17" s="1"/>
  <c r="I8" i="17"/>
  <c r="Q7" i="17"/>
  <c r="P7" i="17"/>
  <c r="O7" i="17"/>
  <c r="K7" i="17"/>
  <c r="H7" i="17"/>
  <c r="Q6" i="17"/>
  <c r="P6" i="17"/>
  <c r="O6" i="17"/>
  <c r="K30" i="2"/>
  <c r="K28" i="2"/>
  <c r="K31" i="2" s="1"/>
  <c r="K29" i="2" s="1"/>
  <c r="K32" i="2" s="1"/>
  <c r="K10" i="2" s="1"/>
  <c r="K27" i="2"/>
  <c r="K25" i="2"/>
  <c r="K26" i="2" s="1"/>
  <c r="K20" i="2"/>
  <c r="K18" i="2"/>
  <c r="K23" i="2" s="1"/>
  <c r="K11" i="2"/>
  <c r="K14" i="2" s="1"/>
  <c r="K16" i="2" s="1"/>
  <c r="E16" i="17" l="1"/>
  <c r="E8" i="17"/>
  <c r="E6" i="17" s="1"/>
  <c r="F11" i="17"/>
  <c r="F14" i="17" s="1"/>
  <c r="F16" i="17" s="1"/>
  <c r="F30" i="17"/>
  <c r="F18" i="17"/>
  <c r="F23" i="17" s="1"/>
  <c r="F27" i="17"/>
  <c r="F29" i="17"/>
  <c r="F32" i="17" s="1"/>
  <c r="F12" i="17" s="1"/>
  <c r="G7" i="17"/>
  <c r="H8" i="17"/>
  <c r="H6" i="17" s="1"/>
  <c r="I16" i="17"/>
  <c r="G14" i="17"/>
  <c r="G16" i="17" s="1"/>
  <c r="J29" i="17"/>
  <c r="J32" i="17" s="1"/>
  <c r="J12" i="17" s="1"/>
  <c r="G29" i="17"/>
  <c r="G32" i="17" s="1"/>
  <c r="G10" i="17" s="1"/>
  <c r="K29" i="17"/>
  <c r="K32" i="17" s="1"/>
  <c r="K10" i="17" s="1"/>
  <c r="K14" i="17"/>
  <c r="K16" i="17" s="1"/>
  <c r="I6" i="17"/>
  <c r="G8" i="17"/>
  <c r="G6" i="17" s="1"/>
  <c r="H21" i="17"/>
  <c r="H19" i="17"/>
  <c r="H22" i="17"/>
  <c r="H29" i="17"/>
  <c r="H32" i="17" s="1"/>
  <c r="E21" i="17"/>
  <c r="E19" i="17"/>
  <c r="E22" i="17"/>
  <c r="I21" i="17"/>
  <c r="I19" i="17"/>
  <c r="I22" i="17"/>
  <c r="F22" i="17"/>
  <c r="F19" i="17"/>
  <c r="F21" i="17"/>
  <c r="J21" i="17"/>
  <c r="J22" i="17"/>
  <c r="J19" i="17"/>
  <c r="F8" i="17"/>
  <c r="F6" i="17" s="1"/>
  <c r="J8" i="17"/>
  <c r="J6" i="17" s="1"/>
  <c r="E12" i="17"/>
  <c r="I12" i="17"/>
  <c r="E15" i="17"/>
  <c r="I15" i="17"/>
  <c r="G19" i="17"/>
  <c r="K19" i="17"/>
  <c r="G21" i="17"/>
  <c r="K21" i="17"/>
  <c r="E7" i="17"/>
  <c r="I7" i="17"/>
  <c r="J10" i="17"/>
  <c r="F15" i="17"/>
  <c r="J15" i="17"/>
  <c r="F7" i="17"/>
  <c r="J7" i="17"/>
  <c r="G12" i="17"/>
  <c r="K12" i="17"/>
  <c r="K19" i="2"/>
  <c r="K22" i="2"/>
  <c r="K21" i="2"/>
  <c r="K15" i="2"/>
  <c r="K7" i="2"/>
  <c r="K12" i="2"/>
  <c r="K8" i="2"/>
  <c r="K6" i="2" s="1"/>
  <c r="J30" i="2"/>
  <c r="J28" i="2"/>
  <c r="J31" i="2" s="1"/>
  <c r="J29" i="2" s="1"/>
  <c r="J32" i="2" s="1"/>
  <c r="J27" i="2"/>
  <c r="J25" i="2"/>
  <c r="J26" i="2" s="1"/>
  <c r="J20" i="2"/>
  <c r="J18" i="2"/>
  <c r="J23" i="2" s="1"/>
  <c r="J11" i="2"/>
  <c r="J14" i="2" s="1"/>
  <c r="F10" i="17" l="1"/>
  <c r="J10" i="2"/>
  <c r="H10" i="17"/>
  <c r="H12" i="17"/>
  <c r="J16" i="2"/>
  <c r="J19" i="2"/>
  <c r="J21" i="2"/>
  <c r="J22" i="2"/>
  <c r="J7" i="2"/>
  <c r="J12" i="2"/>
  <c r="J15" i="2"/>
  <c r="J8" i="2"/>
  <c r="J6" i="2" s="1"/>
  <c r="I30" i="2"/>
  <c r="I28" i="2"/>
  <c r="I31" i="2" s="1"/>
  <c r="I27" i="2"/>
  <c r="I25" i="2"/>
  <c r="I20" i="2"/>
  <c r="I18" i="2"/>
  <c r="I23" i="2" s="1"/>
  <c r="I11" i="2"/>
  <c r="I14" i="2" s="1"/>
  <c r="I8" i="2"/>
  <c r="I16" i="2" l="1"/>
  <c r="I29" i="2"/>
  <c r="I32" i="2" s="1"/>
  <c r="I12" i="2" s="1"/>
  <c r="I7" i="2"/>
  <c r="I26" i="2"/>
  <c r="I15" i="2"/>
  <c r="I6" i="2"/>
  <c r="H30" i="2"/>
  <c r="H28" i="2"/>
  <c r="H31" i="2" s="1"/>
  <c r="H29" i="2" s="1"/>
  <c r="H32" i="2" s="1"/>
  <c r="H27" i="2"/>
  <c r="H25" i="2"/>
  <c r="H20" i="2"/>
  <c r="H18" i="2"/>
  <c r="H23" i="2" s="1"/>
  <c r="H11" i="2"/>
  <c r="H14" i="2" s="1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I10" i="2" l="1"/>
  <c r="H8" i="2"/>
  <c r="H6" i="2" s="1"/>
  <c r="H10" i="2"/>
  <c r="H15" i="2"/>
  <c r="I21" i="2"/>
  <c r="I19" i="2"/>
  <c r="I22" i="2"/>
  <c r="H16" i="2"/>
  <c r="H26" i="2"/>
  <c r="H7" i="2"/>
  <c r="H12" i="2"/>
  <c r="G30" i="2"/>
  <c r="G28" i="2"/>
  <c r="G31" i="2" s="1"/>
  <c r="G27" i="2"/>
  <c r="G25" i="2"/>
  <c r="G20" i="2"/>
  <c r="G18" i="2"/>
  <c r="G23" i="2" s="1"/>
  <c r="G11" i="2"/>
  <c r="G14" i="2" s="1"/>
  <c r="G16" i="2" l="1"/>
  <c r="G8" i="2"/>
  <c r="G6" i="2" s="1"/>
  <c r="H22" i="2"/>
  <c r="H21" i="2"/>
  <c r="H19" i="2"/>
  <c r="G29" i="2"/>
  <c r="G32" i="2" s="1"/>
  <c r="G12" i="2" s="1"/>
  <c r="G7" i="2"/>
  <c r="G26" i="2"/>
  <c r="G15" i="2"/>
  <c r="E31" i="14"/>
  <c r="D31" i="14"/>
  <c r="A31" i="14"/>
  <c r="F30" i="14"/>
  <c r="F29" i="14" s="1"/>
  <c r="F32" i="14" s="1"/>
  <c r="E30" i="14"/>
  <c r="D30" i="14"/>
  <c r="C30" i="14"/>
  <c r="B30" i="14"/>
  <c r="B29" i="14" s="1"/>
  <c r="B32" i="14" s="1"/>
  <c r="A30" i="14"/>
  <c r="E29" i="14"/>
  <c r="E32" i="14" s="1"/>
  <c r="D29" i="14"/>
  <c r="D32" i="14" s="1"/>
  <c r="A29" i="14"/>
  <c r="A32" i="14" s="1"/>
  <c r="F28" i="14"/>
  <c r="F31" i="14" s="1"/>
  <c r="E28" i="14"/>
  <c r="D28" i="14"/>
  <c r="C28" i="14"/>
  <c r="C31" i="14" s="1"/>
  <c r="B28" i="14"/>
  <c r="B31" i="14" s="1"/>
  <c r="A28" i="14"/>
  <c r="F27" i="14"/>
  <c r="E27" i="14"/>
  <c r="D27" i="14"/>
  <c r="C27" i="14"/>
  <c r="B27" i="14"/>
  <c r="A27" i="14"/>
  <c r="F26" i="14"/>
  <c r="F22" i="14" s="1"/>
  <c r="C26" i="14"/>
  <c r="C22" i="14" s="1"/>
  <c r="B26" i="14"/>
  <c r="B22" i="14" s="1"/>
  <c r="F25" i="14"/>
  <c r="E25" i="14"/>
  <c r="E26" i="14" s="1"/>
  <c r="D25" i="14"/>
  <c r="D26" i="14" s="1"/>
  <c r="C25" i="14"/>
  <c r="B25" i="14"/>
  <c r="A25" i="14"/>
  <c r="A26" i="14" s="1"/>
  <c r="F23" i="14"/>
  <c r="C23" i="14"/>
  <c r="B23" i="14"/>
  <c r="F21" i="14"/>
  <c r="C21" i="14"/>
  <c r="B21" i="14"/>
  <c r="F20" i="14"/>
  <c r="E20" i="14"/>
  <c r="D20" i="14"/>
  <c r="C20" i="14"/>
  <c r="B20" i="14"/>
  <c r="A20" i="14"/>
  <c r="F19" i="14"/>
  <c r="C19" i="14"/>
  <c r="B19" i="14"/>
  <c r="F18" i="14"/>
  <c r="E18" i="14"/>
  <c r="E23" i="14" s="1"/>
  <c r="D18" i="14"/>
  <c r="D23" i="14" s="1"/>
  <c r="C18" i="14"/>
  <c r="B18" i="14"/>
  <c r="A18" i="14"/>
  <c r="A23" i="14" s="1"/>
  <c r="E15" i="14"/>
  <c r="D15" i="14"/>
  <c r="A15" i="14"/>
  <c r="F11" i="14"/>
  <c r="F14" i="14" s="1"/>
  <c r="F16" i="14" s="1"/>
  <c r="E11" i="14"/>
  <c r="E14" i="14" s="1"/>
  <c r="E16" i="14" s="1"/>
  <c r="D11" i="14"/>
  <c r="D14" i="14" s="1"/>
  <c r="D16" i="14" s="1"/>
  <c r="C11" i="14"/>
  <c r="C15" i="14" s="1"/>
  <c r="B11" i="14"/>
  <c r="B14" i="14" s="1"/>
  <c r="B16" i="14" s="1"/>
  <c r="A11" i="14"/>
  <c r="A14" i="14" s="1"/>
  <c r="A16" i="14" s="1"/>
  <c r="F8" i="14"/>
  <c r="E8" i="14"/>
  <c r="D8" i="14"/>
  <c r="B8" i="14"/>
  <c r="A8" i="14"/>
  <c r="E7" i="14"/>
  <c r="D7" i="14"/>
  <c r="A7" i="14"/>
  <c r="F6" i="14"/>
  <c r="D6" i="14"/>
  <c r="B6" i="14"/>
  <c r="G10" i="2" l="1"/>
  <c r="G21" i="2"/>
  <c r="G22" i="2"/>
  <c r="G19" i="2"/>
  <c r="A10" i="14"/>
  <c r="A12" i="14"/>
  <c r="C29" i="14"/>
  <c r="C32" i="14" s="1"/>
  <c r="C10" i="14" s="1"/>
  <c r="D22" i="14"/>
  <c r="D21" i="14"/>
  <c r="D19" i="14"/>
  <c r="E12" i="14"/>
  <c r="E10" i="14"/>
  <c r="D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B10" i="14"/>
  <c r="F10" i="14"/>
  <c r="B12" i="14"/>
  <c r="F12" i="14"/>
  <c r="B15" i="14"/>
  <c r="F15" i="14"/>
  <c r="A6" i="14"/>
  <c r="E6" i="14"/>
  <c r="C7" i="14"/>
  <c r="C12" i="14"/>
  <c r="F30" i="2" l="1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<sst xmlns="http://schemas.openxmlformats.org/spreadsheetml/2006/main" count="105" uniqueCount="66">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</sst>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58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9933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4"/>
  <sheetViews>
    <sheetView showGridLines="0" zoomScale="110" zoomScaleNormal="110" workbookViewId="0">
      <selection activeCell="K10" sqref="K10:K12"/>
    </sheetView>
  </sheetViews>
  <sheetFormatPr defaultColWidth="8.77734375" defaultRowHeight="14.7" customHeight="1"/>
  <cols>
    <col min="1" max="4" width="8.77734375" style="15" customWidth="1"/>
    <col min="5" max="11" width="10.77734375" style="15" customWidth="1"/>
    <col min="12" max="12" width="9.21875" style="15" bestFit="1" customWidth="1"/>
    <col min="13" max="13" width="11" style="13" bestFit="1" customWidth="1"/>
    <col min="14" max="14" width="13.77734375" style="15" bestFit="1" customWidth="1"/>
    <col min="15" max="17" width="10.44140625" style="15" bestFit="1" customWidth="1"/>
    <col min="18" max="254" width="8.77734375" style="15" customWidth="1"/>
    <col min="255" max="16384" width="8.77734375" style="16"/>
  </cols>
  <sheetData>
    <row r="1" spans="1:17" ht="15" customHeight="1" thickBot="1">
      <c r="A1" s="56"/>
      <c r="B1" s="57"/>
      <c r="C1" s="57"/>
      <c r="D1" s="57"/>
      <c r="E1" s="1" t="s">
        <v>32</v>
      </c>
      <c r="F1" s="1" t="s">
        <v>0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/>
      <c r="N1" s="12" t="s">
        <v>27</v>
      </c>
      <c r="O1" s="14">
        <v>11614.5</v>
      </c>
      <c r="P1" s="14">
        <v>12430.5</v>
      </c>
      <c r="Q1" s="14">
        <v>11990.75</v>
      </c>
    </row>
    <row r="2" spans="1:17" ht="15" customHeight="1" thickBot="1">
      <c r="A2" s="17"/>
      <c r="B2" s="18"/>
      <c r="C2" s="18"/>
      <c r="D2" s="3" t="s">
        <v>1</v>
      </c>
      <c r="E2" s="19">
        <v>12430.5</v>
      </c>
      <c r="F2" s="19">
        <v>12246.7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/>
      <c r="N2" s="12" t="s">
        <v>28</v>
      </c>
      <c r="O2" s="14">
        <v>12160.6</v>
      </c>
      <c r="P2" s="14">
        <v>11614.5</v>
      </c>
      <c r="Q2" s="14">
        <v>12231.75</v>
      </c>
    </row>
    <row r="3" spans="1:17" ht="15" customHeight="1" thickBot="1">
      <c r="A3" s="17"/>
      <c r="B3" s="4"/>
      <c r="C3" s="5"/>
      <c r="D3" s="3" t="s">
        <v>2</v>
      </c>
      <c r="E3" s="20">
        <v>11929.6</v>
      </c>
      <c r="F3" s="20">
        <v>11990.75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/>
      <c r="N3" s="12" t="s">
        <v>29</v>
      </c>
      <c r="O3" s="14">
        <v>11990.75</v>
      </c>
      <c r="P3" s="14"/>
      <c r="Q3" s="14"/>
    </row>
    <row r="4" spans="1:17" ht="15" customHeight="1">
      <c r="A4" s="17"/>
      <c r="B4" s="4"/>
      <c r="C4" s="5"/>
      <c r="D4" s="3" t="s">
        <v>3</v>
      </c>
      <c r="E4" s="21">
        <v>11962.1</v>
      </c>
      <c r="F4" s="21">
        <v>12113.45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/>
    </row>
    <row r="5" spans="1:17" ht="15" customHeight="1">
      <c r="A5" s="54" t="s">
        <v>4</v>
      </c>
      <c r="B5" s="55"/>
      <c r="C5" s="55"/>
      <c r="D5" s="55"/>
      <c r="E5" s="18"/>
      <c r="F5" s="18"/>
      <c r="G5" s="18"/>
      <c r="H5" s="18"/>
      <c r="I5" s="18"/>
      <c r="J5" s="18"/>
      <c r="K5" s="18"/>
      <c r="L5" s="18"/>
      <c r="N5" s="22" t="s">
        <v>30</v>
      </c>
      <c r="O5" s="23"/>
      <c r="P5" s="23"/>
      <c r="Q5" s="23"/>
    </row>
    <row r="6" spans="1:17" ht="15" customHeight="1">
      <c r="A6" s="24"/>
      <c r="B6" s="25"/>
      <c r="C6" s="25"/>
      <c r="D6" s="6" t="s">
        <v>5</v>
      </c>
      <c r="E6" s="26">
        <f t="shared" ref="E6:F6" si="0">E8+E25</f>
        <v>12786.099999999999</v>
      </c>
      <c r="F6" s="26">
        <f t="shared" si="0"/>
        <v>12499.133333333335</v>
      </c>
      <c r="G6" s="26">
        <f t="shared" ref="G6:H6" si="1">G8+G25</f>
        <v>12205.916666666668</v>
      </c>
      <c r="H6" s="26">
        <f t="shared" si="1"/>
        <v>12227.099999999999</v>
      </c>
      <c r="I6" s="26">
        <f t="shared" ref="I6:J6" si="2">I8+I25</f>
        <v>12327.983333333334</v>
      </c>
      <c r="J6" s="26">
        <f t="shared" si="2"/>
        <v>12306.116666666667</v>
      </c>
      <c r="K6" s="26">
        <f t="shared" ref="K6" si="3">K8+K25</f>
        <v>12365.200000000004</v>
      </c>
      <c r="L6" s="26"/>
      <c r="N6" s="44">
        <v>0.23599999999999999</v>
      </c>
      <c r="O6" s="45">
        <f>VALUE(23.6/100*(O1-O2)+O2)</f>
        <v>12031.7204</v>
      </c>
      <c r="P6" s="45">
        <f>VALUE(23.6/100*(P1-P2)+P2)</f>
        <v>11807.076000000001</v>
      </c>
      <c r="Q6" s="45">
        <f>VALUE(23.6/100*(Q1-Q2)+Q2)</f>
        <v>12174.874</v>
      </c>
    </row>
    <row r="7" spans="1:17" ht="15" customHeight="1">
      <c r="A7" s="24"/>
      <c r="B7" s="25"/>
      <c r="C7" s="25"/>
      <c r="D7" s="6" t="s">
        <v>6</v>
      </c>
      <c r="E7" s="27">
        <f t="shared" ref="E7:F7" si="4">E11+E25</f>
        <v>12608.3</v>
      </c>
      <c r="F7" s="27">
        <f t="shared" si="4"/>
        <v>12372.916666666668</v>
      </c>
      <c r="G7" s="27">
        <f t="shared" ref="G7:H7" si="5">G11+G25</f>
        <v>12154.733333333334</v>
      </c>
      <c r="H7" s="27">
        <f t="shared" si="5"/>
        <v>12199.699999999999</v>
      </c>
      <c r="I7" s="27">
        <f t="shared" ref="I7:J7" si="6">I11+I25</f>
        <v>12279.866666666667</v>
      </c>
      <c r="J7" s="27">
        <f t="shared" si="6"/>
        <v>12265.883333333333</v>
      </c>
      <c r="K7" s="27">
        <f t="shared" ref="K7" si="7">K11+K25</f>
        <v>12305.950000000003</v>
      </c>
      <c r="L7" s="27"/>
      <c r="N7" s="48">
        <v>0.38200000000000001</v>
      </c>
      <c r="O7" s="49">
        <f>38.2/100*(O1-O2)+O2</f>
        <v>11951.989799999999</v>
      </c>
      <c r="P7" s="49">
        <f>38.2/100*(P1-P2)+P2</f>
        <v>11926.212</v>
      </c>
      <c r="Q7" s="49">
        <f>38.2/100*(Q1-Q2)+Q2</f>
        <v>12139.688</v>
      </c>
    </row>
    <row r="8" spans="1:17" ht="15" customHeight="1">
      <c r="A8" s="24"/>
      <c r="B8" s="25"/>
      <c r="C8" s="25"/>
      <c r="D8" s="6" t="s">
        <v>7</v>
      </c>
      <c r="E8" s="28">
        <f t="shared" ref="E8:F8" si="8">(2*E11)-E3</f>
        <v>12285.199999999999</v>
      </c>
      <c r="F8" s="28">
        <f t="shared" si="8"/>
        <v>12243.183333333334</v>
      </c>
      <c r="G8" s="28">
        <f t="shared" ref="G8:H8" si="9">(2*G11)-G3</f>
        <v>12093.116666666669</v>
      </c>
      <c r="H8" s="28">
        <f t="shared" si="9"/>
        <v>12153.8</v>
      </c>
      <c r="I8" s="28">
        <f t="shared" ref="I8:J8" si="10">(2*I11)-I3</f>
        <v>12240.533333333333</v>
      </c>
      <c r="J8" s="28">
        <f t="shared" si="10"/>
        <v>12220.266666666666</v>
      </c>
      <c r="K8" s="28">
        <f t="shared" ref="K8" si="11">(2*K11)-K3</f>
        <v>12209.700000000004</v>
      </c>
      <c r="L8" s="28"/>
      <c r="N8" s="42">
        <v>0.5</v>
      </c>
      <c r="O8" s="43">
        <f>VALUE(50/100*(O1-O2)+O2)</f>
        <v>11887.55</v>
      </c>
      <c r="P8" s="43">
        <f>VALUE(50/100*(P1-P2)+P2)</f>
        <v>12022.5</v>
      </c>
      <c r="Q8" s="43">
        <f>VALUE(50/100*(Q1-Q2)+Q2)</f>
        <v>12111.25</v>
      </c>
    </row>
    <row r="9" spans="1:17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N9" s="50">
        <v>0.61799999999999999</v>
      </c>
      <c r="O9" s="51">
        <f>VALUE(61.8/100*(O1-O2)+O2)</f>
        <v>11823.110200000001</v>
      </c>
      <c r="P9" s="51">
        <f>VALUE(61.8/100*(P1-P2)+P2)</f>
        <v>12118.788</v>
      </c>
      <c r="Q9" s="51">
        <f>VALUE(61.8/100*(Q1-Q2)+Q2)</f>
        <v>12082.812</v>
      </c>
    </row>
    <row r="10" spans="1:17" ht="15" customHeight="1">
      <c r="A10" s="24"/>
      <c r="B10" s="25"/>
      <c r="C10" s="25"/>
      <c r="D10" s="6" t="s">
        <v>8</v>
      </c>
      <c r="E10" s="29">
        <f t="shared" ref="E10:G10" si="12">E11+E32/2</f>
        <v>12034.75</v>
      </c>
      <c r="F10" s="29">
        <f t="shared" si="12"/>
        <v>12118.725</v>
      </c>
      <c r="G10" s="29">
        <f t="shared" si="12"/>
        <v>12047.15</v>
      </c>
      <c r="H10" s="29">
        <f t="shared" ref="H10:I10" si="13">H11+H32/2</f>
        <v>12135.65</v>
      </c>
      <c r="I10" s="29">
        <f t="shared" si="13"/>
        <v>12196.808333333332</v>
      </c>
      <c r="J10" s="29">
        <f t="shared" ref="J10:K10" si="14">J11+J32/2</f>
        <v>12182.724999999999</v>
      </c>
      <c r="K10" s="29">
        <f t="shared" si="14"/>
        <v>12168.95</v>
      </c>
      <c r="L10" s="29"/>
      <c r="N10" s="39">
        <v>0.70699999999999996</v>
      </c>
      <c r="O10" s="40">
        <f>VALUE(70.7/100*(O1-O2)+O2)</f>
        <v>11774.507299999999</v>
      </c>
      <c r="P10" s="40">
        <f>VALUE(70.7/100*(P1-P2)+P2)</f>
        <v>12191.412</v>
      </c>
      <c r="Q10" s="40">
        <f>VALUE(70.7/100*(Q1-Q2)+Q2)</f>
        <v>12061.362999999999</v>
      </c>
    </row>
    <row r="11" spans="1:17" ht="15" customHeight="1">
      <c r="A11" s="24"/>
      <c r="B11" s="25"/>
      <c r="C11" s="25"/>
      <c r="D11" s="6" t="s">
        <v>9</v>
      </c>
      <c r="E11" s="21">
        <f t="shared" ref="E11:F11" si="15">(E2+E3+E4)/3</f>
        <v>12107.4</v>
      </c>
      <c r="F11" s="21">
        <f t="shared" si="15"/>
        <v>12116.966666666667</v>
      </c>
      <c r="G11" s="21">
        <f t="shared" ref="G11:H11" si="16">(G2+G3+G4)/3</f>
        <v>12041.933333333334</v>
      </c>
      <c r="H11" s="21">
        <f t="shared" si="16"/>
        <v>12126.4</v>
      </c>
      <c r="I11" s="21">
        <f t="shared" ref="I11:J11" si="17">(I2+I3+I4)/3</f>
        <v>12192.416666666666</v>
      </c>
      <c r="J11" s="21">
        <f t="shared" si="17"/>
        <v>12180.033333333333</v>
      </c>
      <c r="K11" s="21">
        <f t="shared" ref="K11" si="18">(K2+K3+K4)/3</f>
        <v>12150.450000000003</v>
      </c>
      <c r="L11" s="21"/>
      <c r="N11" s="46">
        <v>0.78600000000000003</v>
      </c>
      <c r="O11" s="47">
        <f>VALUE(78.6/100*(O1-O2)+O2)</f>
        <v>11731.365400000001</v>
      </c>
      <c r="P11" s="47">
        <f>VALUE(78.6/100*(P1-P2)+P2)</f>
        <v>12255.876</v>
      </c>
      <c r="Q11" s="47">
        <f>VALUE(78.6/100*(Q1-Q2)+Q2)</f>
        <v>12042.324000000001</v>
      </c>
    </row>
    <row r="12" spans="1:17" ht="15" customHeight="1">
      <c r="A12" s="24"/>
      <c r="B12" s="25"/>
      <c r="C12" s="25"/>
      <c r="D12" s="6" t="s">
        <v>10</v>
      </c>
      <c r="E12" s="31">
        <f t="shared" ref="E12:G12" si="19">E11-E32/2</f>
        <v>12180.05</v>
      </c>
      <c r="F12" s="31">
        <f t="shared" si="19"/>
        <v>12115.208333333334</v>
      </c>
      <c r="G12" s="31">
        <f t="shared" si="19"/>
        <v>12036.716666666669</v>
      </c>
      <c r="H12" s="31">
        <f t="shared" ref="H12:I12" si="20">H11-H32/2</f>
        <v>12117.15</v>
      </c>
      <c r="I12" s="31">
        <f t="shared" si="20"/>
        <v>12188.025</v>
      </c>
      <c r="J12" s="31">
        <f t="shared" ref="J12:K12" si="21">J11-J32/2</f>
        <v>12177.341666666667</v>
      </c>
      <c r="K12" s="31">
        <f t="shared" si="21"/>
        <v>12131.950000000004</v>
      </c>
      <c r="L12" s="31"/>
      <c r="N12" s="39">
        <v>1</v>
      </c>
      <c r="O12" s="40">
        <f>VALUE(100/100*(O1-O2)+O2)</f>
        <v>11614.5</v>
      </c>
      <c r="P12" s="40">
        <f>VALUE(100/100*(P1-P2)+P2)</f>
        <v>12430.5</v>
      </c>
      <c r="Q12" s="40">
        <f>VALUE(100/100*(Q1-Q2)+Q2)</f>
        <v>11990.75</v>
      </c>
    </row>
    <row r="13" spans="1:17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N13" s="39">
        <v>1.236</v>
      </c>
      <c r="O13" s="40">
        <f>VALUE(123.6/100*(O1-O2)+O2)</f>
        <v>11485.6204</v>
      </c>
      <c r="P13" s="40">
        <f>VALUE(123.6/100*(P1-P2)+P2)</f>
        <v>12623.076000000001</v>
      </c>
      <c r="Q13" s="40">
        <f>VALUE(123.6/100*(Q1-Q2)+Q2)</f>
        <v>11933.874</v>
      </c>
    </row>
    <row r="14" spans="1:17" ht="15" customHeight="1">
      <c r="A14" s="24"/>
      <c r="B14" s="25"/>
      <c r="C14" s="25"/>
      <c r="D14" s="6" t="s">
        <v>11</v>
      </c>
      <c r="E14" s="32">
        <f t="shared" ref="E14:F14" si="22">2*E11-E2</f>
        <v>11784.3</v>
      </c>
      <c r="F14" s="32">
        <f t="shared" si="22"/>
        <v>11987.233333333334</v>
      </c>
      <c r="G14" s="32">
        <f t="shared" ref="G14:H14" si="23">2*G11-G2</f>
        <v>11980.316666666669</v>
      </c>
      <c r="H14" s="32">
        <f t="shared" si="23"/>
        <v>12080.5</v>
      </c>
      <c r="I14" s="32">
        <f t="shared" ref="I14:J14" si="24">2*I11-I2</f>
        <v>12153.083333333332</v>
      </c>
      <c r="J14" s="32">
        <f t="shared" si="24"/>
        <v>12134.416666666666</v>
      </c>
      <c r="K14" s="32">
        <f t="shared" ref="K14" si="25">2*K11-K2</f>
        <v>12054.200000000004</v>
      </c>
      <c r="L14" s="32"/>
      <c r="N14" s="33"/>
      <c r="O14" s="30"/>
      <c r="P14" s="30"/>
      <c r="Q14" s="30"/>
    </row>
    <row r="15" spans="1:17" ht="15" customHeight="1">
      <c r="A15" s="24"/>
      <c r="B15" s="25"/>
      <c r="C15" s="25"/>
      <c r="D15" s="6" t="s">
        <v>12</v>
      </c>
      <c r="E15" s="34">
        <f t="shared" ref="E15:F15" si="26">E11-E25</f>
        <v>11606.5</v>
      </c>
      <c r="F15" s="34">
        <f t="shared" si="26"/>
        <v>11861.016666666666</v>
      </c>
      <c r="G15" s="34">
        <f t="shared" ref="G15:H15" si="27">G11-G25</f>
        <v>11929.133333333335</v>
      </c>
      <c r="H15" s="34">
        <f t="shared" si="27"/>
        <v>12053.1</v>
      </c>
      <c r="I15" s="34">
        <f t="shared" ref="I15:J15" si="28">I11-I25</f>
        <v>12104.966666666665</v>
      </c>
      <c r="J15" s="34">
        <f t="shared" si="28"/>
        <v>12094.183333333332</v>
      </c>
      <c r="K15" s="34">
        <f t="shared" ref="K15" si="29">K11-K25</f>
        <v>11994.950000000003</v>
      </c>
      <c r="L15" s="34"/>
      <c r="N15" s="38" t="s">
        <v>31</v>
      </c>
      <c r="O15" s="30"/>
      <c r="P15" s="30"/>
      <c r="Q15" s="30"/>
    </row>
    <row r="16" spans="1:17" ht="15" customHeight="1">
      <c r="A16" s="24"/>
      <c r="B16" s="25"/>
      <c r="C16" s="25"/>
      <c r="D16" s="6" t="s">
        <v>13</v>
      </c>
      <c r="E16" s="35">
        <f t="shared" ref="E16:F16" si="30">E14-E25</f>
        <v>11283.4</v>
      </c>
      <c r="F16" s="35">
        <f t="shared" si="30"/>
        <v>11731.283333333333</v>
      </c>
      <c r="G16" s="35">
        <f t="shared" ref="G16:H16" si="31">G14-G25</f>
        <v>11867.51666666667</v>
      </c>
      <c r="H16" s="35">
        <f t="shared" si="31"/>
        <v>12007.2</v>
      </c>
      <c r="I16" s="35">
        <f t="shared" ref="I16:J16" si="32">I14-I25</f>
        <v>12065.633333333331</v>
      </c>
      <c r="J16" s="35">
        <f t="shared" si="32"/>
        <v>12048.566666666666</v>
      </c>
      <c r="K16" s="35">
        <f t="shared" ref="K16" si="33">K14-K25</f>
        <v>11898.700000000004</v>
      </c>
      <c r="L16" s="35"/>
      <c r="N16" s="39">
        <v>0.23599999999999999</v>
      </c>
      <c r="O16" s="40">
        <f>VALUE(O3-23.6/100*(O1-O2))</f>
        <v>12119.6296</v>
      </c>
      <c r="P16" s="40">
        <f>VALUE(P3-23.6/100*(P1-P2))</f>
        <v>-192.57600000000002</v>
      </c>
      <c r="Q16" s="40">
        <f>VALUE(Q3-23.6/100*(Q1-Q2))</f>
        <v>56.876000000000005</v>
      </c>
    </row>
    <row r="17" spans="1:17" ht="15" customHeight="1">
      <c r="A17" s="54" t="s">
        <v>14</v>
      </c>
      <c r="B17" s="55"/>
      <c r="C17" s="55"/>
      <c r="D17" s="55"/>
      <c r="E17" s="5"/>
      <c r="F17" s="5"/>
      <c r="G17" s="5"/>
      <c r="H17" s="5"/>
      <c r="I17" s="5"/>
      <c r="J17" s="5"/>
      <c r="K17" s="5"/>
      <c r="L17" s="5"/>
      <c r="N17" s="39">
        <v>0.38200000000000001</v>
      </c>
      <c r="O17" s="41">
        <f>VALUE(O3-38.2/100*(O1-O2))</f>
        <v>12199.360200000001</v>
      </c>
      <c r="P17" s="40">
        <f>VALUE(P3-38.2/100*(P1-P2))</f>
        <v>-311.71199999999999</v>
      </c>
      <c r="Q17" s="40">
        <f>VALUE(Q3-38.2/100*(Q1-Q2))</f>
        <v>92.061999999999998</v>
      </c>
    </row>
    <row r="18" spans="1:17" ht="15" customHeight="1">
      <c r="A18" s="24"/>
      <c r="B18" s="25"/>
      <c r="C18" s="25"/>
      <c r="D18" s="6" t="s">
        <v>15</v>
      </c>
      <c r="E18" s="27">
        <f t="shared" ref="E18:F18" si="34">(E2/E3)*E4</f>
        <v>12464.364609877952</v>
      </c>
      <c r="F18" s="27">
        <f t="shared" si="34"/>
        <v>12372.019107645478</v>
      </c>
      <c r="G18" s="27">
        <f t="shared" ref="G18:H18" si="35">(G2/G3)*G4</f>
        <v>12144.683345495485</v>
      </c>
      <c r="H18" s="27">
        <f t="shared" si="35"/>
        <v>12181.253919332175</v>
      </c>
      <c r="I18" s="27">
        <f t="shared" ref="I18:J18" si="36">(I2/I3)*I4</f>
        <v>12289.059731725996</v>
      </c>
      <c r="J18" s="27">
        <f t="shared" si="36"/>
        <v>12260.7464515478</v>
      </c>
      <c r="K18" s="27">
        <f t="shared" ref="K18" si="37">(K2/K3)*K4</f>
        <v>12269.236148190421</v>
      </c>
      <c r="L18" s="27"/>
      <c r="N18" s="39">
        <v>0.5</v>
      </c>
      <c r="O18" s="41">
        <f>VALUE(O3-50/100*(O1-O2))</f>
        <v>12263.8</v>
      </c>
      <c r="P18" s="40">
        <f>VALUE(P3-50/100*(P1-P2))</f>
        <v>-408</v>
      </c>
      <c r="Q18" s="40">
        <f>VALUE(Q3-50/100*(Q1-Q2))</f>
        <v>120.5</v>
      </c>
    </row>
    <row r="19" spans="1:17" ht="15" customHeight="1">
      <c r="A19" s="24"/>
      <c r="B19" s="25"/>
      <c r="C19" s="25"/>
      <c r="D19" s="6" t="s">
        <v>16</v>
      </c>
      <c r="E19" s="28">
        <f t="shared" ref="E19:F19" si="38">E4+E26/2</f>
        <v>12237.594999999999</v>
      </c>
      <c r="F19" s="28">
        <f t="shared" si="38"/>
        <v>12254.222500000002</v>
      </c>
      <c r="G19" s="28">
        <f t="shared" ref="G19:H19" si="39">G4+G26/2</f>
        <v>12093.539999999999</v>
      </c>
      <c r="H19" s="28">
        <f t="shared" si="39"/>
        <v>12148.215</v>
      </c>
      <c r="I19" s="28">
        <f t="shared" ref="I19:J19" si="40">I4+I26/2</f>
        <v>12249.297500000001</v>
      </c>
      <c r="J19" s="28">
        <f t="shared" si="40"/>
        <v>12221.8675</v>
      </c>
      <c r="K19" s="28">
        <f t="shared" ref="K19" si="41">K4+K26/2</f>
        <v>12198.975</v>
      </c>
      <c r="L19" s="28"/>
      <c r="N19" s="39">
        <v>0.61799999999999999</v>
      </c>
      <c r="O19" s="41">
        <f>VALUE(O3-61.8/100*(O1-O2))</f>
        <v>12328.239799999999</v>
      </c>
      <c r="P19" s="40">
        <f>VALUE(P3-61.8/100*(P1-P2))</f>
        <v>-504.28800000000001</v>
      </c>
      <c r="Q19" s="40">
        <f>VALUE(Q3-61.8/100*(Q1-Q2))</f>
        <v>148.93799999999999</v>
      </c>
    </row>
    <row r="20" spans="1:17" ht="15" customHeight="1">
      <c r="A20" s="24"/>
      <c r="B20" s="25"/>
      <c r="C20" s="25"/>
      <c r="D20" s="6" t="s">
        <v>3</v>
      </c>
      <c r="E20" s="21">
        <f t="shared" ref="E20:F20" si="42">E4</f>
        <v>11962.1</v>
      </c>
      <c r="F20" s="21">
        <f t="shared" si="42"/>
        <v>12113.45</v>
      </c>
      <c r="G20" s="21">
        <f t="shared" ref="G20:H20" si="43">G4</f>
        <v>12031.5</v>
      </c>
      <c r="H20" s="21">
        <f t="shared" si="43"/>
        <v>12107.9</v>
      </c>
      <c r="I20" s="21">
        <f t="shared" ref="I20:J20" si="44">I4</f>
        <v>12201.2</v>
      </c>
      <c r="J20" s="21">
        <f t="shared" si="44"/>
        <v>12174.65</v>
      </c>
      <c r="K20" s="21">
        <f t="shared" ref="K20" si="45">K4</f>
        <v>12113.45</v>
      </c>
      <c r="L20" s="21"/>
      <c r="N20" s="39">
        <v>0.70699999999999996</v>
      </c>
      <c r="O20" s="40">
        <f>VALUE(O3-70.07/100*(O1-O2))</f>
        <v>12373.40227</v>
      </c>
      <c r="P20" s="40">
        <f>VALUE(P3-70.07/100*(P1-P2))</f>
        <v>-571.77119999999991</v>
      </c>
      <c r="Q20" s="40">
        <f>VALUE(Q3-70.07/100*(Q1-Q2))</f>
        <v>168.86869999999996</v>
      </c>
    </row>
    <row r="21" spans="1:17" ht="15" customHeight="1">
      <c r="A21" s="24"/>
      <c r="B21" s="25"/>
      <c r="C21" s="25"/>
      <c r="D21" s="6" t="s">
        <v>17</v>
      </c>
      <c r="E21" s="20">
        <f t="shared" ref="E21:F21" si="46">E4-E26/4</f>
        <v>11824.352500000001</v>
      </c>
      <c r="F21" s="20">
        <f t="shared" si="46"/>
        <v>12043.063750000001</v>
      </c>
      <c r="G21" s="20">
        <f t="shared" ref="G21:H21" si="47">G4-G26/4</f>
        <v>12000.48</v>
      </c>
      <c r="H21" s="20">
        <f t="shared" si="47"/>
        <v>12087.7425</v>
      </c>
      <c r="I21" s="20">
        <f t="shared" ref="I21:J21" si="48">I4-I26/4</f>
        <v>12177.151250000001</v>
      </c>
      <c r="J21" s="20">
        <f t="shared" si="48"/>
        <v>12151.04125</v>
      </c>
      <c r="K21" s="20">
        <f t="shared" ref="K21" si="49">K4-K26/4</f>
        <v>12070.6875</v>
      </c>
      <c r="L21" s="20"/>
      <c r="N21" s="39">
        <v>0.78600000000000003</v>
      </c>
      <c r="O21" s="40">
        <f>VALUE(O3-78.6/100*(O1-O2))</f>
        <v>12419.9846</v>
      </c>
      <c r="P21" s="40">
        <f>VALUE(P3-78.6/100*(P1-P2))</f>
        <v>-641.37599999999998</v>
      </c>
      <c r="Q21" s="40">
        <f>VALUE(Q3-78.6/100*(Q1-Q2))</f>
        <v>189.42599999999999</v>
      </c>
    </row>
    <row r="22" spans="1:17" ht="15" customHeight="1">
      <c r="A22" s="24"/>
      <c r="B22" s="25"/>
      <c r="C22" s="25"/>
      <c r="D22" s="6" t="s">
        <v>18</v>
      </c>
      <c r="E22" s="32">
        <f t="shared" ref="E22:F22" si="50">E4-E26/2</f>
        <v>11686.605000000001</v>
      </c>
      <c r="F22" s="32">
        <f t="shared" si="50"/>
        <v>11972.6775</v>
      </c>
      <c r="G22" s="32">
        <f t="shared" ref="G22:H22" si="51">G4-G26/2</f>
        <v>11969.460000000001</v>
      </c>
      <c r="H22" s="32">
        <f t="shared" si="51"/>
        <v>12067.584999999999</v>
      </c>
      <c r="I22" s="32">
        <f t="shared" ref="I22:J22" si="52">I4-I26/2</f>
        <v>12153.102500000001</v>
      </c>
      <c r="J22" s="32">
        <f t="shared" si="52"/>
        <v>12127.432499999999</v>
      </c>
      <c r="K22" s="32">
        <f t="shared" ref="K22" si="53">K4-K26/2</f>
        <v>12027.925000000001</v>
      </c>
      <c r="L22" s="32"/>
      <c r="N22" s="39">
        <v>1</v>
      </c>
      <c r="O22" s="40">
        <f>VALUE(O3-100/100*(O1-O2))</f>
        <v>12536.85</v>
      </c>
      <c r="P22" s="40">
        <f>VALUE(P3-100/100*(P1-P2))</f>
        <v>-816</v>
      </c>
      <c r="Q22" s="40">
        <f>VALUE(Q3-100/100*(Q1-Q2))</f>
        <v>241</v>
      </c>
    </row>
    <row r="23" spans="1:17" ht="15" customHeight="1">
      <c r="A23" s="24"/>
      <c r="B23" s="25"/>
      <c r="C23" s="25"/>
      <c r="D23" s="6" t="s">
        <v>19</v>
      </c>
      <c r="E23" s="34">
        <f t="shared" ref="E23:F23" si="54">E4-(E18-E4)</f>
        <v>11459.835390122049</v>
      </c>
      <c r="F23" s="34">
        <f t="shared" si="54"/>
        <v>11854.880892354524</v>
      </c>
      <c r="G23" s="34">
        <f t="shared" ref="G23:H23" si="55">G4-(G18-G4)</f>
        <v>11918.316654504515</v>
      </c>
      <c r="H23" s="34">
        <f t="shared" si="55"/>
        <v>12034.546080667824</v>
      </c>
      <c r="I23" s="34">
        <f t="shared" ref="I23:J23" si="56">I4-(I18-I4)</f>
        <v>12113.340268274005</v>
      </c>
      <c r="J23" s="34">
        <f t="shared" si="56"/>
        <v>12088.553548452199</v>
      </c>
      <c r="K23" s="34">
        <f t="shared" ref="K23" si="57">K4-(K18-K4)</f>
        <v>11957.663851809581</v>
      </c>
      <c r="L23" s="34"/>
      <c r="N23" s="39">
        <v>1.236</v>
      </c>
      <c r="O23" s="40">
        <f>VALUE(O3-123.6/100*(O1-O2))</f>
        <v>12665.729600000001</v>
      </c>
      <c r="P23" s="40">
        <f>VALUE(P3-123.6/100*(P1-P2))</f>
        <v>-1008.576</v>
      </c>
      <c r="Q23" s="40">
        <f>VALUE(Q3-123.6/100*(Q1-Q2))</f>
        <v>297.87599999999998</v>
      </c>
    </row>
    <row r="24" spans="1:17" ht="15" customHeight="1">
      <c r="A24" s="54" t="s">
        <v>20</v>
      </c>
      <c r="B24" s="55"/>
      <c r="C24" s="55"/>
      <c r="D24" s="55"/>
      <c r="E24" s="5"/>
      <c r="F24" s="5"/>
      <c r="G24" s="5"/>
      <c r="H24" s="5"/>
      <c r="I24" s="5"/>
      <c r="J24" s="5"/>
      <c r="K24" s="5"/>
      <c r="L24" s="5"/>
      <c r="N24" s="52">
        <v>1.272</v>
      </c>
      <c r="O24" s="53">
        <f>VALUE(O3-127.2/100*(O1-O2))</f>
        <v>12685.389200000001</v>
      </c>
      <c r="P24" s="53">
        <f>VALUE(P3-127.2/100*(P1-P2))</f>
        <v>-1037.952</v>
      </c>
      <c r="Q24" s="53">
        <f>VALUE(Q3-127.2/100*(Q1-Q2))</f>
        <v>306.55200000000002</v>
      </c>
    </row>
    <row r="25" spans="1:17" ht="15" customHeight="1">
      <c r="A25" s="24"/>
      <c r="B25" s="25"/>
      <c r="C25" s="25"/>
      <c r="D25" s="6" t="s">
        <v>21</v>
      </c>
      <c r="E25" s="36">
        <f t="shared" ref="E25:F25" si="58">ABS(E2-E3)</f>
        <v>500.89999999999964</v>
      </c>
      <c r="F25" s="36">
        <f t="shared" si="58"/>
        <v>255.95000000000073</v>
      </c>
      <c r="G25" s="36">
        <f t="shared" ref="G25:H25" si="59">ABS(G2-G3)</f>
        <v>112.79999999999927</v>
      </c>
      <c r="H25" s="36">
        <f t="shared" si="59"/>
        <v>73.299999999999272</v>
      </c>
      <c r="I25" s="36">
        <f t="shared" ref="I25:J25" si="60">ABS(I2-I3)</f>
        <v>87.450000000000728</v>
      </c>
      <c r="J25" s="36">
        <f t="shared" si="60"/>
        <v>85.850000000000364</v>
      </c>
      <c r="K25" s="36">
        <f t="shared" ref="K25" si="61">ABS(K2-K3)</f>
        <v>155.5</v>
      </c>
      <c r="L25" s="36"/>
      <c r="N25" s="39">
        <v>1.3819999999999999</v>
      </c>
      <c r="O25" s="40">
        <f>VALUE(O3-138.2/100*(O1-O2))</f>
        <v>12745.460200000001</v>
      </c>
      <c r="P25" s="40">
        <f>VALUE(P3-138.2/100*(P1-P2))</f>
        <v>-1127.712</v>
      </c>
      <c r="Q25" s="40">
        <f>VALUE(Q3-138.2/100*(Q1-Q2))</f>
        <v>333.06199999999995</v>
      </c>
    </row>
    <row r="26" spans="1:17" ht="15" customHeight="1">
      <c r="A26" s="24"/>
      <c r="B26" s="25"/>
      <c r="C26" s="25"/>
      <c r="D26" s="6" t="s">
        <v>22</v>
      </c>
      <c r="E26" s="36">
        <f t="shared" ref="E26:F26" si="62">E25*1.1</f>
        <v>550.98999999999967</v>
      </c>
      <c r="F26" s="36">
        <f t="shared" si="62"/>
        <v>281.54500000000081</v>
      </c>
      <c r="G26" s="36">
        <f t="shared" ref="G26" si="63">G25*1.1</f>
        <v>124.07999999999922</v>
      </c>
      <c r="H26" s="36">
        <f t="shared" ref="H26:I26" si="64">H25*1.1</f>
        <v>80.6299999999992</v>
      </c>
      <c r="I26" s="36">
        <f t="shared" si="64"/>
        <v>96.195000000000803</v>
      </c>
      <c r="J26" s="36">
        <f t="shared" ref="J26:K26" si="65">J25*1.1</f>
        <v>94.435000000000414</v>
      </c>
      <c r="K26" s="36">
        <f t="shared" si="65"/>
        <v>171.05</v>
      </c>
      <c r="L26" s="36"/>
      <c r="N26" s="39">
        <v>1.4139999999999999</v>
      </c>
      <c r="O26" s="40">
        <f>VALUE(O3-141.4/100*(O1-O2))</f>
        <v>12762.9354</v>
      </c>
      <c r="P26" s="40">
        <f>VALUE(P3-141.4/100*(P1-P2))</f>
        <v>-1153.8240000000001</v>
      </c>
      <c r="Q26" s="40">
        <f>VALUE(Q3-141.4/100*(Q1-Q2))</f>
        <v>340.77400000000006</v>
      </c>
    </row>
    <row r="27" spans="1:17" ht="15" customHeight="1">
      <c r="A27" s="24"/>
      <c r="B27" s="25"/>
      <c r="C27" s="25"/>
      <c r="D27" s="6" t="s">
        <v>23</v>
      </c>
      <c r="E27" s="36">
        <f t="shared" ref="E27:F27" si="66">(E2+E3)</f>
        <v>24360.1</v>
      </c>
      <c r="F27" s="36">
        <f t="shared" si="66"/>
        <v>24237.45</v>
      </c>
      <c r="G27" s="36">
        <f t="shared" ref="G27:H27" si="67">(G2+G3)</f>
        <v>24094.3</v>
      </c>
      <c r="H27" s="36">
        <f t="shared" si="67"/>
        <v>24271.3</v>
      </c>
      <c r="I27" s="36">
        <f t="shared" ref="I27:J27" si="68">(I2+I3)</f>
        <v>24376.05</v>
      </c>
      <c r="J27" s="36">
        <f t="shared" si="68"/>
        <v>24365.449999999997</v>
      </c>
      <c r="K27" s="36">
        <f t="shared" ref="K27" si="69">(K2+K3)</f>
        <v>24337.9</v>
      </c>
      <c r="L27" s="36"/>
      <c r="N27" s="39">
        <v>1.5</v>
      </c>
      <c r="O27" s="40">
        <f>VALUE(O3-150/100*(O1-O2))</f>
        <v>12809.900000000001</v>
      </c>
      <c r="P27" s="40">
        <f>VALUE(P3-150/100*(P1-P2))</f>
        <v>-1224</v>
      </c>
      <c r="Q27" s="40">
        <f>VALUE(Q3-150/100*(Q1-Q2))</f>
        <v>361.5</v>
      </c>
    </row>
    <row r="28" spans="1:17" ht="15" customHeight="1">
      <c r="A28" s="24"/>
      <c r="B28" s="25"/>
      <c r="C28" s="25"/>
      <c r="D28" s="6" t="s">
        <v>24</v>
      </c>
      <c r="E28" s="36">
        <f t="shared" ref="E28:F28" si="70">(E2+E3)/2</f>
        <v>12180.05</v>
      </c>
      <c r="F28" s="36">
        <f t="shared" si="70"/>
        <v>12118.725</v>
      </c>
      <c r="G28" s="36">
        <f t="shared" ref="G28:H28" si="71">(G2+G3)/2</f>
        <v>12047.15</v>
      </c>
      <c r="H28" s="36">
        <f t="shared" si="71"/>
        <v>12135.65</v>
      </c>
      <c r="I28" s="36">
        <f t="shared" ref="I28:J28" si="72">(I2+I3)/2</f>
        <v>12188.025</v>
      </c>
      <c r="J28" s="36">
        <f t="shared" si="72"/>
        <v>12182.724999999999</v>
      </c>
      <c r="K28" s="36">
        <f t="shared" ref="K28" si="73">(K2+K3)/2</f>
        <v>12168.95</v>
      </c>
      <c r="L28" s="36"/>
      <c r="N28" s="50">
        <v>1.6180000000000001</v>
      </c>
      <c r="O28" s="51">
        <f>VALUE(O3-161.8/100*(O1-O2))</f>
        <v>12874.339800000002</v>
      </c>
      <c r="P28" s="51">
        <f>VALUE(P3-161.8/100*(P1-P2))</f>
        <v>-1320.288</v>
      </c>
      <c r="Q28" s="51">
        <f>VALUE(Q3-161.8/100*(Q1-Q2))</f>
        <v>389.93800000000005</v>
      </c>
    </row>
    <row r="29" spans="1:17" ht="15" customHeight="1">
      <c r="A29" s="24"/>
      <c r="B29" s="25"/>
      <c r="C29" s="25"/>
      <c r="D29" s="6" t="s">
        <v>8</v>
      </c>
      <c r="E29" s="36">
        <f t="shared" ref="E29:F29" si="74">E30-E31+E30</f>
        <v>12034.75</v>
      </c>
      <c r="F29" s="36">
        <f t="shared" si="74"/>
        <v>12115.208333333334</v>
      </c>
      <c r="G29" s="36">
        <f t="shared" ref="G29" si="75">G30-G31+G30</f>
        <v>12036.716666666669</v>
      </c>
      <c r="H29" s="36">
        <f t="shared" ref="H29:I29" si="76">H30-H31+H30</f>
        <v>12117.15</v>
      </c>
      <c r="I29" s="36">
        <f t="shared" si="76"/>
        <v>12196.808333333332</v>
      </c>
      <c r="J29" s="36">
        <f t="shared" ref="J29:K29" si="77">J30-J31+J30</f>
        <v>12177.341666666667</v>
      </c>
      <c r="K29" s="36">
        <f t="shared" si="77"/>
        <v>12131.950000000004</v>
      </c>
      <c r="L29" s="36"/>
      <c r="N29" s="39">
        <v>1.7070000000000001</v>
      </c>
      <c r="O29" s="40">
        <f>VALUE(O3-170.07/100*(O1-O2))</f>
        <v>12919.502270000001</v>
      </c>
      <c r="P29" s="40">
        <f>VALUE(P3-170.07/100*(P1-P2))</f>
        <v>-1387.7711999999999</v>
      </c>
      <c r="Q29" s="40">
        <f>VALUE(Q3-170.07/100*(Q1-Q2))</f>
        <v>409.86869999999999</v>
      </c>
    </row>
    <row r="30" spans="1:17" ht="15" customHeight="1">
      <c r="A30" s="24"/>
      <c r="B30" s="25"/>
      <c r="C30" s="25"/>
      <c r="D30" s="6" t="s">
        <v>25</v>
      </c>
      <c r="E30" s="36">
        <f t="shared" ref="E30:F30" si="78">(E2+E3+E4)/3</f>
        <v>12107.4</v>
      </c>
      <c r="F30" s="36">
        <f t="shared" si="78"/>
        <v>12116.966666666667</v>
      </c>
      <c r="G30" s="36">
        <f t="shared" ref="G30:H30" si="79">(G2+G3+G4)/3</f>
        <v>12041.933333333334</v>
      </c>
      <c r="H30" s="36">
        <f t="shared" si="79"/>
        <v>12126.4</v>
      </c>
      <c r="I30" s="36">
        <f t="shared" ref="I30:J30" si="80">(I2+I3+I4)/3</f>
        <v>12192.416666666666</v>
      </c>
      <c r="J30" s="36">
        <f t="shared" si="80"/>
        <v>12180.033333333333</v>
      </c>
      <c r="K30" s="36">
        <f t="shared" ref="K30" si="81">(K2+K3+K4)/3</f>
        <v>12150.450000000003</v>
      </c>
      <c r="L30" s="36"/>
      <c r="N30" s="42">
        <v>2</v>
      </c>
      <c r="O30" s="43">
        <f>VALUE(O3-200/100*(O1-O2))</f>
        <v>13082.95</v>
      </c>
      <c r="P30" s="43">
        <f>VALUE(P3-200/100*(P1-P2))</f>
        <v>-1632</v>
      </c>
      <c r="Q30" s="43">
        <f>VALUE(Q3-200/100*(Q1-Q2))</f>
        <v>482</v>
      </c>
    </row>
    <row r="31" spans="1:17" ht="15" customHeight="1">
      <c r="A31" s="24"/>
      <c r="B31" s="25"/>
      <c r="C31" s="25"/>
      <c r="D31" s="6" t="s">
        <v>10</v>
      </c>
      <c r="E31" s="36">
        <f t="shared" ref="E31:F31" si="82">E28</f>
        <v>12180.05</v>
      </c>
      <c r="F31" s="36">
        <f t="shared" si="82"/>
        <v>12118.725</v>
      </c>
      <c r="G31" s="36">
        <f t="shared" ref="G31" si="83">G28</f>
        <v>12047.15</v>
      </c>
      <c r="H31" s="36">
        <f t="shared" ref="H31:I31" si="84">H28</f>
        <v>12135.65</v>
      </c>
      <c r="I31" s="36">
        <f t="shared" si="84"/>
        <v>12188.025</v>
      </c>
      <c r="J31" s="36">
        <f t="shared" ref="J31:K31" si="85">J28</f>
        <v>12182.724999999999</v>
      </c>
      <c r="K31" s="36">
        <f t="shared" si="85"/>
        <v>12168.95</v>
      </c>
      <c r="L31" s="36"/>
      <c r="N31" s="39">
        <v>2.2360000000000002</v>
      </c>
      <c r="O31" s="40">
        <f>VALUE(O3-223.6/100*(O1-O2))</f>
        <v>13211.829600000001</v>
      </c>
      <c r="P31" s="40">
        <f>VALUE(P3-223.6/100*(P1-P2))</f>
        <v>-1824.5759999999998</v>
      </c>
      <c r="Q31" s="40">
        <f>VALUE(Q3-223.6/100*(Q1-Q2))</f>
        <v>538.87599999999998</v>
      </c>
    </row>
    <row r="32" spans="1:17" ht="15" customHeight="1">
      <c r="A32" s="24"/>
      <c r="B32" s="25"/>
      <c r="C32" s="25"/>
      <c r="D32" s="6" t="s">
        <v>26</v>
      </c>
      <c r="E32" s="37">
        <f>(E29-E31)</f>
        <v>-145.29999999999927</v>
      </c>
      <c r="F32" s="37">
        <f t="shared" ref="F32" si="86">ABS(F29-F31)</f>
        <v>3.5166666666664241</v>
      </c>
      <c r="G32" s="37">
        <f t="shared" ref="G32" si="87">ABS(G29-G31)</f>
        <v>10.433333333330665</v>
      </c>
      <c r="H32" s="37">
        <f t="shared" ref="H32:I32" si="88">ABS(H29-H31)</f>
        <v>18.5</v>
      </c>
      <c r="I32" s="37">
        <f t="shared" si="88"/>
        <v>8.7833333333328483</v>
      </c>
      <c r="J32" s="37">
        <f t="shared" ref="J32:K32" si="89">ABS(J29-J31)</f>
        <v>5.3833333333313931</v>
      </c>
      <c r="K32" s="37">
        <f t="shared" si="89"/>
        <v>36.999999999996362</v>
      </c>
      <c r="L32" s="37"/>
      <c r="N32" s="39">
        <v>2.2719999999999998</v>
      </c>
      <c r="O32" s="40">
        <f>VALUE(O3-227.2/100*(O1-O2))</f>
        <v>13231.4892</v>
      </c>
      <c r="P32" s="40">
        <f>VALUE(P3-227.2/100*(P1-P2))</f>
        <v>-1853.9519999999998</v>
      </c>
      <c r="Q32" s="40">
        <f>VALUE(Q3-227.2/100*(Q1-Q2))</f>
        <v>547.55199999999991</v>
      </c>
    </row>
    <row r="33" spans="14:17" ht="15" customHeight="1">
      <c r="N33" s="39">
        <v>2.3820000000000001</v>
      </c>
      <c r="O33" s="40">
        <f>VALUE(O3-238.2/100*(O1-O2))</f>
        <v>13291.5602</v>
      </c>
      <c r="P33" s="40">
        <f>VALUE(P3-238.2/100*(P1-P2))</f>
        <v>-1943.7119999999998</v>
      </c>
      <c r="Q33" s="40">
        <f>VALUE(Q3-238.2/100*(Q1-Q2))</f>
        <v>574.0619999999999</v>
      </c>
    </row>
    <row r="34" spans="14:17" ht="15" customHeight="1">
      <c r="N34" s="48">
        <v>2.4140000000000001</v>
      </c>
      <c r="O34" s="49">
        <f>VALUE(O3-241.4/100*(O1-O2))</f>
        <v>13309.035400000001</v>
      </c>
      <c r="P34" s="49">
        <f>VALUE(P3-241.4/100*(P1-P2))</f>
        <v>-1969.8240000000001</v>
      </c>
      <c r="Q34" s="49">
        <f>VALUE(Q3-241.4/100*(Q1-Q2))</f>
        <v>581.774</v>
      </c>
    </row>
    <row r="35" spans="14:17" ht="15" customHeight="1">
      <c r="N35" s="44">
        <v>2.6179999999999999</v>
      </c>
      <c r="O35" s="45">
        <f>VALUE(O3-261.8/100*(O1-O2))</f>
        <v>13420.439800000002</v>
      </c>
      <c r="P35" s="45">
        <f>VALUE(P3-261.8/100*(P1-P2))</f>
        <v>-2136.2880000000005</v>
      </c>
      <c r="Q35" s="45">
        <f>VALUE(Q3-261.8/100*(Q1-Q2))</f>
        <v>630.9380000000001</v>
      </c>
    </row>
    <row r="36" spans="14:17" ht="15" customHeight="1">
      <c r="N36" s="39">
        <v>3</v>
      </c>
      <c r="O36" s="40">
        <f>VALUE(O3-300/100*(O1-O2))</f>
        <v>13629.050000000001</v>
      </c>
      <c r="P36" s="40">
        <f>VALUE(P3-300/100*(P1-P2))</f>
        <v>-2448</v>
      </c>
      <c r="Q36" s="40">
        <f>VALUE(Q3-300/100*(Q1-Q2))</f>
        <v>723</v>
      </c>
    </row>
    <row r="37" spans="14:17" ht="15" customHeight="1">
      <c r="N37" s="39">
        <v>3.2360000000000002</v>
      </c>
      <c r="O37" s="40">
        <f>VALUE(O3-323.6/100*(O1-O2))</f>
        <v>13757.929600000001</v>
      </c>
      <c r="P37" s="40">
        <f>VALUE(P3-323.6/100*(P1-P2))</f>
        <v>-2640.576</v>
      </c>
      <c r="Q37" s="40">
        <f>VALUE(Q3-323.6/100*(Q1-Q2))</f>
        <v>779.87600000000009</v>
      </c>
    </row>
    <row r="38" spans="14:17" ht="15" customHeight="1">
      <c r="N38" s="39">
        <v>3.2719999999999998</v>
      </c>
      <c r="O38" s="40">
        <f>VALUE(O3-327.2/100*(O1-O2))</f>
        <v>13777.5892</v>
      </c>
      <c r="P38" s="40">
        <f>VALUE(P3-327.2/100*(P1-P2))</f>
        <v>-2669.9519999999998</v>
      </c>
      <c r="Q38" s="40">
        <f>VALUE(Q3-327.2/100*(Q1-Q2))</f>
        <v>788.55199999999991</v>
      </c>
    </row>
    <row r="39" spans="14:17" ht="15" customHeight="1">
      <c r="N39" s="39">
        <v>3.3820000000000001</v>
      </c>
      <c r="O39" s="40">
        <f>VALUE(O3-338.2/100*(O1-O2))</f>
        <v>13837.6602</v>
      </c>
      <c r="P39" s="40">
        <f>VALUE(P3-338.2/100*(P1-P2))</f>
        <v>-2759.7119999999995</v>
      </c>
      <c r="Q39" s="40">
        <f>VALUE(Q3-338.2/100*(Q1-Q2))</f>
        <v>815.0619999999999</v>
      </c>
    </row>
    <row r="40" spans="14:17" ht="15" customHeight="1">
      <c r="N40" s="39">
        <v>3.4140000000000001</v>
      </c>
      <c r="O40" s="40">
        <f>VALUE(O3-341.4/100*(O1-O2))</f>
        <v>13855.135400000001</v>
      </c>
      <c r="P40" s="40">
        <f>VALUE(P3-341.4/100*(P1-P2))</f>
        <v>-2785.8239999999996</v>
      </c>
      <c r="Q40" s="40">
        <f>VALUE(Q3-341.4/100*(Q1-Q2))</f>
        <v>822.77399999999989</v>
      </c>
    </row>
    <row r="41" spans="14:17" ht="15" customHeight="1">
      <c r="N41" s="39">
        <v>3.6179999999999999</v>
      </c>
      <c r="O41" s="40">
        <f>VALUE(O3-361.8/100*(O1-O2))</f>
        <v>13966.539800000002</v>
      </c>
      <c r="P41" s="40">
        <f>VALUE(P3-361.8/100*(P1-P2))</f>
        <v>-2952.2880000000005</v>
      </c>
      <c r="Q41" s="40">
        <f>VALUE(Q3-361.8/100*(Q1-Q2))</f>
        <v>871.9380000000001</v>
      </c>
    </row>
    <row r="42" spans="14:17" ht="15" customHeight="1">
      <c r="N42" s="39">
        <v>4</v>
      </c>
      <c r="O42" s="40">
        <f>VALUE(O3-400/100*(O1-O2))</f>
        <v>14175.150000000001</v>
      </c>
      <c r="P42" s="40">
        <f>VALUE(P3-400/100*(P1-P2))</f>
        <v>-3264</v>
      </c>
      <c r="Q42" s="40">
        <f>VALUE(Q3-400/100*(Q1-Q2))</f>
        <v>964</v>
      </c>
    </row>
    <row r="43" spans="14:17" ht="15" customHeight="1">
      <c r="N43" s="39">
        <v>4.2359999999999998</v>
      </c>
      <c r="O43" s="40">
        <f>VALUE(O3-423.6/100*(O1-O2))</f>
        <v>14304.029600000002</v>
      </c>
      <c r="P43" s="40">
        <f>VALUE(P3-423.6/100*(P1-P2))</f>
        <v>-3456.5760000000005</v>
      </c>
      <c r="Q43" s="40">
        <f>VALUE(Q3-423.6/100*(Q1-Q2))</f>
        <v>1020.8760000000002</v>
      </c>
    </row>
    <row r="44" spans="14:17" ht="15" customHeight="1">
      <c r="N44" s="39">
        <v>4.2720000000000002</v>
      </c>
      <c r="O44" s="40">
        <f>VALUE(O3-427.2/100*(O1-O2))</f>
        <v>14323.689200000001</v>
      </c>
      <c r="P44" s="40">
        <f>VALUE(P3-427.2/100*(P1-P2))</f>
        <v>-3485.9520000000002</v>
      </c>
      <c r="Q44" s="40">
        <f>VALUE(Q3-427.2/100*(Q1-Q2))</f>
        <v>1029.5520000000001</v>
      </c>
    </row>
    <row r="45" spans="14:17" ht="15" customHeight="1">
      <c r="N45" s="39">
        <v>4.3819999999999997</v>
      </c>
      <c r="O45" s="40">
        <f>VALUE(O3-438.2/100*(O1-O2))</f>
        <v>14383.760200000001</v>
      </c>
      <c r="P45" s="40">
        <f>VALUE(P3-438.2/100*(P1-P2))</f>
        <v>-3575.7119999999995</v>
      </c>
      <c r="Q45" s="40">
        <f>VALUE(Q3-438.2/100*(Q1-Q2))</f>
        <v>1056.0619999999999</v>
      </c>
    </row>
    <row r="46" spans="14:17" ht="15" customHeight="1">
      <c r="N46" s="39">
        <v>4.4139999999999997</v>
      </c>
      <c r="O46" s="40">
        <f>VALUE(O3-414.4/100*(O1-O2))</f>
        <v>14253.788400000001</v>
      </c>
      <c r="P46" s="40">
        <f>VALUE(P3-414.4/100*(P1-P2))</f>
        <v>-3381.5039999999999</v>
      </c>
      <c r="Q46" s="40">
        <f>VALUE(Q3-414.4/100*(Q1-Q2))</f>
        <v>998.70400000000006</v>
      </c>
    </row>
    <row r="47" spans="14:17" ht="15" customHeight="1">
      <c r="N47" s="39">
        <v>4.6180000000000003</v>
      </c>
      <c r="O47" s="40">
        <f>VALUE(O3-461.8/100*(O1-O2))</f>
        <v>14512.639800000001</v>
      </c>
      <c r="P47" s="40">
        <f>VALUE(P3-461.8/100*(P1-P2))</f>
        <v>-3768.2880000000005</v>
      </c>
      <c r="Q47" s="40">
        <f>VALUE(Q3-461.8/100*(Q1-Q2))</f>
        <v>1112.9380000000001</v>
      </c>
    </row>
    <row r="48" spans="14:17" ht="15" customHeight="1">
      <c r="N48" s="39">
        <v>4.7640000000000002</v>
      </c>
      <c r="O48" s="40">
        <f>VALUE(O3-476.4/100*(O1-O2))</f>
        <v>14592.370400000002</v>
      </c>
      <c r="P48" s="40">
        <f>VALUE(P3-476.4/100*(P1-P2))</f>
        <v>-3887.4239999999995</v>
      </c>
      <c r="Q48" s="40">
        <f>VALUE(Q3-476.4/100*(Q1-Q2))</f>
        <v>1148.1239999999998</v>
      </c>
    </row>
    <row r="49" spans="14:17" ht="15" customHeight="1">
      <c r="N49" s="39">
        <v>5</v>
      </c>
      <c r="O49" s="40">
        <f>VALUE(O3-500/100*(O1-O2))</f>
        <v>14721.250000000002</v>
      </c>
      <c r="P49" s="40">
        <f>VALUE(P3-500/100*(P1-P2))</f>
        <v>-4080</v>
      </c>
      <c r="Q49" s="40">
        <f>VALUE(Q3-500/100*(Q1-Q2))</f>
        <v>1205</v>
      </c>
    </row>
    <row r="50" spans="14:17" ht="15" customHeight="1">
      <c r="N50" s="39">
        <v>5.2359999999999998</v>
      </c>
      <c r="O50" s="40">
        <f>VALUE(O3-523.6/100*(O1-O2))</f>
        <v>14850.129600000002</v>
      </c>
      <c r="P50" s="40">
        <f>VALUE(P3-523.6/100*(P1-P2))</f>
        <v>-4272.5760000000009</v>
      </c>
      <c r="Q50" s="40">
        <f>VALUE(Q3-523.6/100*(Q1-Q2))</f>
        <v>1261.8760000000002</v>
      </c>
    </row>
    <row r="51" spans="14:17" ht="15" customHeight="1">
      <c r="N51" s="39">
        <v>5.3819999999999997</v>
      </c>
      <c r="O51" s="40">
        <f>VALUE(O3-538.2/100*(O1-O2))</f>
        <v>14929.860200000003</v>
      </c>
      <c r="P51" s="40">
        <f>VALUE(P3-538.2/100*(P1-P2))</f>
        <v>-4391.7120000000004</v>
      </c>
      <c r="Q51" s="40">
        <f>VALUE(Q3-538.2/100*(Q1-Q2))</f>
        <v>1297.0620000000001</v>
      </c>
    </row>
    <row r="52" spans="14:17" ht="15" customHeight="1">
      <c r="N52" s="39">
        <v>5.6180000000000003</v>
      </c>
      <c r="O52" s="40">
        <f>VALUE(O3-561.8/100*(O1-O2))</f>
        <v>15058.739800000001</v>
      </c>
      <c r="P52" s="40">
        <f>VALUE(P3-561.8/100*(P1-P2))</f>
        <v>-4584.2879999999996</v>
      </c>
      <c r="Q52" s="40">
        <f>VALUE(Q3-561.8/100*(Q1-Q2))</f>
        <v>1353.9379999999999</v>
      </c>
    </row>
    <row r="53" spans="14:17" ht="15" customHeight="1"/>
    <row r="54" spans="14:17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4"/>
  <sheetViews>
    <sheetView showGridLines="0" tabSelected="1" zoomScale="110" zoomScaleNormal="110" workbookViewId="0">
      <selection activeCell="G7" sqref="G7"/>
    </sheetView>
  </sheetViews>
  <sheetFormatPr defaultColWidth="8.77734375" defaultRowHeight="14.7" customHeight="1"/>
  <cols>
    <col min="1" max="4" width="8.77734375" style="15" customWidth="1"/>
    <col min="5" max="11" width="10.77734375" style="15" customWidth="1"/>
    <col min="12" max="12" width="9.21875" style="15" bestFit="1" customWidth="1"/>
    <col min="13" max="13" width="11" style="13" bestFit="1" customWidth="1"/>
    <col min="14" max="14" width="13.77734375" style="15" bestFit="1" customWidth="1"/>
    <col min="15" max="17" width="10.44140625" style="15" bestFit="1" customWidth="1"/>
    <col min="18" max="254" width="8.77734375" style="15" customWidth="1"/>
    <col min="255" max="16384" width="8.77734375" style="16"/>
  </cols>
  <sheetData>
    <row r="1" spans="1:17" ht="15" customHeight="1" thickBot="1">
      <c r="A1" s="56"/>
      <c r="B1" s="57"/>
      <c r="C1" s="57"/>
      <c r="D1" s="57"/>
      <c r="E1" s="1" t="s">
        <v>32</v>
      </c>
      <c r="F1" s="1" t="s">
        <v>0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/>
      <c r="N1" s="12" t="s">
        <v>27</v>
      </c>
      <c r="O1" s="14"/>
      <c r="P1" s="14"/>
      <c r="Q1" s="14"/>
    </row>
    <row r="2" spans="1:17" ht="15" customHeight="1" thickBot="1">
      <c r="A2" s="17"/>
      <c r="B2" s="18"/>
      <c r="C2" s="18"/>
      <c r="D2" s="3" t="s">
        <v>1</v>
      </c>
      <c r="E2" s="19">
        <v>31649.45</v>
      </c>
      <c r="F2" s="19">
        <f>MAX(G2:K2)</f>
        <v>31649.45</v>
      </c>
      <c r="G2" s="19">
        <v>31248.799999999999</v>
      </c>
      <c r="H2" s="19">
        <v>31505.95</v>
      </c>
      <c r="I2" s="19">
        <v>31588.6</v>
      </c>
      <c r="J2" s="19">
        <v>31649.45</v>
      </c>
      <c r="K2" s="19">
        <v>31436.65</v>
      </c>
      <c r="L2" s="19"/>
      <c r="N2" s="12" t="s">
        <v>28</v>
      </c>
      <c r="O2" s="14"/>
      <c r="P2" s="14"/>
      <c r="Q2" s="14"/>
    </row>
    <row r="3" spans="1:17" ht="15" customHeight="1" thickBot="1">
      <c r="A3" s="17"/>
      <c r="B3" s="4"/>
      <c r="C3" s="5"/>
      <c r="D3" s="3" t="s">
        <v>2</v>
      </c>
      <c r="E3" s="20">
        <v>29612.55</v>
      </c>
      <c r="F3" s="20">
        <f>MIN(G3:K3)</f>
        <v>30776.1</v>
      </c>
      <c r="G3" s="20">
        <v>30957.200000000001</v>
      </c>
      <c r="H3" s="20">
        <v>31225.9</v>
      </c>
      <c r="I3" s="20">
        <v>31398.15</v>
      </c>
      <c r="J3" s="20">
        <v>31180.6</v>
      </c>
      <c r="K3" s="20">
        <v>30776.1</v>
      </c>
      <c r="L3" s="20"/>
      <c r="N3" s="12" t="s">
        <v>29</v>
      </c>
      <c r="O3" s="14"/>
      <c r="P3" s="14"/>
      <c r="Q3" s="14"/>
    </row>
    <row r="4" spans="1:17" ht="15" customHeight="1">
      <c r="A4" s="17"/>
      <c r="B4" s="4"/>
      <c r="C4" s="5"/>
      <c r="D4" s="3" t="s">
        <v>3</v>
      </c>
      <c r="E4" s="21">
        <v>30834.799999999999</v>
      </c>
      <c r="F4" s="21">
        <f>K4</f>
        <v>30834.799999999999</v>
      </c>
      <c r="G4" s="21">
        <v>31058.15</v>
      </c>
      <c r="H4" s="21">
        <v>31300.6</v>
      </c>
      <c r="I4" s="21">
        <v>31492.9</v>
      </c>
      <c r="J4" s="21">
        <v>31230.25</v>
      </c>
      <c r="K4" s="21">
        <v>30834.799999999999</v>
      </c>
      <c r="L4" s="21"/>
    </row>
    <row r="5" spans="1:17" ht="15" customHeight="1">
      <c r="A5" s="54" t="s">
        <v>4</v>
      </c>
      <c r="B5" s="55"/>
      <c r="C5" s="55"/>
      <c r="D5" s="55"/>
      <c r="E5" s="18"/>
      <c r="F5" s="18"/>
      <c r="G5" s="18"/>
      <c r="H5" s="18"/>
      <c r="I5" s="18"/>
      <c r="J5" s="18"/>
      <c r="K5" s="18"/>
      <c r="L5" s="18"/>
      <c r="N5" s="22" t="s">
        <v>30</v>
      </c>
      <c r="O5" s="23"/>
      <c r="P5" s="23"/>
      <c r="Q5" s="23"/>
    </row>
    <row r="6" spans="1:17" ht="15" customHeight="1">
      <c r="A6" s="24"/>
      <c r="B6" s="25"/>
      <c r="C6" s="25"/>
      <c r="D6" s="6" t="s">
        <v>5</v>
      </c>
      <c r="E6" s="26">
        <f t="shared" ref="E6:K6" si="0">E8+E25</f>
        <v>33822.216666666674</v>
      </c>
      <c r="F6" s="26">
        <f t="shared" si="0"/>
        <v>32270.816666666677</v>
      </c>
      <c r="G6" s="26">
        <f t="shared" si="0"/>
        <v>31510.499999999996</v>
      </c>
      <c r="H6" s="26">
        <f t="shared" si="0"/>
        <v>31742.450000000008</v>
      </c>
      <c r="I6" s="26">
        <f t="shared" si="0"/>
        <v>31778.733333333323</v>
      </c>
      <c r="J6" s="26">
        <f t="shared" si="0"/>
        <v>31995.116666666672</v>
      </c>
      <c r="K6" s="26">
        <f t="shared" si="0"/>
        <v>31916.150000000009</v>
      </c>
      <c r="L6" s="26"/>
      <c r="N6" s="44">
        <v>0.23599999999999999</v>
      </c>
      <c r="O6" s="45">
        <f>VALUE(23.6/100*(O1-O2)+O2)</f>
        <v>0</v>
      </c>
      <c r="P6" s="45">
        <f>VALUE(23.6/100*(P1-P2)+P2)</f>
        <v>0</v>
      </c>
      <c r="Q6" s="45">
        <f>VALUE(23.6/100*(Q1-Q2)+Q2)</f>
        <v>0</v>
      </c>
    </row>
    <row r="7" spans="1:17" ht="15" customHeight="1">
      <c r="A7" s="24"/>
      <c r="B7" s="25"/>
      <c r="C7" s="25"/>
      <c r="D7" s="6" t="s">
        <v>6</v>
      </c>
      <c r="E7" s="27">
        <f t="shared" ref="E7:K7" si="1">E11+E25</f>
        <v>32735.833333333336</v>
      </c>
      <c r="F7" s="27">
        <f t="shared" si="1"/>
        <v>31960.133333333339</v>
      </c>
      <c r="G7" s="27">
        <f t="shared" si="1"/>
        <v>31379.649999999998</v>
      </c>
      <c r="H7" s="27">
        <f t="shared" si="1"/>
        <v>31624.200000000004</v>
      </c>
      <c r="I7" s="27">
        <f t="shared" si="1"/>
        <v>31683.666666666661</v>
      </c>
      <c r="J7" s="27">
        <f t="shared" si="1"/>
        <v>31822.283333333336</v>
      </c>
      <c r="K7" s="27">
        <f t="shared" si="1"/>
        <v>31676.400000000005</v>
      </c>
      <c r="L7" s="27"/>
      <c r="N7" s="48">
        <v>0.38200000000000001</v>
      </c>
      <c r="O7" s="49">
        <f>38.2/100*(O1-O2)+O2</f>
        <v>0</v>
      </c>
      <c r="P7" s="49">
        <f>38.2/100*(P1-P2)+P2</f>
        <v>0</v>
      </c>
      <c r="Q7" s="49">
        <f>38.2/100*(Q1-Q2)+Q2</f>
        <v>0</v>
      </c>
    </row>
    <row r="8" spans="1:17" ht="15" customHeight="1">
      <c r="A8" s="24"/>
      <c r="B8" s="25"/>
      <c r="C8" s="25"/>
      <c r="D8" s="6" t="s">
        <v>7</v>
      </c>
      <c r="E8" s="28">
        <f t="shared" ref="E8:K8" si="2">(2*E11)-E3</f>
        <v>31785.316666666669</v>
      </c>
      <c r="F8" s="28">
        <f t="shared" si="2"/>
        <v>31397.466666666674</v>
      </c>
      <c r="G8" s="28">
        <f t="shared" si="2"/>
        <v>31218.899999999998</v>
      </c>
      <c r="H8" s="28">
        <f t="shared" si="2"/>
        <v>31462.400000000009</v>
      </c>
      <c r="I8" s="28">
        <f t="shared" si="2"/>
        <v>31588.283333333326</v>
      </c>
      <c r="J8" s="28">
        <f t="shared" si="2"/>
        <v>31526.26666666667</v>
      </c>
      <c r="K8" s="28">
        <f t="shared" si="2"/>
        <v>31255.600000000006</v>
      </c>
      <c r="L8" s="28"/>
      <c r="N8" s="42">
        <v>0.5</v>
      </c>
      <c r="O8" s="43">
        <f>VALUE(50/100*(O1-O2)+O2)</f>
        <v>0</v>
      </c>
      <c r="P8" s="43">
        <f>VALUE(50/100*(P1-P2)+P2)</f>
        <v>0</v>
      </c>
      <c r="Q8" s="43">
        <f>VALUE(50/100*(Q1-Q2)+Q2)</f>
        <v>0</v>
      </c>
    </row>
    <row r="9" spans="1:17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L9" s="21"/>
      <c r="N9" s="50">
        <v>0.61799999999999999</v>
      </c>
      <c r="O9" s="51">
        <f>VALUE(61.8/100*(O1-O2)+O2)</f>
        <v>0</v>
      </c>
      <c r="P9" s="51">
        <f>VALUE(61.8/100*(P1-P2)+P2)</f>
        <v>0</v>
      </c>
      <c r="Q9" s="51">
        <f>VALUE(61.8/100*(Q1-Q2)+Q2)</f>
        <v>0</v>
      </c>
    </row>
    <row r="10" spans="1:17" ht="15" customHeight="1">
      <c r="A10" s="24"/>
      <c r="B10" s="25"/>
      <c r="C10" s="25"/>
      <c r="D10" s="6" t="s">
        <v>8</v>
      </c>
      <c r="E10" s="29">
        <f t="shared" ref="E10:K10" si="3">E11+E32/2</f>
        <v>30766.866666666669</v>
      </c>
      <c r="F10" s="29">
        <f t="shared" si="3"/>
        <v>31212.775000000001</v>
      </c>
      <c r="G10" s="29">
        <f t="shared" si="3"/>
        <v>31103</v>
      </c>
      <c r="H10" s="29">
        <f t="shared" si="3"/>
        <v>31365.925000000003</v>
      </c>
      <c r="I10" s="29">
        <f t="shared" si="3"/>
        <v>31493.375</v>
      </c>
      <c r="J10" s="29">
        <f t="shared" si="3"/>
        <v>31415.025000000001</v>
      </c>
      <c r="K10" s="29">
        <f t="shared" si="3"/>
        <v>31106.375</v>
      </c>
      <c r="L10" s="29"/>
      <c r="N10" s="39">
        <v>0.70699999999999996</v>
      </c>
      <c r="O10" s="40">
        <f>VALUE(70.7/100*(O1-O2)+O2)</f>
        <v>0</v>
      </c>
      <c r="P10" s="40">
        <f>VALUE(70.7/100*(P1-P2)+P2)</f>
        <v>0</v>
      </c>
      <c r="Q10" s="40">
        <f>VALUE(70.7/100*(Q1-Q2)+Q2)</f>
        <v>0</v>
      </c>
    </row>
    <row r="11" spans="1:17" ht="15" customHeight="1">
      <c r="A11" s="24"/>
      <c r="B11" s="25"/>
      <c r="C11" s="25"/>
      <c r="D11" s="6" t="s">
        <v>9</v>
      </c>
      <c r="E11" s="21">
        <f t="shared" ref="E11:K11" si="4">(E2+E3+E4)/3</f>
        <v>30698.933333333334</v>
      </c>
      <c r="F11" s="21">
        <f t="shared" si="4"/>
        <v>31086.783333333336</v>
      </c>
      <c r="G11" s="21">
        <f t="shared" si="4"/>
        <v>31088.05</v>
      </c>
      <c r="H11" s="21">
        <f t="shared" si="4"/>
        <v>31344.150000000005</v>
      </c>
      <c r="I11" s="21">
        <f t="shared" si="4"/>
        <v>31493.216666666664</v>
      </c>
      <c r="J11" s="21">
        <f t="shared" si="4"/>
        <v>31353.433333333334</v>
      </c>
      <c r="K11" s="21">
        <f t="shared" si="4"/>
        <v>31015.850000000002</v>
      </c>
      <c r="L11" s="21"/>
      <c r="N11" s="46">
        <v>0.78600000000000003</v>
      </c>
      <c r="O11" s="47">
        <f>VALUE(78.6/100*(O1-O2)+O2)</f>
        <v>0</v>
      </c>
      <c r="P11" s="47">
        <f>VALUE(78.6/100*(P1-P2)+P2)</f>
        <v>0</v>
      </c>
      <c r="Q11" s="47">
        <f>VALUE(78.6/100*(Q1-Q2)+Q2)</f>
        <v>0</v>
      </c>
    </row>
    <row r="12" spans="1:17" ht="15" customHeight="1">
      <c r="A12" s="24"/>
      <c r="B12" s="25"/>
      <c r="C12" s="25"/>
      <c r="D12" s="6" t="s">
        <v>10</v>
      </c>
      <c r="E12" s="31">
        <f t="shared" ref="E12:K12" si="5">E11-E32/2</f>
        <v>30631</v>
      </c>
      <c r="F12" s="31">
        <f t="shared" si="5"/>
        <v>30960.791666666672</v>
      </c>
      <c r="G12" s="31">
        <f t="shared" si="5"/>
        <v>31073.1</v>
      </c>
      <c r="H12" s="31">
        <f t="shared" si="5"/>
        <v>31322.375000000007</v>
      </c>
      <c r="I12" s="31">
        <f t="shared" si="5"/>
        <v>31493.058333333327</v>
      </c>
      <c r="J12" s="31">
        <f t="shared" si="5"/>
        <v>31291.841666666667</v>
      </c>
      <c r="K12" s="31">
        <f t="shared" si="5"/>
        <v>30925.325000000004</v>
      </c>
      <c r="L12" s="31"/>
      <c r="N12" s="39">
        <v>1</v>
      </c>
      <c r="O12" s="40">
        <f>VALUE(100/100*(O1-O2)+O2)</f>
        <v>0</v>
      </c>
      <c r="P12" s="40">
        <f>VALUE(100/100*(P1-P2)+P2)</f>
        <v>0</v>
      </c>
      <c r="Q12" s="40">
        <f>VALUE(100/100*(Q1-Q2)+Q2)</f>
        <v>0</v>
      </c>
    </row>
    <row r="13" spans="1:17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L13" s="21"/>
      <c r="N13" s="39">
        <v>1.236</v>
      </c>
      <c r="O13" s="40">
        <f>VALUE(123.6/100*(O1-O2)+O2)</f>
        <v>0</v>
      </c>
      <c r="P13" s="40">
        <f>VALUE(123.6/100*(P1-P2)+P2)</f>
        <v>0</v>
      </c>
      <c r="Q13" s="40">
        <f>VALUE(123.6/100*(Q1-Q2)+Q2)</f>
        <v>0</v>
      </c>
    </row>
    <row r="14" spans="1:17" ht="15" customHeight="1">
      <c r="A14" s="24"/>
      <c r="B14" s="25"/>
      <c r="C14" s="25"/>
      <c r="D14" s="6" t="s">
        <v>11</v>
      </c>
      <c r="E14" s="32">
        <f t="shared" ref="E14:K14" si="6">2*E11-E2</f>
        <v>29748.416666666668</v>
      </c>
      <c r="F14" s="32">
        <f t="shared" si="6"/>
        <v>30524.116666666672</v>
      </c>
      <c r="G14" s="32">
        <f t="shared" si="6"/>
        <v>30927.3</v>
      </c>
      <c r="H14" s="32">
        <f t="shared" si="6"/>
        <v>31182.350000000009</v>
      </c>
      <c r="I14" s="32">
        <f t="shared" si="6"/>
        <v>31397.833333333328</v>
      </c>
      <c r="J14" s="32">
        <f t="shared" si="6"/>
        <v>31057.416666666668</v>
      </c>
      <c r="K14" s="32">
        <f t="shared" si="6"/>
        <v>30595.050000000003</v>
      </c>
      <c r="L14" s="32"/>
      <c r="N14" s="33"/>
      <c r="O14" s="30"/>
      <c r="P14" s="30"/>
      <c r="Q14" s="30"/>
    </row>
    <row r="15" spans="1:17" ht="15" customHeight="1">
      <c r="A15" s="24"/>
      <c r="B15" s="25"/>
      <c r="C15" s="25"/>
      <c r="D15" s="6" t="s">
        <v>12</v>
      </c>
      <c r="E15" s="34">
        <f t="shared" ref="E15:K15" si="7">E11-E25</f>
        <v>28662.033333333333</v>
      </c>
      <c r="F15" s="34">
        <f t="shared" si="7"/>
        <v>30213.433333333334</v>
      </c>
      <c r="G15" s="34">
        <f t="shared" si="7"/>
        <v>30796.45</v>
      </c>
      <c r="H15" s="34">
        <f t="shared" si="7"/>
        <v>31064.100000000006</v>
      </c>
      <c r="I15" s="34">
        <f t="shared" si="7"/>
        <v>31302.766666666666</v>
      </c>
      <c r="J15" s="34">
        <f t="shared" si="7"/>
        <v>30884.583333333332</v>
      </c>
      <c r="K15" s="34">
        <f t="shared" si="7"/>
        <v>30355.3</v>
      </c>
      <c r="L15" s="34"/>
      <c r="N15" s="38" t="s">
        <v>31</v>
      </c>
      <c r="O15" s="30"/>
      <c r="P15" s="30"/>
      <c r="Q15" s="30"/>
    </row>
    <row r="16" spans="1:17" ht="15" customHeight="1">
      <c r="A16" s="24"/>
      <c r="B16" s="25"/>
      <c r="C16" s="25"/>
      <c r="D16" s="6" t="s">
        <v>13</v>
      </c>
      <c r="E16" s="35">
        <f t="shared" ref="E16:K16" si="8">E14-E25</f>
        <v>27711.516666666666</v>
      </c>
      <c r="F16" s="35">
        <f t="shared" si="8"/>
        <v>29650.76666666667</v>
      </c>
      <c r="G16" s="35">
        <f t="shared" si="8"/>
        <v>30635.7</v>
      </c>
      <c r="H16" s="35">
        <f t="shared" si="8"/>
        <v>30902.30000000001</v>
      </c>
      <c r="I16" s="35">
        <f t="shared" si="8"/>
        <v>31207.383333333331</v>
      </c>
      <c r="J16" s="35">
        <f t="shared" si="8"/>
        <v>30588.566666666666</v>
      </c>
      <c r="K16" s="35">
        <f t="shared" si="8"/>
        <v>29934.5</v>
      </c>
      <c r="L16" s="35"/>
      <c r="N16" s="39">
        <v>0.23599999999999999</v>
      </c>
      <c r="O16" s="40">
        <f>VALUE(O3-23.6/100*(O1-O2))</f>
        <v>0</v>
      </c>
      <c r="P16" s="40">
        <f>VALUE(P3-23.6/100*(P1-P2))</f>
        <v>0</v>
      </c>
      <c r="Q16" s="40">
        <f>VALUE(Q3-23.6/100*(Q1-Q2))</f>
        <v>0</v>
      </c>
    </row>
    <row r="17" spans="1:17" ht="15" customHeight="1">
      <c r="A17" s="54" t="s">
        <v>14</v>
      </c>
      <c r="B17" s="55"/>
      <c r="C17" s="55"/>
      <c r="D17" s="55"/>
      <c r="E17" s="5"/>
      <c r="F17" s="5"/>
      <c r="G17" s="5"/>
      <c r="H17" s="5"/>
      <c r="I17" s="5"/>
      <c r="J17" s="5"/>
      <c r="K17" s="5"/>
      <c r="L17" s="5"/>
      <c r="N17" s="39">
        <v>0.38200000000000001</v>
      </c>
      <c r="O17" s="40">
        <f>VALUE(O3-38.2/100*(O1-O2))</f>
        <v>0</v>
      </c>
      <c r="P17" s="40">
        <f>VALUE(P3-38.2/100*(P1-P2))</f>
        <v>0</v>
      </c>
      <c r="Q17" s="40">
        <f>VALUE(Q3-38.2/100*(Q1-Q2))</f>
        <v>0</v>
      </c>
    </row>
    <row r="18" spans="1:17" ht="15" customHeight="1">
      <c r="A18" s="24"/>
      <c r="B18" s="25"/>
      <c r="C18" s="25"/>
      <c r="D18" s="6" t="s">
        <v>15</v>
      </c>
      <c r="E18" s="27">
        <f t="shared" ref="E18:K18" si="9">(E2/E3)*E4</f>
        <v>32955.772497133818</v>
      </c>
      <c r="F18" s="27">
        <f t="shared" si="9"/>
        <v>31709.815761581231</v>
      </c>
      <c r="G18" s="27">
        <f t="shared" si="9"/>
        <v>31350.700894137717</v>
      </c>
      <c r="H18" s="27">
        <f t="shared" si="9"/>
        <v>31581.319948184038</v>
      </c>
      <c r="I18" s="27">
        <f t="shared" si="9"/>
        <v>31683.924719768522</v>
      </c>
      <c r="J18" s="27">
        <f t="shared" si="9"/>
        <v>31699.846566855675</v>
      </c>
      <c r="K18" s="27">
        <f t="shared" si="9"/>
        <v>31496.609882993624</v>
      </c>
      <c r="L18" s="27"/>
      <c r="N18" s="39">
        <v>0.5</v>
      </c>
      <c r="O18" s="40">
        <f>VALUE(O3-50/100*(O1-O2))</f>
        <v>0</v>
      </c>
      <c r="P18" s="40">
        <f>VALUE(P3-50/100*(P1-P2))</f>
        <v>0</v>
      </c>
      <c r="Q18" s="40">
        <f>VALUE(Q3-50/100*(Q1-Q2))</f>
        <v>0</v>
      </c>
    </row>
    <row r="19" spans="1:17" ht="15" customHeight="1">
      <c r="A19" s="24"/>
      <c r="B19" s="25"/>
      <c r="C19" s="25"/>
      <c r="D19" s="6" t="s">
        <v>16</v>
      </c>
      <c r="E19" s="28">
        <f t="shared" ref="E19:K19" si="10">E4+E26/2</f>
        <v>31955.095000000001</v>
      </c>
      <c r="F19" s="28">
        <f t="shared" si="10"/>
        <v>31315.142500000002</v>
      </c>
      <c r="G19" s="28">
        <f t="shared" si="10"/>
        <v>31218.53</v>
      </c>
      <c r="H19" s="28">
        <f t="shared" si="10"/>
        <v>31454.627499999999</v>
      </c>
      <c r="I19" s="28">
        <f t="shared" si="10"/>
        <v>31597.647499999999</v>
      </c>
      <c r="J19" s="28">
        <f t="shared" si="10"/>
        <v>31488.1175</v>
      </c>
      <c r="K19" s="28">
        <f t="shared" si="10"/>
        <v>31198.102500000001</v>
      </c>
      <c r="L19" s="28"/>
      <c r="N19" s="39">
        <v>0.61799999999999999</v>
      </c>
      <c r="O19" s="40">
        <f>VALUE(O3-61.8/100*(O1-O2))</f>
        <v>0</v>
      </c>
      <c r="P19" s="40">
        <f>VALUE(P3-61.8/100*(P1-P2))</f>
        <v>0</v>
      </c>
      <c r="Q19" s="40">
        <f>VALUE(Q3-61.8/100*(Q1-Q2))</f>
        <v>0</v>
      </c>
    </row>
    <row r="20" spans="1:17" ht="15" customHeight="1">
      <c r="A20" s="24"/>
      <c r="B20" s="25"/>
      <c r="C20" s="25"/>
      <c r="D20" s="6" t="s">
        <v>3</v>
      </c>
      <c r="E20" s="21">
        <f t="shared" ref="E20:K20" si="11">E4</f>
        <v>30834.799999999999</v>
      </c>
      <c r="F20" s="21">
        <f t="shared" si="11"/>
        <v>30834.799999999999</v>
      </c>
      <c r="G20" s="21">
        <f t="shared" si="11"/>
        <v>31058.15</v>
      </c>
      <c r="H20" s="21">
        <f t="shared" si="11"/>
        <v>31300.6</v>
      </c>
      <c r="I20" s="21">
        <f t="shared" si="11"/>
        <v>31492.9</v>
      </c>
      <c r="J20" s="21">
        <f t="shared" si="11"/>
        <v>31230.25</v>
      </c>
      <c r="K20" s="21">
        <f t="shared" si="11"/>
        <v>30834.799999999999</v>
      </c>
      <c r="L20" s="21"/>
      <c r="N20" s="39">
        <v>0.70699999999999996</v>
      </c>
      <c r="O20" s="40">
        <f>VALUE(O3-70.07/100*(O1-O2))</f>
        <v>0</v>
      </c>
      <c r="P20" s="40">
        <f>VALUE(P3-70.07/100*(P1-P2))</f>
        <v>0</v>
      </c>
      <c r="Q20" s="40">
        <f>VALUE(Q3-70.07/100*(Q1-Q2))</f>
        <v>0</v>
      </c>
    </row>
    <row r="21" spans="1:17" ht="15" customHeight="1">
      <c r="A21" s="24"/>
      <c r="B21" s="25"/>
      <c r="C21" s="25"/>
      <c r="D21" s="6" t="s">
        <v>17</v>
      </c>
      <c r="E21" s="20">
        <f t="shared" ref="E21:K21" si="12">E4-E26/4</f>
        <v>30274.6525</v>
      </c>
      <c r="F21" s="20">
        <f t="shared" si="12"/>
        <v>30594.62875</v>
      </c>
      <c r="G21" s="20">
        <f t="shared" si="12"/>
        <v>30977.960000000003</v>
      </c>
      <c r="H21" s="20">
        <f t="shared" si="12"/>
        <v>31223.58625</v>
      </c>
      <c r="I21" s="20">
        <f t="shared" si="12"/>
        <v>31440.526250000003</v>
      </c>
      <c r="J21" s="20">
        <f t="shared" si="12"/>
        <v>31101.31625</v>
      </c>
      <c r="K21" s="20">
        <f t="shared" si="12"/>
        <v>30653.148749999997</v>
      </c>
      <c r="L21" s="20"/>
      <c r="N21" s="39">
        <v>0.78600000000000003</v>
      </c>
      <c r="O21" s="40">
        <f>VALUE(O3-78.6/100*(O1-O2))</f>
        <v>0</v>
      </c>
      <c r="P21" s="40">
        <f>VALUE(P3-78.6/100*(P1-P2))</f>
        <v>0</v>
      </c>
      <c r="Q21" s="40">
        <f>VALUE(Q3-78.6/100*(Q1-Q2))</f>
        <v>0</v>
      </c>
    </row>
    <row r="22" spans="1:17" ht="15" customHeight="1">
      <c r="A22" s="24"/>
      <c r="B22" s="25"/>
      <c r="C22" s="25"/>
      <c r="D22" s="6" t="s">
        <v>18</v>
      </c>
      <c r="E22" s="32">
        <f t="shared" ref="E22:K22" si="13">E4-E26/2</f>
        <v>29714.504999999997</v>
      </c>
      <c r="F22" s="32">
        <f t="shared" si="13"/>
        <v>30354.457499999997</v>
      </c>
      <c r="G22" s="32">
        <f t="shared" si="13"/>
        <v>30897.770000000004</v>
      </c>
      <c r="H22" s="32">
        <f t="shared" si="13"/>
        <v>31146.572499999998</v>
      </c>
      <c r="I22" s="32">
        <f t="shared" si="13"/>
        <v>31388.152500000004</v>
      </c>
      <c r="J22" s="32">
        <f t="shared" si="13"/>
        <v>30972.3825</v>
      </c>
      <c r="K22" s="32">
        <f t="shared" si="13"/>
        <v>30471.497499999998</v>
      </c>
      <c r="L22" s="32"/>
      <c r="N22" s="39">
        <v>1</v>
      </c>
      <c r="O22" s="40">
        <f>VALUE(O3-100/100*(O1-O2))</f>
        <v>0</v>
      </c>
      <c r="P22" s="40">
        <f>VALUE(P3-100/100*(P1-P2))</f>
        <v>0</v>
      </c>
      <c r="Q22" s="40">
        <f>VALUE(Q3-100/100*(Q1-Q2))</f>
        <v>0</v>
      </c>
    </row>
    <row r="23" spans="1:17" ht="15" customHeight="1">
      <c r="A23" s="24"/>
      <c r="B23" s="25"/>
      <c r="C23" s="25"/>
      <c r="D23" s="6" t="s">
        <v>19</v>
      </c>
      <c r="E23" s="34">
        <f t="shared" ref="E23:K23" si="14">E4-(E18-E4)</f>
        <v>28713.827502866181</v>
      </c>
      <c r="F23" s="34">
        <f t="shared" si="14"/>
        <v>29959.784238418768</v>
      </c>
      <c r="G23" s="34">
        <f t="shared" si="14"/>
        <v>30765.599105862286</v>
      </c>
      <c r="H23" s="34">
        <f t="shared" si="14"/>
        <v>31019.880051815959</v>
      </c>
      <c r="I23" s="34">
        <f t="shared" si="14"/>
        <v>31301.875280231481</v>
      </c>
      <c r="J23" s="34">
        <f t="shared" si="14"/>
        <v>30760.653433144325</v>
      </c>
      <c r="K23" s="34">
        <f t="shared" si="14"/>
        <v>30172.990117006375</v>
      </c>
      <c r="L23" s="34"/>
      <c r="N23" s="39">
        <v>1.236</v>
      </c>
      <c r="O23" s="40">
        <f>VALUE(O3-123.6/100*(O1-O2))</f>
        <v>0</v>
      </c>
      <c r="P23" s="40">
        <f>VALUE(P3-123.6/100*(P1-P2))</f>
        <v>0</v>
      </c>
      <c r="Q23" s="40">
        <f>VALUE(Q3-123.6/100*(Q1-Q2))</f>
        <v>0</v>
      </c>
    </row>
    <row r="24" spans="1:17" ht="15" customHeight="1">
      <c r="A24" s="54" t="s">
        <v>20</v>
      </c>
      <c r="B24" s="55"/>
      <c r="C24" s="55"/>
      <c r="D24" s="55"/>
      <c r="E24" s="5"/>
      <c r="F24" s="5"/>
      <c r="G24" s="5"/>
      <c r="H24" s="5"/>
      <c r="I24" s="5"/>
      <c r="J24" s="5"/>
      <c r="K24" s="5"/>
      <c r="L24" s="5"/>
      <c r="N24" s="52">
        <v>1.272</v>
      </c>
      <c r="O24" s="53">
        <f>VALUE(O3-127.2/100*(O1-O2))</f>
        <v>0</v>
      </c>
      <c r="P24" s="53">
        <f>VALUE(P3-127.2/100*(P1-P2))</f>
        <v>0</v>
      </c>
      <c r="Q24" s="53">
        <f>VALUE(Q3-127.2/100*(Q1-Q2))</f>
        <v>0</v>
      </c>
    </row>
    <row r="25" spans="1:17" ht="15" customHeight="1">
      <c r="A25" s="24"/>
      <c r="B25" s="25"/>
      <c r="C25" s="25"/>
      <c r="D25" s="6" t="s">
        <v>21</v>
      </c>
      <c r="E25" s="36">
        <f t="shared" ref="E25:K25" si="15">ABS(E2-E3)</f>
        <v>2036.9000000000015</v>
      </c>
      <c r="F25" s="36">
        <f t="shared" si="15"/>
        <v>873.35000000000218</v>
      </c>
      <c r="G25" s="36">
        <f t="shared" si="15"/>
        <v>291.59999999999854</v>
      </c>
      <c r="H25" s="36">
        <f t="shared" si="15"/>
        <v>280.04999999999927</v>
      </c>
      <c r="I25" s="36">
        <f t="shared" si="15"/>
        <v>190.44999999999709</v>
      </c>
      <c r="J25" s="36">
        <f t="shared" si="15"/>
        <v>468.85000000000218</v>
      </c>
      <c r="K25" s="36">
        <f t="shared" si="15"/>
        <v>660.55000000000291</v>
      </c>
      <c r="L25" s="36"/>
      <c r="N25" s="39">
        <v>1.3819999999999999</v>
      </c>
      <c r="O25" s="40">
        <f>VALUE(O3-138.2/100*(O1-O2))</f>
        <v>0</v>
      </c>
      <c r="P25" s="40">
        <f>VALUE(P3-138.2/100*(P1-P2))</f>
        <v>0</v>
      </c>
      <c r="Q25" s="40">
        <f>VALUE(Q3-138.2/100*(Q1-Q2))</f>
        <v>0</v>
      </c>
    </row>
    <row r="26" spans="1:17" ht="15" customHeight="1">
      <c r="A26" s="24"/>
      <c r="B26" s="25"/>
      <c r="C26" s="25"/>
      <c r="D26" s="6" t="s">
        <v>22</v>
      </c>
      <c r="E26" s="36">
        <f t="shared" ref="E26:K26" si="16">E25*1.1</f>
        <v>2240.590000000002</v>
      </c>
      <c r="F26" s="36">
        <f t="shared" si="16"/>
        <v>960.68500000000245</v>
      </c>
      <c r="G26" s="36">
        <f t="shared" si="16"/>
        <v>320.7599999999984</v>
      </c>
      <c r="H26" s="36">
        <f t="shared" si="16"/>
        <v>308.05499999999921</v>
      </c>
      <c r="I26" s="36">
        <f t="shared" si="16"/>
        <v>209.49499999999682</v>
      </c>
      <c r="J26" s="36">
        <f t="shared" si="16"/>
        <v>515.7350000000024</v>
      </c>
      <c r="K26" s="36">
        <f t="shared" si="16"/>
        <v>726.60500000000332</v>
      </c>
      <c r="L26" s="36"/>
      <c r="N26" s="39">
        <v>1.4139999999999999</v>
      </c>
      <c r="O26" s="40">
        <f>VALUE(O3-141.4/100*(O1-O2))</f>
        <v>0</v>
      </c>
      <c r="P26" s="40">
        <f>VALUE(P3-141.4/100*(P1-P2))</f>
        <v>0</v>
      </c>
      <c r="Q26" s="40">
        <f>VALUE(Q3-141.4/100*(Q1-Q2))</f>
        <v>0</v>
      </c>
    </row>
    <row r="27" spans="1:17" ht="15" customHeight="1">
      <c r="A27" s="24"/>
      <c r="B27" s="25"/>
      <c r="C27" s="25"/>
      <c r="D27" s="6" t="s">
        <v>23</v>
      </c>
      <c r="E27" s="36">
        <f t="shared" ref="E27:K27" si="17">(E2+E3)</f>
        <v>61262</v>
      </c>
      <c r="F27" s="36">
        <f t="shared" si="17"/>
        <v>62425.55</v>
      </c>
      <c r="G27" s="36">
        <f t="shared" si="17"/>
        <v>62206</v>
      </c>
      <c r="H27" s="36">
        <f t="shared" si="17"/>
        <v>62731.850000000006</v>
      </c>
      <c r="I27" s="36">
        <f t="shared" si="17"/>
        <v>62986.75</v>
      </c>
      <c r="J27" s="36">
        <f t="shared" si="17"/>
        <v>62830.05</v>
      </c>
      <c r="K27" s="36">
        <f t="shared" si="17"/>
        <v>62212.75</v>
      </c>
      <c r="L27" s="36"/>
      <c r="N27" s="39">
        <v>1.5</v>
      </c>
      <c r="O27" s="40">
        <f>VALUE(O3-150/100*(O1-O2))</f>
        <v>0</v>
      </c>
      <c r="P27" s="40">
        <f>VALUE(P3-150/100*(P1-P2))</f>
        <v>0</v>
      </c>
      <c r="Q27" s="40">
        <f>VALUE(Q3-150/100*(Q1-Q2))</f>
        <v>0</v>
      </c>
    </row>
    <row r="28" spans="1:17" ht="15" customHeight="1">
      <c r="A28" s="24"/>
      <c r="B28" s="25"/>
      <c r="C28" s="25"/>
      <c r="D28" s="6" t="s">
        <v>24</v>
      </c>
      <c r="E28" s="36">
        <f t="shared" ref="E28:K28" si="18">(E2+E3)/2</f>
        <v>30631</v>
      </c>
      <c r="F28" s="36">
        <f t="shared" si="18"/>
        <v>31212.775000000001</v>
      </c>
      <c r="G28" s="36">
        <f t="shared" si="18"/>
        <v>31103</v>
      </c>
      <c r="H28" s="36">
        <f t="shared" si="18"/>
        <v>31365.925000000003</v>
      </c>
      <c r="I28" s="36">
        <f t="shared" si="18"/>
        <v>31493.375</v>
      </c>
      <c r="J28" s="36">
        <f t="shared" si="18"/>
        <v>31415.025000000001</v>
      </c>
      <c r="K28" s="36">
        <f t="shared" si="18"/>
        <v>31106.375</v>
      </c>
      <c r="L28" s="36"/>
      <c r="N28" s="50">
        <v>1.6180000000000001</v>
      </c>
      <c r="O28" s="51">
        <f>VALUE(O3-161.8/100*(O1-O2))</f>
        <v>0</v>
      </c>
      <c r="P28" s="51">
        <f>VALUE(P3-161.8/100*(P1-P2))</f>
        <v>0</v>
      </c>
      <c r="Q28" s="51">
        <f>VALUE(Q3-161.8/100*(Q1-Q2))</f>
        <v>0</v>
      </c>
    </row>
    <row r="29" spans="1:17" ht="15" customHeight="1">
      <c r="A29" s="24"/>
      <c r="B29" s="25"/>
      <c r="C29" s="25"/>
      <c r="D29" s="6" t="s">
        <v>8</v>
      </c>
      <c r="E29" s="36">
        <f t="shared" ref="E29:K29" si="19">E30-E31+E30</f>
        <v>30766.866666666669</v>
      </c>
      <c r="F29" s="36">
        <f t="shared" si="19"/>
        <v>30960.791666666672</v>
      </c>
      <c r="G29" s="36">
        <f t="shared" si="19"/>
        <v>31073.1</v>
      </c>
      <c r="H29" s="36">
        <f t="shared" si="19"/>
        <v>31322.375000000007</v>
      </c>
      <c r="I29" s="36">
        <f t="shared" si="19"/>
        <v>31493.058333333327</v>
      </c>
      <c r="J29" s="36">
        <f t="shared" si="19"/>
        <v>31291.841666666667</v>
      </c>
      <c r="K29" s="36">
        <f t="shared" si="19"/>
        <v>30925.325000000004</v>
      </c>
      <c r="L29" s="36"/>
      <c r="N29" s="39">
        <v>1.7070000000000001</v>
      </c>
      <c r="O29" s="40">
        <f>VALUE(O3-170.07/100*(O1-O2))</f>
        <v>0</v>
      </c>
      <c r="P29" s="40">
        <f>VALUE(P3-170.07/100*(P1-P2))</f>
        <v>0</v>
      </c>
      <c r="Q29" s="40">
        <f>VALUE(Q3-170.07/100*(Q1-Q2))</f>
        <v>0</v>
      </c>
    </row>
    <row r="30" spans="1:17" ht="15" customHeight="1">
      <c r="A30" s="24"/>
      <c r="B30" s="25"/>
      <c r="C30" s="25"/>
      <c r="D30" s="6" t="s">
        <v>25</v>
      </c>
      <c r="E30" s="36">
        <f t="shared" ref="E30:K30" si="20">(E2+E3+E4)/3</f>
        <v>30698.933333333334</v>
      </c>
      <c r="F30" s="36">
        <f t="shared" si="20"/>
        <v>31086.783333333336</v>
      </c>
      <c r="G30" s="36">
        <f t="shared" si="20"/>
        <v>31088.05</v>
      </c>
      <c r="H30" s="36">
        <f t="shared" si="20"/>
        <v>31344.150000000005</v>
      </c>
      <c r="I30" s="36">
        <f t="shared" si="20"/>
        <v>31493.216666666664</v>
      </c>
      <c r="J30" s="36">
        <f t="shared" si="20"/>
        <v>31353.433333333334</v>
      </c>
      <c r="K30" s="36">
        <f t="shared" si="20"/>
        <v>31015.850000000002</v>
      </c>
      <c r="L30" s="36"/>
      <c r="N30" s="42">
        <v>2</v>
      </c>
      <c r="O30" s="43">
        <f>VALUE(O3-200/100*(O1-O2))</f>
        <v>0</v>
      </c>
      <c r="P30" s="43">
        <f>VALUE(P3-200/100*(P1-P2))</f>
        <v>0</v>
      </c>
      <c r="Q30" s="43">
        <f>VALUE(Q3-200/100*(Q1-Q2))</f>
        <v>0</v>
      </c>
    </row>
    <row r="31" spans="1:17" ht="15" customHeight="1">
      <c r="A31" s="24"/>
      <c r="B31" s="25"/>
      <c r="C31" s="25"/>
      <c r="D31" s="6" t="s">
        <v>10</v>
      </c>
      <c r="E31" s="36">
        <f t="shared" ref="E31:K31" si="21">E28</f>
        <v>30631</v>
      </c>
      <c r="F31" s="36">
        <f t="shared" si="21"/>
        <v>31212.775000000001</v>
      </c>
      <c r="G31" s="36">
        <f t="shared" si="21"/>
        <v>31103</v>
      </c>
      <c r="H31" s="36">
        <f t="shared" si="21"/>
        <v>31365.925000000003</v>
      </c>
      <c r="I31" s="36">
        <f t="shared" si="21"/>
        <v>31493.375</v>
      </c>
      <c r="J31" s="36">
        <f t="shared" si="21"/>
        <v>31415.025000000001</v>
      </c>
      <c r="K31" s="36">
        <f t="shared" si="21"/>
        <v>31106.375</v>
      </c>
      <c r="L31" s="36"/>
      <c r="N31" s="39">
        <v>2.2360000000000002</v>
      </c>
      <c r="O31" s="40">
        <f>VALUE(O3-223.6/100*(O1-O2))</f>
        <v>0</v>
      </c>
      <c r="P31" s="40">
        <f>VALUE(P3-223.6/100*(P1-P2))</f>
        <v>0</v>
      </c>
      <c r="Q31" s="40">
        <f>VALUE(Q3-223.6/100*(Q1-Q2))</f>
        <v>0</v>
      </c>
    </row>
    <row r="32" spans="1:17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:K32" si="22">ABS(F29-F31)</f>
        <v>251.98333333332994</v>
      </c>
      <c r="G32" s="37">
        <f t="shared" si="22"/>
        <v>29.900000000001455</v>
      </c>
      <c r="H32" s="37">
        <f t="shared" si="22"/>
        <v>43.549999999995634</v>
      </c>
      <c r="I32" s="37">
        <f t="shared" si="22"/>
        <v>0.3166666666729725</v>
      </c>
      <c r="J32" s="37">
        <f t="shared" si="22"/>
        <v>123.1833333333343</v>
      </c>
      <c r="K32" s="37">
        <f t="shared" si="22"/>
        <v>181.04999999999563</v>
      </c>
      <c r="L32" s="37"/>
      <c r="N32" s="39">
        <v>2.2719999999999998</v>
      </c>
      <c r="O32" s="40">
        <f>VALUE(O3-227.2/100*(O1-O2))</f>
        <v>0</v>
      </c>
      <c r="P32" s="40">
        <f>VALUE(P3-227.2/100*(P1-P2))</f>
        <v>0</v>
      </c>
      <c r="Q32" s="40">
        <f>VALUE(Q3-227.2/100*(Q1-Q2))</f>
        <v>0</v>
      </c>
    </row>
    <row r="33" spans="14:17" ht="15" customHeight="1">
      <c r="N33" s="39">
        <v>2.3820000000000001</v>
      </c>
      <c r="O33" s="40">
        <f>VALUE(O3-238.2/100*(O1-O2))</f>
        <v>0</v>
      </c>
      <c r="P33" s="40">
        <f>VALUE(P3-238.2/100*(P1-P2))</f>
        <v>0</v>
      </c>
      <c r="Q33" s="40">
        <f>VALUE(Q3-238.2/100*(Q1-Q2))</f>
        <v>0</v>
      </c>
    </row>
    <row r="34" spans="14:17" ht="15" customHeight="1">
      <c r="N34" s="48">
        <v>2.4140000000000001</v>
      </c>
      <c r="O34" s="49">
        <f>VALUE(O3-241.4/100*(O1-O2))</f>
        <v>0</v>
      </c>
      <c r="P34" s="49">
        <f>VALUE(P3-241.4/100*(P1-P2))</f>
        <v>0</v>
      </c>
      <c r="Q34" s="49">
        <f>VALUE(Q3-241.4/100*(Q1-Q2))</f>
        <v>0</v>
      </c>
    </row>
    <row r="35" spans="14:17" ht="15" customHeight="1">
      <c r="N35" s="44">
        <v>2.6179999999999999</v>
      </c>
      <c r="O35" s="45">
        <f>VALUE(O3-261.8/100*(O1-O2))</f>
        <v>0</v>
      </c>
      <c r="P35" s="45">
        <f>VALUE(P3-261.8/100*(P1-P2))</f>
        <v>0</v>
      </c>
      <c r="Q35" s="45">
        <f>VALUE(Q3-261.8/100*(Q1-Q2))</f>
        <v>0</v>
      </c>
    </row>
    <row r="36" spans="14:17" ht="15" customHeight="1">
      <c r="N36" s="39">
        <v>3</v>
      </c>
      <c r="O36" s="40">
        <f>VALUE(O3-300/100*(O1-O2))</f>
        <v>0</v>
      </c>
      <c r="P36" s="40">
        <f>VALUE(P3-300/100*(P1-P2))</f>
        <v>0</v>
      </c>
      <c r="Q36" s="40">
        <f>VALUE(Q3-300/100*(Q1-Q2))</f>
        <v>0</v>
      </c>
    </row>
    <row r="37" spans="14:17" ht="15" customHeight="1">
      <c r="N37" s="39">
        <v>3.2360000000000002</v>
      </c>
      <c r="O37" s="40">
        <f>VALUE(O3-323.6/100*(O1-O2))</f>
        <v>0</v>
      </c>
      <c r="P37" s="40">
        <f>VALUE(P3-323.6/100*(P1-P2))</f>
        <v>0</v>
      </c>
      <c r="Q37" s="40">
        <f>VALUE(Q3-323.6/100*(Q1-Q2))</f>
        <v>0</v>
      </c>
    </row>
    <row r="38" spans="14:17" ht="15" customHeight="1">
      <c r="N38" s="39">
        <v>3.2719999999999998</v>
      </c>
      <c r="O38" s="40">
        <f>VALUE(O3-327.2/100*(O1-O2))</f>
        <v>0</v>
      </c>
      <c r="P38" s="40">
        <f>VALUE(P3-327.2/100*(P1-P2))</f>
        <v>0</v>
      </c>
      <c r="Q38" s="40">
        <f>VALUE(Q3-327.2/100*(Q1-Q2))</f>
        <v>0</v>
      </c>
    </row>
    <row r="39" spans="14:17" ht="15" customHeight="1">
      <c r="N39" s="39">
        <v>3.3820000000000001</v>
      </c>
      <c r="O39" s="40">
        <f>VALUE(O3-338.2/100*(O1-O2))</f>
        <v>0</v>
      </c>
      <c r="P39" s="40">
        <f>VALUE(P3-338.2/100*(P1-P2))</f>
        <v>0</v>
      </c>
      <c r="Q39" s="40">
        <f>VALUE(Q3-338.2/100*(Q1-Q2))</f>
        <v>0</v>
      </c>
    </row>
    <row r="40" spans="14:17" ht="15" customHeight="1">
      <c r="N40" s="39">
        <v>3.4140000000000001</v>
      </c>
      <c r="O40" s="40">
        <f>VALUE(O3-341.4/100*(O1-O2))</f>
        <v>0</v>
      </c>
      <c r="P40" s="40">
        <f>VALUE(P3-341.4/100*(P1-P2))</f>
        <v>0</v>
      </c>
      <c r="Q40" s="40">
        <f>VALUE(Q3-341.4/100*(Q1-Q2))</f>
        <v>0</v>
      </c>
    </row>
    <row r="41" spans="14:17" ht="15" customHeight="1">
      <c r="N41" s="39">
        <v>3.6179999999999999</v>
      </c>
      <c r="O41" s="40">
        <f>VALUE(O3-361.8/100*(O1-O2))</f>
        <v>0</v>
      </c>
      <c r="P41" s="40">
        <f>VALUE(P3-361.8/100*(P1-P2))</f>
        <v>0</v>
      </c>
      <c r="Q41" s="40">
        <f>VALUE(Q3-361.8/100*(Q1-Q2))</f>
        <v>0</v>
      </c>
    </row>
    <row r="42" spans="14:17" ht="15" customHeight="1">
      <c r="N42" s="39">
        <v>4</v>
      </c>
      <c r="O42" s="40">
        <f>VALUE(O3-400/100*(O1-O2))</f>
        <v>0</v>
      </c>
      <c r="P42" s="40">
        <f>VALUE(P3-400/100*(P1-P2))</f>
        <v>0</v>
      </c>
      <c r="Q42" s="40">
        <f>VALUE(Q3-400/100*(Q1-Q2))</f>
        <v>0</v>
      </c>
    </row>
    <row r="43" spans="14:17" ht="15" customHeight="1">
      <c r="N43" s="39">
        <v>4.2359999999999998</v>
      </c>
      <c r="O43" s="40">
        <f>VALUE(O3-423.6/100*(O1-O2))</f>
        <v>0</v>
      </c>
      <c r="P43" s="40">
        <f>VALUE(P3-423.6/100*(P1-P2))</f>
        <v>0</v>
      </c>
      <c r="Q43" s="40">
        <f>VALUE(Q3-423.6/100*(Q1-Q2))</f>
        <v>0</v>
      </c>
    </row>
    <row r="44" spans="14:17" ht="15" customHeight="1">
      <c r="N44" s="39">
        <v>4.2720000000000002</v>
      </c>
      <c r="O44" s="40">
        <f>VALUE(O3-427.2/100*(O1-O2))</f>
        <v>0</v>
      </c>
      <c r="P44" s="40">
        <f>VALUE(P3-427.2/100*(P1-P2))</f>
        <v>0</v>
      </c>
      <c r="Q44" s="40">
        <f>VALUE(Q3-427.2/100*(Q1-Q2))</f>
        <v>0</v>
      </c>
    </row>
    <row r="45" spans="14:17" ht="15" customHeight="1">
      <c r="N45" s="39">
        <v>4.3819999999999997</v>
      </c>
      <c r="O45" s="40">
        <f>VALUE(O3-438.2/100*(O1-O2))</f>
        <v>0</v>
      </c>
      <c r="P45" s="40">
        <f>VALUE(P3-438.2/100*(P1-P2))</f>
        <v>0</v>
      </c>
      <c r="Q45" s="40">
        <f>VALUE(Q3-438.2/100*(Q1-Q2))</f>
        <v>0</v>
      </c>
    </row>
    <row r="46" spans="14:17" ht="15" customHeight="1">
      <c r="N46" s="39">
        <v>4.4139999999999997</v>
      </c>
      <c r="O46" s="40">
        <f>VALUE(O3-414.4/100*(O1-O2))</f>
        <v>0</v>
      </c>
      <c r="P46" s="40">
        <f>VALUE(P3-414.4/100*(P1-P2))</f>
        <v>0</v>
      </c>
      <c r="Q46" s="40">
        <f>VALUE(Q3-414.4/100*(Q1-Q2))</f>
        <v>0</v>
      </c>
    </row>
    <row r="47" spans="14:17" ht="15" customHeight="1">
      <c r="N47" s="39">
        <v>4.6180000000000003</v>
      </c>
      <c r="O47" s="40">
        <f>VALUE(O3-461.8/100*(O1-O2))</f>
        <v>0</v>
      </c>
      <c r="P47" s="40">
        <f>VALUE(P3-461.8/100*(P1-P2))</f>
        <v>0</v>
      </c>
      <c r="Q47" s="40">
        <f>VALUE(Q3-461.8/100*(Q1-Q2))</f>
        <v>0</v>
      </c>
    </row>
    <row r="48" spans="14:17" ht="15" customHeight="1">
      <c r="N48" s="39">
        <v>4.7640000000000002</v>
      </c>
      <c r="O48" s="40">
        <f>VALUE(O3-476.4/100*(O1-O2))</f>
        <v>0</v>
      </c>
      <c r="P48" s="40">
        <f>VALUE(P3-476.4/100*(P1-P2))</f>
        <v>0</v>
      </c>
      <c r="Q48" s="40">
        <f>VALUE(Q3-476.4/100*(Q1-Q2))</f>
        <v>0</v>
      </c>
    </row>
    <row r="49" spans="14:17" ht="15" customHeight="1">
      <c r="N49" s="39">
        <v>5</v>
      </c>
      <c r="O49" s="40">
        <f>VALUE(O3-500/100*(O1-O2))</f>
        <v>0</v>
      </c>
      <c r="P49" s="40">
        <f>VALUE(P3-500/100*(P1-P2))</f>
        <v>0</v>
      </c>
      <c r="Q49" s="40">
        <f>VALUE(Q3-500/100*(Q1-Q2))</f>
        <v>0</v>
      </c>
    </row>
    <row r="50" spans="14:17" ht="15" customHeight="1">
      <c r="N50" s="39">
        <v>5.2359999999999998</v>
      </c>
      <c r="O50" s="40">
        <f>VALUE(O3-523.6/100*(O1-O2))</f>
        <v>0</v>
      </c>
      <c r="P50" s="40">
        <f>VALUE(P3-523.6/100*(P1-P2))</f>
        <v>0</v>
      </c>
      <c r="Q50" s="40">
        <f>VALUE(Q3-523.6/100*(Q1-Q2))</f>
        <v>0</v>
      </c>
    </row>
    <row r="51" spans="14:17" ht="15" customHeight="1">
      <c r="N51" s="39">
        <v>5.3819999999999997</v>
      </c>
      <c r="O51" s="40">
        <f>VALUE(O3-538.2/100*(O1-O2))</f>
        <v>0</v>
      </c>
      <c r="P51" s="40">
        <f>VALUE(P3-538.2/100*(P1-P2))</f>
        <v>0</v>
      </c>
      <c r="Q51" s="40">
        <f>VALUE(Q3-538.2/100*(Q1-Q2))</f>
        <v>0</v>
      </c>
    </row>
    <row r="52" spans="14:17" ht="15" customHeight="1">
      <c r="N52" s="39">
        <v>5.6180000000000003</v>
      </c>
      <c r="O52" s="40">
        <f>VALUE(O3-561.8/100*(O1-O2))</f>
        <v>0</v>
      </c>
      <c r="P52" s="40">
        <f>VALUE(P3-561.8/100*(P1-P2))</f>
        <v>0</v>
      </c>
      <c r="Q52" s="40">
        <f>VALUE(Q3-561.8/100*(Q1-Q2))</f>
        <v>0</v>
      </c>
    </row>
    <row r="53" spans="14:17" ht="15" customHeight="1"/>
    <row r="54" spans="14:17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C16" sqref="C16"/>
    </sheetView>
  </sheetViews>
  <sheetFormatPr defaultRowHeight="14.4"/>
  <cols>
    <col min="1" max="6" width="10.77734375" style="15" customWidth="1"/>
  </cols>
  <sheetData>
    <row r="1" spans="1:6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</row>
    <row r="2" spans="1:6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</row>
    <row r="3" spans="1:6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</row>
    <row r="4" spans="1:6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</row>
    <row r="5" spans="1:6">
      <c r="A5" s="18"/>
      <c r="B5" s="18"/>
      <c r="C5" s="18"/>
      <c r="D5" s="18"/>
      <c r="E5" s="18"/>
      <c r="F5" s="18"/>
    </row>
    <row r="6" spans="1:6">
      <c r="A6" s="26">
        <f t="shared" ref="A6:F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</row>
    <row r="7" spans="1:6">
      <c r="A7" s="27">
        <f t="shared" ref="A7:F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</row>
    <row r="8" spans="1:6">
      <c r="A8" s="28">
        <f t="shared" ref="A8:F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</row>
    <row r="9" spans="1:6">
      <c r="A9" s="21"/>
      <c r="B9" s="21"/>
      <c r="C9" s="21"/>
      <c r="D9" s="21"/>
      <c r="E9" s="21"/>
      <c r="F9" s="21"/>
    </row>
    <row r="10" spans="1:6">
      <c r="A10" s="29">
        <f t="shared" ref="A10:F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</row>
    <row r="11" spans="1:6">
      <c r="A11" s="21">
        <f t="shared" ref="A11:F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</row>
    <row r="12" spans="1:6">
      <c r="A12" s="31">
        <f t="shared" ref="A12:F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</row>
    <row r="13" spans="1:6">
      <c r="A13" s="21"/>
      <c r="B13" s="21"/>
      <c r="C13" s="21"/>
      <c r="D13" s="21"/>
      <c r="E13" s="21"/>
      <c r="F13" s="21"/>
    </row>
    <row r="14" spans="1:6">
      <c r="A14" s="32">
        <f t="shared" ref="A14:F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</row>
    <row r="15" spans="1:6">
      <c r="A15" s="34">
        <f t="shared" ref="A15:F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</row>
    <row r="16" spans="1:6">
      <c r="A16" s="35">
        <f t="shared" ref="A16:F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</row>
    <row r="17" spans="1:6">
      <c r="A17" s="5"/>
      <c r="B17" s="5"/>
      <c r="C17" s="5"/>
      <c r="D17" s="5"/>
      <c r="E17" s="5"/>
      <c r="F17" s="5"/>
    </row>
    <row r="18" spans="1:6">
      <c r="A18" s="27">
        <f t="shared" ref="A18:F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</row>
    <row r="19" spans="1:6">
      <c r="A19" s="28">
        <f t="shared" ref="A19:F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</row>
    <row r="20" spans="1:6">
      <c r="A20" s="21">
        <f t="shared" ref="A20:F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</row>
    <row r="21" spans="1:6">
      <c r="A21" s="20">
        <f t="shared" ref="A21:F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</row>
    <row r="22" spans="1:6">
      <c r="A22" s="32">
        <f t="shared" ref="A22:F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</row>
    <row r="23" spans="1:6">
      <c r="A23" s="34">
        <f t="shared" ref="A23:F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</row>
    <row r="24" spans="1:6">
      <c r="A24" s="5"/>
      <c r="B24" s="5"/>
      <c r="C24" s="5"/>
      <c r="D24" s="5"/>
      <c r="E24" s="5"/>
      <c r="F24" s="5"/>
    </row>
    <row r="25" spans="1:6">
      <c r="A25" s="36">
        <f t="shared" ref="A25:F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</row>
    <row r="26" spans="1:6">
      <c r="A26" s="36">
        <f t="shared" ref="A26:F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</row>
    <row r="27" spans="1:6">
      <c r="A27" s="36">
        <f t="shared" ref="A27:F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</row>
    <row r="28" spans="1:6">
      <c r="A28" s="36">
        <f t="shared" ref="A28:F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</row>
    <row r="29" spans="1:6">
      <c r="A29" s="36">
        <f t="shared" ref="A29:F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</row>
    <row r="30" spans="1:6">
      <c r="A30" s="36">
        <f t="shared" ref="A30:F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</row>
    <row r="31" spans="1:6">
      <c r="A31" s="36">
        <f t="shared" ref="A31:F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</row>
    <row r="32" spans="1:6">
      <c r="A32" s="37">
        <f t="shared" ref="A32:F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2020-02-16T20:31:17Z</dcterms:modified>
</cp:coreProperties>
</file>