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6" i="2" l="1"/>
  <c r="H55" i="2"/>
  <c r="H53" i="2"/>
  <c r="H52" i="2"/>
  <c r="H50" i="2"/>
  <c r="H51" i="2" s="1"/>
  <c r="H43" i="2"/>
  <c r="H30" i="2"/>
  <c r="H24" i="2"/>
  <c r="H36" i="2" s="1"/>
  <c r="H14" i="2"/>
  <c r="H20" i="2" s="1"/>
  <c r="G55" i="2"/>
  <c r="G53" i="2"/>
  <c r="G56" i="2" s="1"/>
  <c r="G52" i="2"/>
  <c r="G50" i="2"/>
  <c r="G51" i="2" s="1"/>
  <c r="G43" i="2"/>
  <c r="G30" i="2"/>
  <c r="G24" i="2"/>
  <c r="G36" i="2" s="1"/>
  <c r="G14" i="2"/>
  <c r="G18" i="2" s="1"/>
  <c r="G10" i="2"/>
  <c r="G11" i="2" s="1"/>
  <c r="H54" i="2" l="1"/>
  <c r="H57" i="2" s="1"/>
  <c r="H33" i="2"/>
  <c r="H29" i="2"/>
  <c r="H32" i="2"/>
  <c r="H28" i="2"/>
  <c r="H31" i="2"/>
  <c r="H27" i="2"/>
  <c r="H34" i="2"/>
  <c r="H35" i="2" s="1"/>
  <c r="H26" i="2"/>
  <c r="H8" i="2"/>
  <c r="H9" i="2" s="1"/>
  <c r="H13" i="2"/>
  <c r="H18" i="2"/>
  <c r="H17" i="2" s="1"/>
  <c r="H10" i="2"/>
  <c r="H15" i="2"/>
  <c r="G17" i="2"/>
  <c r="G54" i="2"/>
  <c r="G57" i="2" s="1"/>
  <c r="G13" i="2" s="1"/>
  <c r="G20" i="2"/>
  <c r="G19" i="2" s="1"/>
  <c r="G6" i="2"/>
  <c r="G32" i="2"/>
  <c r="G28" i="2"/>
  <c r="G31" i="2"/>
  <c r="G27" i="2"/>
  <c r="G34" i="2"/>
  <c r="G26" i="2"/>
  <c r="G33" i="2"/>
  <c r="G29" i="2"/>
  <c r="G8" i="2"/>
  <c r="G9" i="2" s="1"/>
  <c r="G22" i="2"/>
  <c r="ER56" i="6"/>
  <c r="ER54" i="6" s="1"/>
  <c r="ER57" i="6" s="1"/>
  <c r="EP56" i="6"/>
  <c r="EN56" i="6"/>
  <c r="ER55" i="6"/>
  <c r="EQ55" i="6"/>
  <c r="EP55" i="6"/>
  <c r="EO55" i="6"/>
  <c r="EO54" i="6" s="1"/>
  <c r="EO57" i="6" s="1"/>
  <c r="EN55" i="6"/>
  <c r="EN54" i="6" s="1"/>
  <c r="EN57" i="6" s="1"/>
  <c r="EP54" i="6"/>
  <c r="EP57" i="6" s="1"/>
  <c r="ER53" i="6"/>
  <c r="EQ53" i="6"/>
  <c r="EQ56" i="6" s="1"/>
  <c r="EQ54" i="6" s="1"/>
  <c r="EQ57" i="6" s="1"/>
  <c r="EP53" i="6"/>
  <c r="EO53" i="6"/>
  <c r="EO56" i="6" s="1"/>
  <c r="EN53" i="6"/>
  <c r="ER52" i="6"/>
  <c r="EQ52" i="6"/>
  <c r="EP52" i="6"/>
  <c r="EO52" i="6"/>
  <c r="EN52" i="6"/>
  <c r="EO51" i="6"/>
  <c r="EO28" i="6" s="1"/>
  <c r="ER50" i="6"/>
  <c r="ER51" i="6" s="1"/>
  <c r="EQ50" i="6"/>
  <c r="EQ8" i="6" s="1"/>
  <c r="EQ9" i="6" s="1"/>
  <c r="EP50" i="6"/>
  <c r="EP51" i="6" s="1"/>
  <c r="EO50" i="6"/>
  <c r="EN50" i="6"/>
  <c r="EN51" i="6" s="1"/>
  <c r="ER43" i="6"/>
  <c r="EQ43" i="6"/>
  <c r="EP43" i="6"/>
  <c r="EO43" i="6"/>
  <c r="EN43" i="6"/>
  <c r="EP36" i="6"/>
  <c r="EO31" i="6"/>
  <c r="ER30" i="6"/>
  <c r="EQ30" i="6"/>
  <c r="EP30" i="6"/>
  <c r="EO30" i="6"/>
  <c r="EN30" i="6"/>
  <c r="EO27" i="6"/>
  <c r="ER24" i="6"/>
  <c r="ER36" i="6" s="1"/>
  <c r="EQ24" i="6"/>
  <c r="EQ36" i="6" s="1"/>
  <c r="EP24" i="6"/>
  <c r="EO24" i="6"/>
  <c r="EO36" i="6" s="1"/>
  <c r="EN24" i="6"/>
  <c r="EN36" i="6" s="1"/>
  <c r="EQ20" i="6"/>
  <c r="EP18" i="6"/>
  <c r="EP22" i="6" s="1"/>
  <c r="EO18" i="6"/>
  <c r="EP17" i="6"/>
  <c r="ER14" i="6"/>
  <c r="ER20" i="6" s="1"/>
  <c r="EQ14" i="6"/>
  <c r="EP14" i="6"/>
  <c r="EO14" i="6"/>
  <c r="EO17" i="6" s="1"/>
  <c r="EN14" i="6"/>
  <c r="EP11" i="6"/>
  <c r="EQ10" i="6"/>
  <c r="EQ11" i="6" s="1"/>
  <c r="EP10" i="6"/>
  <c r="EO8" i="6"/>
  <c r="EQ6" i="6"/>
  <c r="EQ7" i="6" s="1"/>
  <c r="H6" i="2" l="1"/>
  <c r="H7" i="2" s="1"/>
  <c r="H11" i="2"/>
  <c r="G25" i="2"/>
  <c r="H19" i="2"/>
  <c r="H22" i="2"/>
  <c r="H21" i="2" s="1"/>
  <c r="H25" i="2"/>
  <c r="G15" i="2"/>
  <c r="G35" i="2"/>
  <c r="G21" i="2"/>
  <c r="G7" i="2"/>
  <c r="EO13" i="6"/>
  <c r="EO15" i="6"/>
  <c r="ER29" i="6"/>
  <c r="ER32" i="6"/>
  <c r="ER27" i="6"/>
  <c r="ER33" i="6"/>
  <c r="ER28" i="6"/>
  <c r="ER31" i="6"/>
  <c r="ER34" i="6"/>
  <c r="ER26" i="6"/>
  <c r="EN33" i="6"/>
  <c r="EN28" i="6"/>
  <c r="EN31" i="6"/>
  <c r="EN34" i="6"/>
  <c r="EN35" i="6" s="1"/>
  <c r="EN26" i="6"/>
  <c r="EN25" i="6" s="1"/>
  <c r="EN29" i="6"/>
  <c r="EN32" i="6"/>
  <c r="EN27" i="6"/>
  <c r="EN15" i="6"/>
  <c r="EQ15" i="6"/>
  <c r="EQ13" i="6"/>
  <c r="EP31" i="6"/>
  <c r="EP34" i="6"/>
  <c r="EP26" i="6"/>
  <c r="EP29" i="6"/>
  <c r="EP27" i="6"/>
  <c r="EP32" i="6"/>
  <c r="EP33" i="6"/>
  <c r="EP28" i="6"/>
  <c r="EP13" i="6"/>
  <c r="EO22" i="6"/>
  <c r="ER17" i="6"/>
  <c r="EO33" i="6"/>
  <c r="EQ51" i="6"/>
  <c r="EP6" i="6"/>
  <c r="EP7" i="6" s="1"/>
  <c r="EN8" i="6"/>
  <c r="ER13" i="6"/>
  <c r="EP15" i="6"/>
  <c r="EN18" i="6"/>
  <c r="EN10" i="6"/>
  <c r="EO32" i="6"/>
  <c r="EO10" i="6"/>
  <c r="EO9" i="6" s="1"/>
  <c r="EN17" i="6"/>
  <c r="EQ18" i="6"/>
  <c r="EQ17" i="6" s="1"/>
  <c r="EO20" i="6"/>
  <c r="EO29" i="6"/>
  <c r="EP8" i="6"/>
  <c r="EP9" i="6" s="1"/>
  <c r="ER15" i="6"/>
  <c r="EN20" i="6"/>
  <c r="ER8" i="6"/>
  <c r="ER9" i="6" s="1"/>
  <c r="EN13" i="6"/>
  <c r="ER18" i="6"/>
  <c r="EP20" i="6"/>
  <c r="EO26" i="6"/>
  <c r="EO25" i="6" s="1"/>
  <c r="EO34" i="6"/>
  <c r="ER10" i="6"/>
  <c r="ER11" i="6" l="1"/>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EJ13" i="6" l="1"/>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EM6" i="6" l="1"/>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<sst xmlns="http://schemas.openxmlformats.org/spreadsheetml/2006/main" count="156" uniqueCount="70">
  <si>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</si>
  <si>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</si>
  <si>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</si>
  <si>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</si>
  <si>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</si>
  <si>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</si>
  <si>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</si>
  <si>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</si>
  <si>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</si>
  <si>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</si>
  <si>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</si>
  <si>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</si>
  <si>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</si>
  <si>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</si>
  <si>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</si>
  <si>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</si>
  <si>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</si>
  <si>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</si>
  <si>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</si>
  <si>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</si>
  <si>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</si>
  <si>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</si>
  <si>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</si>
  <si>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</si>
  <si>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</si>
  <si>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</si>
  <si>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</si>
  <si>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</si>
  <si>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</si>
  <si>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</si>
  <si>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</si>
  <si>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</si>
  <si>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</si>
  <si>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</si>
  <si>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</si>
  <si>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</si>
  <si>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</si>
  <si>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</si>
  <si>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</si>
  <si>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</si>
  <si>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</si>
  <si>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</si>
  <si>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</si>
  <si>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</si>
  <si>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</si>
  <si>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</si>
  <si>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</si>
  <si>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</si>
  <si>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</si>
  <si>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</si>
  <si>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</si>
  <si>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</si>
  <si>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</si>
  <si>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</si>
  <si>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</si>
  <si>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</si>
  <si>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</si>
  <si>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</si>
  <si>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</si>
  <si>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</si>
  <si>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</si>
  <si>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</si>
  <si>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</si>
  <si>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</si>
  <si>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</si>
  <si>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</si>
  <si>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</si>
  <si>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May 2019</t>
  </si>
  <si>
    <t>11851 ~ 74</t>
  </si>
  <si>
    <t>Updated for-Jun/26/2019 Nifty closed on a bear note at 11700 level .So today on upside first intra resistance is at 11841-46 .Next resistance are 11886-91,11932-37,11961-66,12003-08,12044-49,12096-00,12128-33,12180-85,12235-40,12274-79,12320-25,12366-71 level.On downside first support is at 11751-46 next support are at 11706-01,11660-55,11630-25,11573-68,11590-85,11548-43,11490-85,11423-18,11392-87,11312-07,11272-67,11235-30,11180-75,11152-47,11117-12,11082-78,11047-42,11010-05,10970-65,10930-25,10885-80,10830-25,10783-78,10734-29,10705-00,10656-51 level. Market is in bull zone .So today for intraday on upside intra resistance are at 11846 and 11891 level and On downside be alert below 11746 and avoid all longs below 11701 level as selling may intensify below that level . Click Here to view Nifty Future and Option Analysis and Click here For NIFTY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</si>
</sst>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7"/>
  <sheetViews>
    <sheetView showGridLines="0" tabSelected="1" zoomScale="110" zoomScaleNormal="110" workbookViewId="0">
      <selection activeCell="H45" sqref="H45"/>
    </sheetView>
  </sheetViews>
  <sheetFormatPr defaultColWidth="8.6640625" defaultRowHeight="14.7" customHeight="1" x14ac:dyDescent="0.3"/>
  <cols>
    <col min="1" max="4" width="8.6640625" style="1" customWidth="1"/>
    <col min="5" max="6" width="10.6640625" style="1" customWidth="1"/>
    <col min="7" max="10" width="10.6640625" style="91" customWidth="1"/>
    <col min="11" max="11" width="11" style="207" bestFit="1" customWidth="1"/>
    <col min="13" max="13" width="9.33203125" style="1" bestFit="1" customWidth="1"/>
    <col min="14" max="254" width="8.6640625" style="1" customWidth="1"/>
  </cols>
  <sheetData>
    <row r="1" spans="1:10" ht="14.7" customHeight="1" x14ac:dyDescent="0.3">
      <c r="A1" s="213"/>
      <c r="B1" s="214"/>
      <c r="C1" s="214"/>
      <c r="D1" s="214"/>
      <c r="E1" s="2" t="s">
        <v>67</v>
      </c>
      <c r="F1" s="2" t="s">
        <v>1</v>
      </c>
      <c r="G1" s="3">
        <v>43644</v>
      </c>
      <c r="H1" s="3">
        <v>43647</v>
      </c>
      <c r="I1" s="3"/>
      <c r="J1" s="3"/>
    </row>
    <row r="2" spans="1:10" ht="14.7" customHeight="1" x14ac:dyDescent="0.3">
      <c r="A2" s="4"/>
      <c r="B2" s="5"/>
      <c r="C2" s="5"/>
      <c r="D2" s="6" t="s">
        <v>2</v>
      </c>
      <c r="E2" s="7">
        <v>12041.15</v>
      </c>
      <c r="F2" s="7">
        <v>11911.15</v>
      </c>
      <c r="G2" s="7">
        <v>11871.7</v>
      </c>
      <c r="H2" s="7">
        <v>11884.65</v>
      </c>
      <c r="I2" s="7"/>
      <c r="J2" s="7"/>
    </row>
    <row r="3" spans="1:10" ht="14.7" customHeight="1" x14ac:dyDescent="0.3">
      <c r="A3" s="4"/>
      <c r="B3" s="8"/>
      <c r="C3" s="9"/>
      <c r="D3" s="6" t="s">
        <v>3</v>
      </c>
      <c r="E3" s="10">
        <v>11108.3</v>
      </c>
      <c r="F3" s="10">
        <v>11651</v>
      </c>
      <c r="G3" s="10">
        <v>11775.5</v>
      </c>
      <c r="H3" s="10">
        <v>11830.8</v>
      </c>
      <c r="I3" s="10"/>
      <c r="J3" s="10"/>
    </row>
    <row r="4" spans="1:10" ht="14.7" customHeight="1" x14ac:dyDescent="0.3">
      <c r="A4" s="4"/>
      <c r="B4" s="8"/>
      <c r="C4" s="9"/>
      <c r="D4" s="6" t="s">
        <v>4</v>
      </c>
      <c r="E4" s="11">
        <v>11922.8</v>
      </c>
      <c r="F4" s="11">
        <v>11788.85</v>
      </c>
      <c r="G4" s="11">
        <v>11788.85</v>
      </c>
      <c r="H4" s="11">
        <v>11865.6</v>
      </c>
      <c r="I4" s="11"/>
      <c r="J4" s="11"/>
    </row>
    <row r="5" spans="1:10" ht="14.7" customHeight="1" x14ac:dyDescent="0.3">
      <c r="A5" s="211" t="s">
        <v>5</v>
      </c>
      <c r="B5" s="212"/>
      <c r="C5" s="212"/>
      <c r="D5" s="212"/>
      <c r="E5" s="5"/>
      <c r="F5" s="5"/>
      <c r="G5" s="5"/>
      <c r="H5" s="5"/>
      <c r="I5" s="5"/>
      <c r="J5" s="5"/>
    </row>
    <row r="6" spans="1:10" ht="14.7" customHeight="1" x14ac:dyDescent="0.3">
      <c r="A6" s="12"/>
      <c r="B6" s="13"/>
      <c r="C6" s="13"/>
      <c r="D6" s="14" t="s">
        <v>6</v>
      </c>
      <c r="E6" s="15">
        <f t="shared" ref="E6:F6" si="0">E10+E50</f>
        <v>13206.050000000001</v>
      </c>
      <c r="F6" s="15">
        <f t="shared" si="0"/>
        <v>12176.483333333332</v>
      </c>
      <c r="G6" s="15">
        <f t="shared" ref="G6:H6" si="1">G10+G50</f>
        <v>11944.733333333337</v>
      </c>
      <c r="H6" s="15">
        <f t="shared" si="1"/>
        <v>11943.749999999998</v>
      </c>
      <c r="I6" s="15"/>
      <c r="J6" s="15"/>
    </row>
    <row r="7" spans="1:10" ht="14.7" hidden="1" customHeight="1" x14ac:dyDescent="0.3">
      <c r="A7" s="12"/>
      <c r="B7" s="13"/>
      <c r="C7" s="13"/>
      <c r="D7" s="14" t="s">
        <v>7</v>
      </c>
      <c r="E7" s="16">
        <f t="shared" ref="E7:F7" si="2">(E6+E8)/2</f>
        <v>12914.825000000001</v>
      </c>
      <c r="F7" s="16">
        <f t="shared" si="2"/>
        <v>12110.149999999998</v>
      </c>
      <c r="G7" s="16">
        <f t="shared" ref="G7:H7" si="3">(G6+G8)/2</f>
        <v>11926.475000000002</v>
      </c>
      <c r="H7" s="16">
        <f t="shared" si="3"/>
        <v>11928.974999999999</v>
      </c>
      <c r="I7" s="16"/>
      <c r="J7" s="16"/>
    </row>
    <row r="8" spans="1:10" ht="14.7" customHeight="1" x14ac:dyDescent="0.3">
      <c r="A8" s="12"/>
      <c r="B8" s="13"/>
      <c r="C8" s="13"/>
      <c r="D8" s="14" t="s">
        <v>8</v>
      </c>
      <c r="E8" s="17">
        <f t="shared" ref="E8:F8" si="4">E14+E50</f>
        <v>12623.6</v>
      </c>
      <c r="F8" s="17">
        <f t="shared" si="4"/>
        <v>12043.816666666666</v>
      </c>
      <c r="G8" s="17">
        <f t="shared" ref="G8:H8" si="5">G14+G50</f>
        <v>11908.216666666669</v>
      </c>
      <c r="H8" s="17">
        <f t="shared" si="5"/>
        <v>11914.199999999999</v>
      </c>
      <c r="I8" s="17"/>
      <c r="J8" s="17"/>
    </row>
    <row r="9" spans="1:10" ht="14.7" hidden="1" customHeight="1" x14ac:dyDescent="0.3">
      <c r="A9" s="12"/>
      <c r="B9" s="13"/>
      <c r="C9" s="13"/>
      <c r="D9" s="14" t="s">
        <v>9</v>
      </c>
      <c r="E9" s="16">
        <f t="shared" ref="E9:F9" si="6">(E8+E10)/2</f>
        <v>12448.400000000001</v>
      </c>
      <c r="F9" s="16">
        <f t="shared" si="6"/>
        <v>11980.074999999999</v>
      </c>
      <c r="G9" s="16">
        <f t="shared" ref="G9:H9" si="7">(G8+G10)/2</f>
        <v>11878.375000000004</v>
      </c>
      <c r="H9" s="16">
        <f t="shared" si="7"/>
        <v>11902.05</v>
      </c>
      <c r="I9" s="16"/>
      <c r="J9" s="16"/>
    </row>
    <row r="10" spans="1:10" ht="14.7" customHeight="1" x14ac:dyDescent="0.3">
      <c r="A10" s="12"/>
      <c r="B10" s="13"/>
      <c r="C10" s="13"/>
      <c r="D10" s="14" t="s">
        <v>10</v>
      </c>
      <c r="E10" s="18">
        <f t="shared" ref="E10:F10" si="8">(2*E14)-E3</f>
        <v>12273.2</v>
      </c>
      <c r="F10" s="18">
        <f t="shared" si="8"/>
        <v>11916.333333333332</v>
      </c>
      <c r="G10" s="18">
        <f t="shared" ref="G10:H10" si="9">(2*G14)-G3</f>
        <v>11848.533333333336</v>
      </c>
      <c r="H10" s="18">
        <f t="shared" si="9"/>
        <v>11889.899999999998</v>
      </c>
      <c r="I10" s="18"/>
      <c r="J10" s="18"/>
    </row>
    <row r="11" spans="1:10" ht="14.7" hidden="1" customHeight="1" x14ac:dyDescent="0.3">
      <c r="A11" s="12"/>
      <c r="B11" s="13"/>
      <c r="C11" s="13"/>
      <c r="D11" s="14" t="s">
        <v>11</v>
      </c>
      <c r="E11" s="16">
        <f t="shared" ref="E11:F11" si="10">(E10+E14)/2</f>
        <v>11981.975</v>
      </c>
      <c r="F11" s="16">
        <f t="shared" si="10"/>
        <v>11850</v>
      </c>
      <c r="G11" s="16">
        <f t="shared" ref="G11:H11" si="11">(G10+G14)/2</f>
        <v>11830.275000000001</v>
      </c>
      <c r="H11" s="16">
        <f t="shared" si="11"/>
        <v>11875.124999999998</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 t="shared" ref="E13:F13" si="12">E14+E57/2</f>
        <v>11806.775000000001</v>
      </c>
      <c r="F13" s="20">
        <f t="shared" si="12"/>
        <v>11786.258333333331</v>
      </c>
      <c r="G13" s="20">
        <f t="shared" ref="G13:H13" si="13">G14+G57/2</f>
        <v>11823.6</v>
      </c>
      <c r="H13" s="20">
        <f t="shared" si="13"/>
        <v>11862.974999999999</v>
      </c>
      <c r="I13" s="20"/>
      <c r="J13" s="20"/>
    </row>
    <row r="14" spans="1:10" ht="14.7" customHeight="1" x14ac:dyDescent="0.3">
      <c r="A14" s="12"/>
      <c r="B14" s="13"/>
      <c r="C14" s="13"/>
      <c r="D14" s="14" t="s">
        <v>13</v>
      </c>
      <c r="E14" s="11">
        <f t="shared" ref="E14:F14" si="14">(E2+E3+E4)/3</f>
        <v>11690.75</v>
      </c>
      <c r="F14" s="11">
        <f t="shared" si="14"/>
        <v>11783.666666666666</v>
      </c>
      <c r="G14" s="11">
        <f t="shared" ref="G14:H14" si="15">(G2+G3+G4)/3</f>
        <v>11812.016666666668</v>
      </c>
      <c r="H14" s="11">
        <f t="shared" si="15"/>
        <v>11860.349999999999</v>
      </c>
      <c r="I14" s="11"/>
      <c r="J14" s="11"/>
    </row>
    <row r="15" spans="1:10" ht="14.7" customHeight="1" x14ac:dyDescent="0.3">
      <c r="A15" s="12"/>
      <c r="B15" s="13"/>
      <c r="C15" s="13"/>
      <c r="D15" s="14" t="s">
        <v>14</v>
      </c>
      <c r="E15" s="21">
        <f t="shared" ref="E15:F15" si="16">E14-E57/2</f>
        <v>11574.724999999999</v>
      </c>
      <c r="F15" s="21">
        <f t="shared" si="16"/>
        <v>11781.075000000001</v>
      </c>
      <c r="G15" s="21">
        <f t="shared" ref="G15:H15" si="17">G14-G57/2</f>
        <v>11800.433333333336</v>
      </c>
      <c r="H15" s="21">
        <f t="shared" si="17"/>
        <v>11857.724999999999</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 t="shared" ref="E17:F17" si="18">(E14+E18)/2</f>
        <v>11515.55</v>
      </c>
      <c r="F17" s="16">
        <f t="shared" si="18"/>
        <v>11719.924999999999</v>
      </c>
      <c r="G17" s="16">
        <f t="shared" ref="G17:H17" si="19">(G14+G18)/2</f>
        <v>11782.175000000003</v>
      </c>
      <c r="H17" s="16">
        <f t="shared" si="19"/>
        <v>11848.199999999997</v>
      </c>
      <c r="I17" s="16"/>
      <c r="J17" s="16"/>
    </row>
    <row r="18" spans="1:10" ht="14.7" customHeight="1" x14ac:dyDescent="0.3">
      <c r="A18" s="12"/>
      <c r="B18" s="13"/>
      <c r="C18" s="13"/>
      <c r="D18" s="14" t="s">
        <v>16</v>
      </c>
      <c r="E18" s="22">
        <f t="shared" ref="E18:F18" si="20">2*E14-E2</f>
        <v>11340.35</v>
      </c>
      <c r="F18" s="22">
        <f t="shared" si="20"/>
        <v>11656.183333333332</v>
      </c>
      <c r="G18" s="22">
        <f t="shared" ref="G18:H18" si="21">2*G14-G2</f>
        <v>11752.333333333336</v>
      </c>
      <c r="H18" s="22">
        <f t="shared" si="21"/>
        <v>11836.049999999997</v>
      </c>
      <c r="I18" s="22"/>
      <c r="J18" s="22"/>
    </row>
    <row r="19" spans="1:10" ht="14.7" hidden="1" customHeight="1" x14ac:dyDescent="0.3">
      <c r="A19" s="12"/>
      <c r="B19" s="13"/>
      <c r="C19" s="13"/>
      <c r="D19" s="14" t="s">
        <v>17</v>
      </c>
      <c r="E19" s="16">
        <f t="shared" ref="E19:F19" si="22">(E18+E20)/2</f>
        <v>11049.125</v>
      </c>
      <c r="F19" s="16">
        <f t="shared" si="22"/>
        <v>11589.849999999999</v>
      </c>
      <c r="G19" s="16">
        <f t="shared" ref="G19:H19" si="23">(G18+G20)/2</f>
        <v>11734.075000000001</v>
      </c>
      <c r="H19" s="16">
        <f t="shared" si="23"/>
        <v>11821.274999999998</v>
      </c>
      <c r="I19" s="16"/>
      <c r="J19" s="16"/>
    </row>
    <row r="20" spans="1:10" ht="14.7" customHeight="1" x14ac:dyDescent="0.3">
      <c r="A20" s="12"/>
      <c r="B20" s="13"/>
      <c r="C20" s="13"/>
      <c r="D20" s="14" t="s">
        <v>18</v>
      </c>
      <c r="E20" s="23">
        <f t="shared" ref="E20:F20" si="24">E14-E50</f>
        <v>10757.9</v>
      </c>
      <c r="F20" s="23">
        <f t="shared" si="24"/>
        <v>11523.516666666666</v>
      </c>
      <c r="G20" s="23">
        <f t="shared" ref="G20:H20" si="25">G14-G50</f>
        <v>11715.816666666668</v>
      </c>
      <c r="H20" s="23">
        <f t="shared" si="25"/>
        <v>11806.499999999998</v>
      </c>
      <c r="I20" s="23"/>
      <c r="J20" s="23"/>
    </row>
    <row r="21" spans="1:10" ht="14.7" hidden="1" customHeight="1" x14ac:dyDescent="0.3">
      <c r="A21" s="12"/>
      <c r="B21" s="13"/>
      <c r="C21" s="13"/>
      <c r="D21" s="14" t="s">
        <v>19</v>
      </c>
      <c r="E21" s="16">
        <f t="shared" ref="E21:F21" si="26">(E20+E22)/2</f>
        <v>10582.7</v>
      </c>
      <c r="F21" s="16">
        <f t="shared" si="26"/>
        <v>11459.775</v>
      </c>
      <c r="G21" s="16">
        <f t="shared" ref="G21:H21" si="27">(G20+G22)/2</f>
        <v>11685.975000000002</v>
      </c>
      <c r="H21" s="16">
        <f t="shared" si="27"/>
        <v>11794.349999999999</v>
      </c>
      <c r="I21" s="16"/>
      <c r="J21" s="16"/>
    </row>
    <row r="22" spans="1:10" ht="14.7" customHeight="1" x14ac:dyDescent="0.3">
      <c r="A22" s="12"/>
      <c r="B22" s="13"/>
      <c r="C22" s="13"/>
      <c r="D22" s="14" t="s">
        <v>20</v>
      </c>
      <c r="E22" s="24">
        <f t="shared" ref="E22:F22" si="28">E18-E50</f>
        <v>10407.5</v>
      </c>
      <c r="F22" s="24">
        <f t="shared" si="28"/>
        <v>11396.033333333333</v>
      </c>
      <c r="G22" s="24">
        <f t="shared" ref="G22:H22" si="29">G18-G50</f>
        <v>11656.133333333335</v>
      </c>
      <c r="H22" s="24">
        <f t="shared" si="29"/>
        <v>11782.199999999997</v>
      </c>
      <c r="I22" s="24"/>
      <c r="J22" s="24"/>
    </row>
    <row r="23" spans="1:10" ht="14.7" customHeight="1" x14ac:dyDescent="0.3">
      <c r="A23" s="211" t="s">
        <v>21</v>
      </c>
      <c r="B23" s="212"/>
      <c r="C23" s="212"/>
      <c r="D23" s="212"/>
      <c r="E23" s="25"/>
      <c r="F23" s="25"/>
      <c r="G23" s="25"/>
      <c r="H23" s="25"/>
      <c r="I23" s="25"/>
      <c r="J23" s="25"/>
    </row>
    <row r="24" spans="1:10" ht="14.7" customHeight="1" x14ac:dyDescent="0.3">
      <c r="A24" s="12"/>
      <c r="B24" s="13"/>
      <c r="C24" s="13"/>
      <c r="D24" s="14" t="s">
        <v>22</v>
      </c>
      <c r="E24" s="17">
        <f t="shared" ref="E24:F24" si="30">(E2/E3)*E4</f>
        <v>12924.049874418228</v>
      </c>
      <c r="F24" s="17">
        <f t="shared" si="30"/>
        <v>12052.077991374132</v>
      </c>
      <c r="G24" s="17">
        <f t="shared" ref="G24:H24" si="31">(G2/G3)*G4</f>
        <v>11885.159062884804</v>
      </c>
      <c r="H24" s="17">
        <f t="shared" si="31"/>
        <v>11919.608398417691</v>
      </c>
      <c r="I24" s="17"/>
      <c r="J24" s="17"/>
    </row>
    <row r="25" spans="1:10" ht="14.7" hidden="1" customHeight="1" x14ac:dyDescent="0.3">
      <c r="A25" s="12"/>
      <c r="B25" s="13"/>
      <c r="C25" s="13"/>
      <c r="D25" s="14" t="s">
        <v>23</v>
      </c>
      <c r="E25" s="16">
        <f t="shared" ref="E25:F25" si="32">E26+1.168*(E26-E27)</f>
        <v>12735.49892</v>
      </c>
      <c r="F25" s="16">
        <f t="shared" si="32"/>
        <v>12015.492680000001</v>
      </c>
      <c r="G25" s="16">
        <f t="shared" ref="G25:H25" si="33">G26+1.168*(G26-G27)</f>
        <v>11872.659439999999</v>
      </c>
      <c r="H25" s="16">
        <f t="shared" si="33"/>
        <v>11912.514120000002</v>
      </c>
      <c r="I25" s="16"/>
      <c r="J25" s="16"/>
    </row>
    <row r="26" spans="1:10" ht="14.7" customHeight="1" x14ac:dyDescent="0.3">
      <c r="A26" s="12"/>
      <c r="B26" s="13"/>
      <c r="C26" s="13"/>
      <c r="D26" s="14" t="s">
        <v>24</v>
      </c>
      <c r="E26" s="18">
        <f t="shared" ref="E26:F26" si="34">E4+E51/2</f>
        <v>12435.8675</v>
      </c>
      <c r="F26" s="18">
        <f t="shared" si="34"/>
        <v>11931.932500000001</v>
      </c>
      <c r="G26" s="18">
        <f t="shared" ref="G26:H26" si="35">G4+G51/2</f>
        <v>11841.76</v>
      </c>
      <c r="H26" s="18">
        <f t="shared" si="35"/>
        <v>11895.217500000001</v>
      </c>
      <c r="I26" s="18"/>
      <c r="J26" s="18"/>
    </row>
    <row r="27" spans="1:10" ht="14.7" customHeight="1" x14ac:dyDescent="0.3">
      <c r="A27" s="12"/>
      <c r="B27" s="13"/>
      <c r="C27" s="13"/>
      <c r="D27" s="14" t="s">
        <v>25</v>
      </c>
      <c r="E27" s="7">
        <f t="shared" ref="E27:F27" si="36">E4+E51/4</f>
        <v>12179.33375</v>
      </c>
      <c r="F27" s="7">
        <f t="shared" si="36"/>
        <v>11860.391250000001</v>
      </c>
      <c r="G27" s="7">
        <f t="shared" ref="G27:H27" si="37">G4+G51/4</f>
        <v>11815.305</v>
      </c>
      <c r="H27" s="7">
        <f t="shared" si="37"/>
        <v>11880.408750000001</v>
      </c>
      <c r="I27" s="7"/>
      <c r="J27" s="7"/>
    </row>
    <row r="28" spans="1:10" ht="14.7" hidden="1" customHeight="1" x14ac:dyDescent="0.3">
      <c r="A28" s="12"/>
      <c r="B28" s="13"/>
      <c r="C28" s="13"/>
      <c r="D28" s="14" t="s">
        <v>26</v>
      </c>
      <c r="E28" s="16">
        <f t="shared" ref="E28:F28" si="38">E4+E51/6</f>
        <v>12093.8225</v>
      </c>
      <c r="F28" s="16">
        <f t="shared" si="38"/>
        <v>11836.544166666667</v>
      </c>
      <c r="G28" s="16">
        <f t="shared" ref="G28:H28" si="39">G4+G51/6</f>
        <v>11806.486666666668</v>
      </c>
      <c r="H28" s="16">
        <f t="shared" si="39"/>
        <v>11875.4725</v>
      </c>
      <c r="I28" s="16"/>
      <c r="J28" s="16"/>
    </row>
    <row r="29" spans="1:10" ht="14.7" hidden="1" customHeight="1" x14ac:dyDescent="0.3">
      <c r="A29" s="12"/>
      <c r="B29" s="13"/>
      <c r="C29" s="13"/>
      <c r="D29" s="14" t="s">
        <v>27</v>
      </c>
      <c r="E29" s="16">
        <f t="shared" ref="E29:F29" si="40">E4+E51/12</f>
        <v>12008.311249999999</v>
      </c>
      <c r="F29" s="16">
        <f t="shared" si="40"/>
        <v>11812.697083333334</v>
      </c>
      <c r="G29" s="16">
        <f t="shared" ref="G29:H29" si="41">G4+G51/12</f>
        <v>11797.668333333333</v>
      </c>
      <c r="H29" s="16">
        <f t="shared" si="41"/>
        <v>11870.536250000001</v>
      </c>
      <c r="I29" s="16"/>
      <c r="J29" s="16"/>
    </row>
    <row r="30" spans="1:10" ht="14.7" customHeight="1" x14ac:dyDescent="0.3">
      <c r="A30" s="12"/>
      <c r="B30" s="13"/>
      <c r="C30" s="13"/>
      <c r="D30" s="14" t="s">
        <v>4</v>
      </c>
      <c r="E30" s="11">
        <f t="shared" ref="E30:F30" si="42">E4</f>
        <v>11922.8</v>
      </c>
      <c r="F30" s="11">
        <f t="shared" si="42"/>
        <v>11788.85</v>
      </c>
      <c r="G30" s="11">
        <f t="shared" ref="G30:H30" si="43">G4</f>
        <v>11788.85</v>
      </c>
      <c r="H30" s="11">
        <f t="shared" si="43"/>
        <v>11865.6</v>
      </c>
      <c r="I30" s="11"/>
      <c r="J30" s="11"/>
    </row>
    <row r="31" spans="1:10" ht="14.7" hidden="1" customHeight="1" x14ac:dyDescent="0.3">
      <c r="A31" s="12"/>
      <c r="B31" s="13"/>
      <c r="C31" s="13"/>
      <c r="D31" s="14" t="s">
        <v>28</v>
      </c>
      <c r="E31" s="16">
        <f t="shared" ref="E31:F31" si="44">E4-E51/12</f>
        <v>11837.28875</v>
      </c>
      <c r="F31" s="16">
        <f t="shared" si="44"/>
        <v>11765.002916666666</v>
      </c>
      <c r="G31" s="16">
        <f t="shared" ref="G31:H31" si="45">G4-G51/12</f>
        <v>11780.031666666668</v>
      </c>
      <c r="H31" s="16">
        <f t="shared" si="45"/>
        <v>11860.66375</v>
      </c>
      <c r="I31" s="16"/>
      <c r="J31" s="16"/>
    </row>
    <row r="32" spans="1:10" ht="14.7" hidden="1" customHeight="1" x14ac:dyDescent="0.3">
      <c r="A32" s="12"/>
      <c r="B32" s="13"/>
      <c r="C32" s="13"/>
      <c r="D32" s="14" t="s">
        <v>29</v>
      </c>
      <c r="E32" s="16">
        <f t="shared" ref="E32:F32" si="46">E4-E51/6</f>
        <v>11751.777499999998</v>
      </c>
      <c r="F32" s="16">
        <f t="shared" si="46"/>
        <v>11741.155833333334</v>
      </c>
      <c r="G32" s="16">
        <f t="shared" ref="G32:H32" si="47">G4-G51/6</f>
        <v>11771.213333333333</v>
      </c>
      <c r="H32" s="16">
        <f t="shared" si="47"/>
        <v>11855.727500000001</v>
      </c>
      <c r="I32" s="16"/>
      <c r="J32" s="16"/>
    </row>
    <row r="33" spans="1:13" ht="14.7" customHeight="1" x14ac:dyDescent="0.3">
      <c r="A33" s="12"/>
      <c r="B33" s="13"/>
      <c r="C33" s="13"/>
      <c r="D33" s="14" t="s">
        <v>30</v>
      </c>
      <c r="E33" s="10">
        <f t="shared" ref="E33:F33" si="48">E4-E51/4</f>
        <v>11666.266249999999</v>
      </c>
      <c r="F33" s="10">
        <f t="shared" si="48"/>
        <v>11717.30875</v>
      </c>
      <c r="G33" s="10">
        <f t="shared" ref="G33:H33" si="49">G4-G51/4</f>
        <v>11762.395</v>
      </c>
      <c r="H33" s="10">
        <f t="shared" si="49"/>
        <v>11850.79125</v>
      </c>
      <c r="I33" s="10"/>
      <c r="J33" s="10"/>
    </row>
    <row r="34" spans="1:13" ht="14.7" customHeight="1" x14ac:dyDescent="0.3">
      <c r="A34" s="12"/>
      <c r="B34" s="13"/>
      <c r="C34" s="13"/>
      <c r="D34" s="14" t="s">
        <v>31</v>
      </c>
      <c r="E34" s="22">
        <f t="shared" ref="E34:F34" si="50">E4-E51/2</f>
        <v>11409.732499999998</v>
      </c>
      <c r="F34" s="22">
        <f t="shared" si="50"/>
        <v>11645.7675</v>
      </c>
      <c r="G34" s="22">
        <f t="shared" ref="G34:H34" si="51">G4-G51/2</f>
        <v>11735.94</v>
      </c>
      <c r="H34" s="22">
        <f t="shared" si="51"/>
        <v>11835.9825</v>
      </c>
      <c r="I34" s="22"/>
      <c r="J34" s="22"/>
      <c r="M34" s="96"/>
    </row>
    <row r="35" spans="1:13" ht="14.7" hidden="1" customHeight="1" x14ac:dyDescent="0.3">
      <c r="A35" s="12"/>
      <c r="B35" s="13"/>
      <c r="C35" s="13"/>
      <c r="D35" s="14" t="s">
        <v>32</v>
      </c>
      <c r="E35" s="16">
        <f t="shared" ref="E35:F35" si="52">E34-1.168*(E33-E34)</f>
        <v>11110.101079999999</v>
      </c>
      <c r="F35" s="16">
        <f t="shared" si="52"/>
        <v>11562.20732</v>
      </c>
      <c r="G35" s="16">
        <f t="shared" ref="G35:H35" si="53">G34-1.168*(G33-G34)</f>
        <v>11705.040560000001</v>
      </c>
      <c r="H35" s="16">
        <f t="shared" si="53"/>
        <v>11818.685879999999</v>
      </c>
      <c r="I35" s="16"/>
      <c r="J35" s="16"/>
    </row>
    <row r="36" spans="1:13" ht="14.7" customHeight="1" x14ac:dyDescent="0.3">
      <c r="A36" s="12"/>
      <c r="B36" s="13"/>
      <c r="C36" s="13"/>
      <c r="D36" s="14" t="s">
        <v>33</v>
      </c>
      <c r="E36" s="23">
        <f t="shared" ref="E36:F36" si="54">E4-(E24-E4)</f>
        <v>10921.550125581771</v>
      </c>
      <c r="F36" s="23">
        <f t="shared" si="54"/>
        <v>11525.622008625869</v>
      </c>
      <c r="G36" s="23">
        <f t="shared" ref="G36:H36" si="55">G4-(G24-G4)</f>
        <v>11692.540937115196</v>
      </c>
      <c r="H36" s="23">
        <f t="shared" si="55"/>
        <v>11811.59160158231</v>
      </c>
      <c r="I36" s="23"/>
      <c r="J36" s="23"/>
      <c r="M36" s="96"/>
    </row>
    <row r="37" spans="1:13" ht="14.7" customHeight="1" x14ac:dyDescent="0.3">
      <c r="A37" s="211" t="s">
        <v>34</v>
      </c>
      <c r="B37" s="212"/>
      <c r="C37" s="212"/>
      <c r="D37" s="212"/>
      <c r="E37" s="26" t="s">
        <v>35</v>
      </c>
      <c r="F37" s="9"/>
      <c r="G37" s="9"/>
      <c r="H37" s="9"/>
      <c r="I37" s="9"/>
      <c r="J37" s="9"/>
    </row>
    <row r="38" spans="1:13" ht="14.7" customHeight="1" x14ac:dyDescent="0.3">
      <c r="A38" s="30"/>
      <c r="B38" s="19"/>
      <c r="C38" s="19"/>
      <c r="D38" s="14" t="s">
        <v>36</v>
      </c>
      <c r="E38" s="15"/>
      <c r="F38" s="15"/>
      <c r="G38" s="15"/>
      <c r="H38" s="15"/>
      <c r="I38" s="15"/>
      <c r="J38" s="15"/>
    </row>
    <row r="39" spans="1:13" ht="14.7" customHeight="1" x14ac:dyDescent="0.3">
      <c r="A39" s="30"/>
      <c r="B39" s="19"/>
      <c r="C39" s="19"/>
      <c r="D39" s="14" t="s">
        <v>37</v>
      </c>
      <c r="E39" s="17"/>
      <c r="F39" s="17"/>
      <c r="G39" s="77"/>
      <c r="H39" s="77"/>
      <c r="I39" s="77"/>
      <c r="J39" s="77"/>
      <c r="K39" s="208"/>
      <c r="L39" s="205"/>
      <c r="M39" s="169"/>
    </row>
    <row r="40" spans="1:13" ht="14.7" customHeight="1" x14ac:dyDescent="0.3">
      <c r="A40" s="12"/>
      <c r="B40" s="19"/>
      <c r="C40" s="13"/>
      <c r="D40" s="14" t="s">
        <v>38</v>
      </c>
      <c r="E40" s="18"/>
      <c r="F40" s="18"/>
      <c r="G40" s="18"/>
      <c r="H40" s="18"/>
      <c r="I40" s="18"/>
      <c r="J40" s="18"/>
      <c r="K40" s="208"/>
      <c r="L40" s="205"/>
    </row>
    <row r="41" spans="1:13" ht="14.7" customHeight="1" x14ac:dyDescent="0.3">
      <c r="A41" s="12"/>
      <c r="B41" s="13"/>
      <c r="C41" s="13"/>
      <c r="D41" s="14" t="s">
        <v>39</v>
      </c>
      <c r="E41" s="7"/>
      <c r="F41" s="7"/>
      <c r="G41" s="7"/>
      <c r="H41" s="7">
        <v>11911.15</v>
      </c>
      <c r="I41" s="7"/>
      <c r="J41" s="7"/>
      <c r="K41" s="208"/>
      <c r="L41" s="205"/>
    </row>
    <row r="42" spans="1:13" ht="14.7" customHeight="1" x14ac:dyDescent="0.3">
      <c r="A42" s="12"/>
      <c r="B42" s="13"/>
      <c r="C42" s="13"/>
      <c r="D42" s="138" t="s">
        <v>64</v>
      </c>
      <c r="E42" s="20"/>
      <c r="F42" s="20"/>
      <c r="G42" s="20">
        <v>11819.6592</v>
      </c>
      <c r="H42" s="20">
        <v>11884.65</v>
      </c>
      <c r="I42" s="20"/>
      <c r="J42" s="20"/>
      <c r="M42" s="91"/>
    </row>
    <row r="43" spans="1:13" ht="14.7" customHeight="1" x14ac:dyDescent="0.3">
      <c r="A43" s="12"/>
      <c r="B43" s="13"/>
      <c r="C43" s="13"/>
      <c r="D43" s="14" t="s">
        <v>4</v>
      </c>
      <c r="E43" s="11">
        <f t="shared" ref="E43:F43" si="56">E4</f>
        <v>11922.8</v>
      </c>
      <c r="F43" s="11">
        <f t="shared" si="56"/>
        <v>11788.85</v>
      </c>
      <c r="G43" s="11">
        <f t="shared" ref="G43:H43" si="57">G4</f>
        <v>11788.85</v>
      </c>
      <c r="H43" s="11">
        <f t="shared" si="57"/>
        <v>11865.6</v>
      </c>
      <c r="I43" s="11"/>
      <c r="J43" s="11"/>
    </row>
    <row r="44" spans="1:13" ht="14.7" customHeight="1" x14ac:dyDescent="0.3">
      <c r="A44" s="12"/>
      <c r="B44" s="13"/>
      <c r="C44" s="13"/>
      <c r="D44" s="14" t="s">
        <v>40</v>
      </c>
      <c r="E44" s="21"/>
      <c r="F44" s="21"/>
      <c r="G44" s="21">
        <v>11759.799300000001</v>
      </c>
      <c r="H44" s="21">
        <v>11811</v>
      </c>
      <c r="I44" s="21"/>
      <c r="J44" s="21"/>
      <c r="K44" s="209"/>
    </row>
    <row r="45" spans="1:13" ht="14.7" customHeight="1" x14ac:dyDescent="0.3">
      <c r="A45" s="12"/>
      <c r="B45" s="13"/>
      <c r="C45" s="13"/>
      <c r="D45" s="14" t="s">
        <v>41</v>
      </c>
      <c r="E45" s="10"/>
      <c r="F45" s="10"/>
      <c r="G45" s="10"/>
      <c r="H45" s="10"/>
      <c r="I45" s="10"/>
      <c r="J45" s="10"/>
      <c r="K45" s="210"/>
      <c r="M45" s="91"/>
    </row>
    <row r="46" spans="1:13" ht="14.7" customHeight="1" x14ac:dyDescent="0.3">
      <c r="A46" s="12"/>
      <c r="B46" s="13"/>
      <c r="C46" s="13"/>
      <c r="D46" s="14" t="s">
        <v>42</v>
      </c>
      <c r="E46" s="22"/>
      <c r="F46" s="22"/>
      <c r="G46" s="22"/>
      <c r="H46" s="22"/>
      <c r="I46" s="22"/>
      <c r="J46" s="22"/>
      <c r="K46" s="208"/>
      <c r="L46" s="170"/>
      <c r="M46" s="91"/>
    </row>
    <row r="47" spans="1:13" ht="14.7" customHeight="1" x14ac:dyDescent="0.3">
      <c r="A47" s="12"/>
      <c r="B47" s="13"/>
      <c r="C47" s="13"/>
      <c r="D47" s="14" t="s">
        <v>43</v>
      </c>
      <c r="E47" s="23"/>
      <c r="F47" s="23"/>
      <c r="G47" s="23"/>
      <c r="H47" s="23"/>
      <c r="I47" s="206"/>
      <c r="J47" s="206"/>
      <c r="K47" s="208"/>
      <c r="L47" s="170"/>
    </row>
    <row r="48" spans="1:13" ht="14.7" customHeight="1" x14ac:dyDescent="0.3">
      <c r="A48" s="12"/>
      <c r="B48" s="13"/>
      <c r="C48" s="13"/>
      <c r="D48" s="14" t="s">
        <v>44</v>
      </c>
      <c r="E48" s="24"/>
      <c r="F48" s="24"/>
      <c r="G48" s="24"/>
      <c r="H48" s="24"/>
      <c r="I48" s="24"/>
      <c r="J48" s="24"/>
    </row>
    <row r="49" spans="1:10" ht="14.7" customHeight="1" x14ac:dyDescent="0.3">
      <c r="A49" s="211" t="s">
        <v>45</v>
      </c>
      <c r="B49" s="212"/>
      <c r="C49" s="212"/>
      <c r="D49" s="212"/>
      <c r="E49" s="25"/>
      <c r="F49" s="25"/>
      <c r="G49" s="25"/>
      <c r="H49" s="25"/>
      <c r="I49" s="25"/>
      <c r="J49" s="25"/>
    </row>
    <row r="50" spans="1:10" ht="14.7" customHeight="1" x14ac:dyDescent="0.3">
      <c r="A50" s="12"/>
      <c r="B50" s="13"/>
      <c r="C50" s="13"/>
      <c r="D50" s="14" t="s">
        <v>46</v>
      </c>
      <c r="E50" s="16">
        <f t="shared" ref="E50:F50" si="58">ABS(E2-E3)</f>
        <v>932.85000000000036</v>
      </c>
      <c r="F50" s="16">
        <f t="shared" si="58"/>
        <v>260.14999999999964</v>
      </c>
      <c r="G50" s="16">
        <f t="shared" ref="G50:H50" si="59">ABS(G2-G3)</f>
        <v>96.200000000000728</v>
      </c>
      <c r="H50" s="16">
        <f t="shared" si="59"/>
        <v>53.850000000000364</v>
      </c>
      <c r="I50" s="16"/>
      <c r="J50" s="16"/>
    </row>
    <row r="51" spans="1:10" ht="14.7" customHeight="1" x14ac:dyDescent="0.3">
      <c r="A51" s="12"/>
      <c r="B51" s="13"/>
      <c r="C51" s="13"/>
      <c r="D51" s="14" t="s">
        <v>47</v>
      </c>
      <c r="E51" s="16">
        <f t="shared" ref="E51:F51" si="60">E50*1.1</f>
        <v>1026.1350000000004</v>
      </c>
      <c r="F51" s="16">
        <f t="shared" si="60"/>
        <v>286.16499999999962</v>
      </c>
      <c r="G51" s="16">
        <f t="shared" ref="G51:H51" si="61">G50*1.1</f>
        <v>105.8200000000008</v>
      </c>
      <c r="H51" s="16">
        <f t="shared" si="61"/>
        <v>59.235000000000404</v>
      </c>
      <c r="I51" s="16"/>
      <c r="J51" s="16"/>
    </row>
    <row r="52" spans="1:10" ht="14.7" customHeight="1" x14ac:dyDescent="0.3">
      <c r="A52" s="12"/>
      <c r="B52" s="13"/>
      <c r="C52" s="13"/>
      <c r="D52" s="14" t="s">
        <v>48</v>
      </c>
      <c r="E52" s="16">
        <f t="shared" ref="E52:F52" si="62">(E2+E3)</f>
        <v>23149.449999999997</v>
      </c>
      <c r="F52" s="16">
        <f t="shared" si="62"/>
        <v>23562.15</v>
      </c>
      <c r="G52" s="16">
        <f t="shared" ref="G52:H52" si="63">(G2+G3)</f>
        <v>23647.200000000001</v>
      </c>
      <c r="H52" s="16">
        <f t="shared" si="63"/>
        <v>23715.449999999997</v>
      </c>
      <c r="I52" s="16"/>
      <c r="J52" s="16"/>
    </row>
    <row r="53" spans="1:10" ht="14.7" customHeight="1" x14ac:dyDescent="0.3">
      <c r="A53" s="12"/>
      <c r="B53" s="13"/>
      <c r="C53" s="13"/>
      <c r="D53" s="14" t="s">
        <v>49</v>
      </c>
      <c r="E53" s="16">
        <f t="shared" ref="E53:F53" si="64">(E2+E3)/2</f>
        <v>11574.724999999999</v>
      </c>
      <c r="F53" s="16">
        <f t="shared" si="64"/>
        <v>11781.075000000001</v>
      </c>
      <c r="G53" s="16">
        <f t="shared" ref="G53:H53" si="65">(G2+G3)/2</f>
        <v>11823.6</v>
      </c>
      <c r="H53" s="16">
        <f t="shared" si="65"/>
        <v>11857.724999999999</v>
      </c>
      <c r="I53" s="16"/>
      <c r="J53" s="16"/>
    </row>
    <row r="54" spans="1:10" ht="14.7" customHeight="1" x14ac:dyDescent="0.3">
      <c r="A54" s="12"/>
      <c r="B54" s="13"/>
      <c r="C54" s="13"/>
      <c r="D54" s="14" t="s">
        <v>12</v>
      </c>
      <c r="E54" s="16">
        <f t="shared" ref="E54:F54" si="66">E55-E56+E55</f>
        <v>11806.775000000001</v>
      </c>
      <c r="F54" s="16">
        <f t="shared" si="66"/>
        <v>11786.258333333331</v>
      </c>
      <c r="G54" s="16">
        <f t="shared" ref="G54:H54" si="67">G55-G56+G55</f>
        <v>11800.433333333336</v>
      </c>
      <c r="H54" s="16">
        <f t="shared" si="67"/>
        <v>11862.974999999999</v>
      </c>
      <c r="I54" s="16"/>
      <c r="J54" s="16"/>
    </row>
    <row r="55" spans="1:10" ht="14.7" customHeight="1" x14ac:dyDescent="0.3">
      <c r="A55" s="12"/>
      <c r="B55" s="13"/>
      <c r="C55" s="13"/>
      <c r="D55" s="14" t="s">
        <v>50</v>
      </c>
      <c r="E55" s="16">
        <f t="shared" ref="E55:F55" si="68">(E2+E3+E4)/3</f>
        <v>11690.75</v>
      </c>
      <c r="F55" s="16">
        <f t="shared" si="68"/>
        <v>11783.666666666666</v>
      </c>
      <c r="G55" s="16">
        <f t="shared" ref="G55:H55" si="69">(G2+G3+G4)/3</f>
        <v>11812.016666666668</v>
      </c>
      <c r="H55" s="16">
        <f t="shared" si="69"/>
        <v>11860.349999999999</v>
      </c>
      <c r="I55" s="16"/>
      <c r="J55" s="16"/>
    </row>
    <row r="56" spans="1:10" ht="14.7" customHeight="1" x14ac:dyDescent="0.3">
      <c r="A56" s="12"/>
      <c r="B56" s="13"/>
      <c r="C56" s="13"/>
      <c r="D56" s="14" t="s">
        <v>14</v>
      </c>
      <c r="E56" s="16">
        <f t="shared" ref="E56:F56" si="70">E53</f>
        <v>11574.724999999999</v>
      </c>
      <c r="F56" s="16">
        <f t="shared" si="70"/>
        <v>11781.075000000001</v>
      </c>
      <c r="G56" s="16">
        <f t="shared" ref="G56:H56" si="71">G53</f>
        <v>11823.6</v>
      </c>
      <c r="H56" s="16">
        <f t="shared" si="71"/>
        <v>11857.724999999999</v>
      </c>
      <c r="I56" s="16"/>
      <c r="J56" s="16"/>
    </row>
    <row r="57" spans="1:10" ht="14.7" customHeight="1" x14ac:dyDescent="0.3">
      <c r="A57" s="12"/>
      <c r="B57" s="13"/>
      <c r="C57" s="13"/>
      <c r="D57" s="14" t="s">
        <v>51</v>
      </c>
      <c r="E57" s="31">
        <f>(E54-E56)</f>
        <v>232.05000000000291</v>
      </c>
      <c r="F57" s="31">
        <f>ABS(F54-F56)</f>
        <v>5.1833333333306655</v>
      </c>
      <c r="G57" s="31">
        <f>ABS(G54-G56)</f>
        <v>23.166666666664241</v>
      </c>
      <c r="H57" s="31">
        <f>ABS(H54-H56)</f>
        <v>5.25</v>
      </c>
      <c r="I57" s="31"/>
      <c r="J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topLeftCell="G10" zoomScaleNormal="100" workbookViewId="0">
      <selection activeCell="R17" sqref="R17"/>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12103.05</v>
      </c>
      <c r="G6" s="111"/>
      <c r="H6" s="180">
        <v>11625.1</v>
      </c>
      <c r="I6" s="112"/>
      <c r="J6" s="181">
        <v>11651</v>
      </c>
      <c r="K6" s="113"/>
      <c r="L6" s="182">
        <v>11790.8</v>
      </c>
      <c r="M6" s="111"/>
      <c r="N6" s="180">
        <v>11651</v>
      </c>
      <c r="O6" s="112"/>
      <c r="P6" s="180">
        <v>11911.15</v>
      </c>
      <c r="Q6" s="113"/>
      <c r="R6" s="182">
        <v>11891.1</v>
      </c>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11625.1</v>
      </c>
      <c r="G9" s="111"/>
      <c r="H9" s="180">
        <v>11843.5</v>
      </c>
      <c r="I9" s="112"/>
      <c r="J9" s="181">
        <v>11839.1</v>
      </c>
      <c r="K9" s="113"/>
      <c r="L9" s="182">
        <v>11871.85</v>
      </c>
      <c r="M9" s="111"/>
      <c r="N9" s="180">
        <v>11911.15</v>
      </c>
      <c r="O9" s="112"/>
      <c r="P9" s="181">
        <v>11830</v>
      </c>
      <c r="Q9" s="113"/>
      <c r="R9" s="181">
        <v>11775.5</v>
      </c>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c r="G12" s="111"/>
      <c r="H12" s="180">
        <v>11651</v>
      </c>
      <c r="I12" s="112"/>
      <c r="J12" s="181">
        <v>11790</v>
      </c>
      <c r="K12" s="113"/>
      <c r="L12" s="182">
        <v>11790</v>
      </c>
      <c r="M12" s="111"/>
      <c r="N12" s="180">
        <v>11821.05</v>
      </c>
      <c r="O12" s="112"/>
      <c r="P12" s="181">
        <v>11891.1</v>
      </c>
      <c r="Q12" s="113"/>
      <c r="R12" s="182"/>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11737.896199999999</v>
      </c>
      <c r="G16" s="190"/>
      <c r="H16" s="190">
        <f>VALUE(23.6/100*(H6-H9)+H9)</f>
        <v>11791.9576</v>
      </c>
      <c r="I16" s="191"/>
      <c r="J16" s="190">
        <f>VALUE(23.6/100*(J6-J9)+J9)</f>
        <v>11794.7084</v>
      </c>
      <c r="K16" s="190"/>
      <c r="L16" s="190">
        <f>VALUE(23.6/100*(L6-L9)+L9)</f>
        <v>11852.7222</v>
      </c>
      <c r="M16" s="190"/>
      <c r="N16" s="190">
        <f>VALUE(23.6/100*(N6-N9)+N9)</f>
        <v>11849.7546</v>
      </c>
      <c r="O16" s="191"/>
      <c r="P16" s="190">
        <f>VALUE(23.6/100*(P6-P9)+P9)</f>
        <v>11849.151400000001</v>
      </c>
      <c r="Q16" s="190"/>
      <c r="R16" s="190">
        <f>VALUE(23.6/100*(R6-R9)+R9)</f>
        <v>11802.7816</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11807.6769</v>
      </c>
      <c r="G17" s="192"/>
      <c r="H17" s="192">
        <f>38.2/100*(H6-H9)+H9</f>
        <v>11760.0712</v>
      </c>
      <c r="I17" s="193"/>
      <c r="J17" s="192">
        <f>VALUE(38.2/100*(J6-J9)+J9)</f>
        <v>11767.245800000001</v>
      </c>
      <c r="K17" s="192"/>
      <c r="L17" s="192">
        <f>VALUE(38.2/100*(L6-L9)+L9)</f>
        <v>11840.8889</v>
      </c>
      <c r="M17" s="192"/>
      <c r="N17" s="192">
        <f>38.2/100*(N6-N9)+N9</f>
        <v>11811.7727</v>
      </c>
      <c r="O17" s="193"/>
      <c r="P17" s="192">
        <f>VALUE(38.2/100*(P6-P9)+P9)</f>
        <v>11860.999299999999</v>
      </c>
      <c r="Q17" s="192"/>
      <c r="R17" s="192">
        <f>VALUE(38.2/100*(R6-R9)+R9)</f>
        <v>11819.6592</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11864.075000000001</v>
      </c>
      <c r="G18" s="190"/>
      <c r="H18" s="190">
        <f>VALUE(50/100*(H6-H9)+H9)</f>
        <v>11734.3</v>
      </c>
      <c r="I18" s="191"/>
      <c r="J18" s="190">
        <f>VALUE(50/100*(J6-J9)+J9)</f>
        <v>11745.05</v>
      </c>
      <c r="K18" s="190"/>
      <c r="L18" s="190">
        <f>VALUE(50/100*(L6-L9)+L9)</f>
        <v>11831.325000000001</v>
      </c>
      <c r="M18" s="190"/>
      <c r="N18" s="190">
        <f>VALUE(50/100*(N6-N9)+N9)</f>
        <v>11781.075000000001</v>
      </c>
      <c r="O18" s="191"/>
      <c r="P18" s="190">
        <f>VALUE(50/100*(P6-P9)+P9)</f>
        <v>11870.575000000001</v>
      </c>
      <c r="Q18" s="190"/>
      <c r="R18" s="190">
        <f>VALUE(50/100*(R6-R9)+R9)</f>
        <v>11833.3</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11920.473099999999</v>
      </c>
      <c r="G19" s="190"/>
      <c r="H19" s="190">
        <f>VALUE(61.8/100*(H6-H9)+H9)</f>
        <v>11708.5288</v>
      </c>
      <c r="I19" s="191"/>
      <c r="J19" s="190">
        <f>VALUE(61.8/100*(J6-J9)+J9)</f>
        <v>11722.8542</v>
      </c>
      <c r="K19" s="190"/>
      <c r="L19" s="190">
        <f>VALUE(61.8/100*(L6-L9)+L9)</f>
        <v>11821.7611</v>
      </c>
      <c r="M19" s="190"/>
      <c r="N19" s="190">
        <f>VALUE(61.8/100*(N6-N9)+N9)</f>
        <v>11750.3773</v>
      </c>
      <c r="O19" s="191"/>
      <c r="P19" s="190">
        <f>VALUE(61.8/100*(P6-P9)+P9)</f>
        <v>11880.1507</v>
      </c>
      <c r="Q19" s="190"/>
      <c r="R19" s="190">
        <f>VALUE(61.8/100*(R6-R9)+R9)</f>
        <v>11846.9408</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11963.01065</v>
      </c>
      <c r="G20" s="194"/>
      <c r="H20" s="194">
        <f>VALUE(70.7/100*(H6-H9)+H9)</f>
        <v>11689.091200000001</v>
      </c>
      <c r="I20" s="171"/>
      <c r="J20" s="194">
        <f>VALUE(70.7/100*(J6-J9)+J9)</f>
        <v>11706.113300000001</v>
      </c>
      <c r="K20" s="195"/>
      <c r="L20" s="194">
        <f>VALUE(70.7/100*(L6-L9)+L9)</f>
        <v>11814.54765</v>
      </c>
      <c r="M20" s="194"/>
      <c r="N20" s="194">
        <f>VALUE(70.7/100*(N6-N9)+N9)</f>
        <v>11727.22395</v>
      </c>
      <c r="O20" s="171"/>
      <c r="P20" s="194">
        <f>VALUE(70.7/100*(P6-P9)+P9)</f>
        <v>11887.37305</v>
      </c>
      <c r="Q20" s="195"/>
      <c r="R20" s="194">
        <f>VALUE(70.7/100*(R6-R9)+R9)</f>
        <v>11857.2292</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12000.768699999999</v>
      </c>
      <c r="G21" s="190"/>
      <c r="H21" s="190">
        <f>VALUE(78.6/100*(H6-H9)+H9)</f>
        <v>11671.837600000001</v>
      </c>
      <c r="I21" s="191"/>
      <c r="J21" s="190">
        <f>VALUE(78.6/100*(J6-J9)+J9)</f>
        <v>11691.2534</v>
      </c>
      <c r="K21" s="190"/>
      <c r="L21" s="190">
        <f>VALUE(78.6/100*(L6-L9)+L9)</f>
        <v>11808.144699999999</v>
      </c>
      <c r="M21" s="190"/>
      <c r="N21" s="190">
        <f>VALUE(78.6/100*(N6-N9)+N9)</f>
        <v>11706.6721</v>
      </c>
      <c r="O21" s="191"/>
      <c r="P21" s="190">
        <f>VALUE(78.6/100*(P6-P9)+P9)</f>
        <v>11893.7839</v>
      </c>
      <c r="Q21" s="190"/>
      <c r="R21" s="190">
        <f>VALUE(78.6/100*(R6-R9)+R9)</f>
        <v>11866.3616</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12103.05</v>
      </c>
      <c r="G22" s="194"/>
      <c r="H22" s="194">
        <f>VALUE(100/100*(H6-H9)+H9)</f>
        <v>11625.1</v>
      </c>
      <c r="I22" s="171"/>
      <c r="J22" s="194">
        <f>VALUE(100/100*(J6-J9)+J9)</f>
        <v>11651</v>
      </c>
      <c r="K22" s="195"/>
      <c r="L22" s="194">
        <f>VALUE(100/100*(L6-L9)+L9)</f>
        <v>11790.8</v>
      </c>
      <c r="M22" s="194"/>
      <c r="N22" s="194">
        <f>VALUE(100/100*(N6-N9)+N9)</f>
        <v>11651</v>
      </c>
      <c r="O22" s="171"/>
      <c r="P22" s="194">
        <f>VALUE(100/100*(P6-P9)+P9)</f>
        <v>11911.15</v>
      </c>
      <c r="Q22" s="195"/>
      <c r="R22" s="194">
        <f>VALUE(100/100*(R6-R9)+R9)</f>
        <v>11891.1</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-182.5768999999996</v>
      </c>
      <c r="G25" s="197"/>
      <c r="H25" s="197">
        <f>VALUE(H12-38.2/100*(H6-H9))</f>
        <v>11734.4288</v>
      </c>
      <c r="I25" s="198"/>
      <c r="J25" s="197">
        <f>VALUE(J12-38.2/100*(J6-J9))</f>
        <v>11861.8542</v>
      </c>
      <c r="K25" s="197"/>
      <c r="L25" s="199">
        <f>VALUE(L12-38.2/100*(L6-L9))</f>
        <v>11820.9611</v>
      </c>
      <c r="M25" s="197"/>
      <c r="N25" s="197">
        <f>VALUE(N12-38.2/100*(N6-N9))</f>
        <v>11920.427299999999</v>
      </c>
      <c r="O25" s="198"/>
      <c r="P25" s="197">
        <f>VALUE(P12-38.2/100*(P6-P9))</f>
        <v>11860.100700000001</v>
      </c>
      <c r="Q25" s="197"/>
      <c r="R25" s="197">
        <f>VALUE(R12-38.2/100*(R6-R9))</f>
        <v>-44.159200000000141</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-238.97499999999945</v>
      </c>
      <c r="G26" s="197"/>
      <c r="H26" s="197">
        <f>VALUE(H12-50/100*(H6-H9))</f>
        <v>11760.2</v>
      </c>
      <c r="I26" s="198"/>
      <c r="J26" s="197">
        <f>VALUE(J12-50/100*(J6-J9))</f>
        <v>11884.05</v>
      </c>
      <c r="K26" s="197"/>
      <c r="L26" s="197">
        <f>VALUE(L12-50/100*(L6-L9))</f>
        <v>11830.525000000001</v>
      </c>
      <c r="M26" s="197"/>
      <c r="N26" s="197">
        <f>VALUE(N12-50/100*(N6-N9))</f>
        <v>11951.125</v>
      </c>
      <c r="O26" s="198"/>
      <c r="P26" s="197">
        <f>VALUE(P12-50/100*(P6-P9))</f>
        <v>11850.525000000001</v>
      </c>
      <c r="Q26" s="197"/>
      <c r="R26" s="197">
        <f>VALUE(R12-50/100*(R6-R9))</f>
        <v>-57.800000000000182</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-295.37309999999934</v>
      </c>
      <c r="G27" s="200"/>
      <c r="H27" s="200">
        <f>VALUE(H12-61.8/100*(H6-H9))</f>
        <v>11785.9712</v>
      </c>
      <c r="I27" s="201"/>
      <c r="J27" s="200">
        <f>VALUE(J12-61.8/100*(J6-J9))</f>
        <v>11906.245800000001</v>
      </c>
      <c r="K27" s="200"/>
      <c r="L27" s="200">
        <f>VALUE(L12-61.8/100*(L6-L9))</f>
        <v>11840.088900000001</v>
      </c>
      <c r="M27" s="200"/>
      <c r="N27" s="200">
        <f>VALUE(N12-61.8/100*(N6-N9))</f>
        <v>11981.822699999999</v>
      </c>
      <c r="O27" s="201"/>
      <c r="P27" s="200">
        <f>VALUE(P12-61.8/100*(P6-P9))</f>
        <v>11840.9493</v>
      </c>
      <c r="Q27" s="200"/>
      <c r="R27" s="200">
        <f>VALUE(R12-61.8/100*(R6-R9))</f>
        <v>-71.440800000000223</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-334.8995649999992</v>
      </c>
      <c r="G28" s="194"/>
      <c r="H28" s="194">
        <f>VALUE(H12-70.07/100*(H6-H9))</f>
        <v>11804.032879999999</v>
      </c>
      <c r="I28" s="171"/>
      <c r="J28" s="194">
        <f>VALUE(J12-70.07/100*(J6-J9))</f>
        <v>11921.801670000001</v>
      </c>
      <c r="K28" s="195"/>
      <c r="L28" s="194">
        <f>VALUE(L12-70.07/100*(L6-L9))</f>
        <v>11846.791735000001</v>
      </c>
      <c r="M28" s="194"/>
      <c r="N28" s="194">
        <f>VALUE(N12-70.07/100*(N6-N9))</f>
        <v>12003.337104999999</v>
      </c>
      <c r="O28" s="171"/>
      <c r="P28" s="194">
        <f>VALUE(P12-70.07/100*(P6-P9))</f>
        <v>11834.238195</v>
      </c>
      <c r="Q28" s="195"/>
      <c r="R28" s="194">
        <f>VALUE(R12-70.07/100*(R6-R9))</f>
        <v>-81.000920000000235</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-477.94999999999891</v>
      </c>
      <c r="G29" s="197"/>
      <c r="H29" s="197">
        <f>VALUE(H12-100/100*(H6-H9))</f>
        <v>11869.4</v>
      </c>
      <c r="I29" s="198"/>
      <c r="J29" s="197">
        <f>VALUE(J12-100/100*(J6-J9))</f>
        <v>11978.1</v>
      </c>
      <c r="K29" s="197"/>
      <c r="L29" s="197">
        <f>VALUE(L12-100/100*(L6-L9))</f>
        <v>11871.050000000001</v>
      </c>
      <c r="M29" s="197"/>
      <c r="N29" s="197">
        <f>VALUE(N12-100/100*(N6-N9))</f>
        <v>12081.199999999999</v>
      </c>
      <c r="O29" s="198"/>
      <c r="P29" s="197">
        <f>VALUE(P12-100/100*(P6-P9))</f>
        <v>11809.95</v>
      </c>
      <c r="Q29" s="197"/>
      <c r="R29" s="197">
        <f>VALUE(R12-100/100*(R6-R9))</f>
        <v>-115.60000000000036</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-590.74619999999868</v>
      </c>
      <c r="G30" s="202"/>
      <c r="H30" s="202">
        <f>VALUE(H12-123.6/100*(H6-H9))</f>
        <v>11920.9424</v>
      </c>
      <c r="I30" s="203"/>
      <c r="J30" s="202">
        <f>VALUE(J12-123.6/100*(J6-J9))</f>
        <v>12022.491600000001</v>
      </c>
      <c r="K30" s="202"/>
      <c r="L30" s="202">
        <f>VALUE(L12-123.6/100*(L6-L9))</f>
        <v>11890.177800000001</v>
      </c>
      <c r="M30" s="202"/>
      <c r="N30" s="202">
        <f>VALUE(N12-123.6/100*(N6-N9))</f>
        <v>12142.595399999998</v>
      </c>
      <c r="O30" s="203"/>
      <c r="P30" s="202">
        <f>VALUE(P12-123.6/100*(P6-P9))</f>
        <v>11790.7986</v>
      </c>
      <c r="Q30" s="202"/>
      <c r="R30" s="202">
        <f>VALUE(R12-123.6/100*(R6-R9))</f>
        <v>-142.88160000000045</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-660.52689999999848</v>
      </c>
      <c r="G31" s="194"/>
      <c r="H31" s="194">
        <f>VALUE(H12-138.2/100*(H6-H9))</f>
        <v>11952.828799999999</v>
      </c>
      <c r="I31" s="171"/>
      <c r="J31" s="194">
        <f>VALUE(J12-138.2/100*(J6-J9))</f>
        <v>12049.9542</v>
      </c>
      <c r="K31" s="195"/>
      <c r="L31" s="194">
        <f>VALUE(L12-138.2/100*(L6-L9))</f>
        <v>11902.011100000002</v>
      </c>
      <c r="M31" s="194"/>
      <c r="N31" s="194">
        <f>VALUE(N12-138.2/100*(N6-N9))</f>
        <v>12180.577299999999</v>
      </c>
      <c r="O31" s="171"/>
      <c r="P31" s="194">
        <f>VALUE(P12-138.2/100*(P6-P9))</f>
        <v>11778.950700000001</v>
      </c>
      <c r="Q31" s="195"/>
      <c r="R31" s="194">
        <f>VALUE(R12-138.2/100*(R6-R9))</f>
        <v>-159.7592000000005</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-716.92499999999836</v>
      </c>
      <c r="G32" s="194"/>
      <c r="H32" s="194">
        <f>VALUE(H12-150/100*(H6-H9))</f>
        <v>11978.599999999999</v>
      </c>
      <c r="I32" s="171"/>
      <c r="J32" s="194">
        <f>VALUE(J12-150/100*(J6-J9))</f>
        <v>12072.150000000001</v>
      </c>
      <c r="K32" s="195"/>
      <c r="L32" s="194">
        <f>VALUE(L12-150/100*(L6-L9))</f>
        <v>11911.575000000001</v>
      </c>
      <c r="M32" s="194"/>
      <c r="N32" s="194">
        <f>VALUE(N12-150/100*(N6-N9))</f>
        <v>12211.274999999998</v>
      </c>
      <c r="O32" s="171"/>
      <c r="P32" s="194">
        <f>VALUE(P12-150/100*(P6-P9))</f>
        <v>11769.375</v>
      </c>
      <c r="Q32" s="195"/>
      <c r="R32" s="194">
        <f>VALUE(R12-150/100*(R6-R9))</f>
        <v>-173.40000000000055</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-773.32309999999825</v>
      </c>
      <c r="G33" s="200"/>
      <c r="H33" s="200">
        <f>VALUE(H12-161.8/100*(H6-H9))</f>
        <v>12004.3712</v>
      </c>
      <c r="I33" s="201"/>
      <c r="J33" s="200">
        <f>VALUE(J12-161.8/100*(J6-J9))</f>
        <v>12094.345800000001</v>
      </c>
      <c r="K33" s="200"/>
      <c r="L33" s="200">
        <f>VALUE(L12-161.8/100*(L6-L9))</f>
        <v>11921.138900000002</v>
      </c>
      <c r="M33" s="200"/>
      <c r="N33" s="200">
        <f>VALUE(N12-161.8/100*(N6-N9))</f>
        <v>12241.972699999998</v>
      </c>
      <c r="O33" s="201"/>
      <c r="P33" s="200">
        <f>VALUE(P12-161.8/100*(P6-P9))</f>
        <v>11759.799300000001</v>
      </c>
      <c r="Q33" s="200"/>
      <c r="R33" s="200">
        <f>VALUE(R12-161.8/100*(R6-R9))</f>
        <v>-187.04080000000059</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-812.84956499999805</v>
      </c>
      <c r="G34" s="194"/>
      <c r="H34" s="194">
        <f>VALUE(H12-170.07/100*(H6-H9))</f>
        <v>12022.432879999998</v>
      </c>
      <c r="I34" s="171"/>
      <c r="J34" s="194">
        <f>VALUE(J12-170.07/100*(J6-J9))</f>
        <v>12109.901670000001</v>
      </c>
      <c r="K34" s="195"/>
      <c r="L34" s="194">
        <f>VALUE(L12-170.07/100*(L6-L9))</f>
        <v>11927.841735000002</v>
      </c>
      <c r="M34" s="194"/>
      <c r="N34" s="194">
        <f>VALUE(N12-170.07/100*(N6-N9))</f>
        <v>12263.487104999998</v>
      </c>
      <c r="O34" s="171"/>
      <c r="P34" s="194">
        <f>VALUE(P12-170.07/100*(P6-P9))</f>
        <v>11753.088195</v>
      </c>
      <c r="Q34" s="195"/>
      <c r="R34" s="194">
        <f>VALUE(R12-170.07/100*(R6-R9))</f>
        <v>-196.6009200000006</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-955.89999999999782</v>
      </c>
      <c r="G35" s="197"/>
      <c r="H35" s="197">
        <f>VALUE(H12-200/100*(H6-H9))</f>
        <v>12087.8</v>
      </c>
      <c r="I35" s="198"/>
      <c r="J35" s="197">
        <f>VALUE(J12-200/100*(J6-J9))</f>
        <v>12166.2</v>
      </c>
      <c r="K35" s="197"/>
      <c r="L35" s="197">
        <f>VALUE(L12-200/100*(L6-L9))</f>
        <v>11952.100000000002</v>
      </c>
      <c r="M35" s="197"/>
      <c r="N35" s="197">
        <f>VALUE(N12-200/100*(N6-N9))</f>
        <v>12341.349999999999</v>
      </c>
      <c r="O35" s="198"/>
      <c r="P35" s="197">
        <f>VALUE(P12-200/100*(P6-P9))</f>
        <v>11728.800000000001</v>
      </c>
      <c r="Q35" s="197"/>
      <c r="R35" s="197">
        <f>VALUE(R12-200/100*(R6-R9))</f>
        <v>-231.20000000000073</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-1068.6961999999974</v>
      </c>
      <c r="G36" s="194"/>
      <c r="H36" s="194">
        <f>VALUE(H12-223.6/100*(H6-H9))</f>
        <v>12139.3424</v>
      </c>
      <c r="I36" s="171"/>
      <c r="J36" s="194">
        <f>VALUE(J12-223.6/100*(J6-J9))</f>
        <v>12210.591600000002</v>
      </c>
      <c r="K36" s="195"/>
      <c r="L36" s="194">
        <f>VALUE(L12-223.6/100*(L6-L9))</f>
        <v>11971.227800000002</v>
      </c>
      <c r="M36" s="194"/>
      <c r="N36" s="194">
        <f>VALUE(N12-223.6/100*(N6-N9))</f>
        <v>12402.745399999998</v>
      </c>
      <c r="O36" s="171"/>
      <c r="P36" s="194">
        <f>VALUE(P12-223.6/100*(P6-P9))</f>
        <v>11709.6486</v>
      </c>
      <c r="Q36" s="195"/>
      <c r="R36" s="194">
        <f>VALUE(R12-223.6/100*(R6-R9))</f>
        <v>-258.48160000000081</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-1138.4768999999972</v>
      </c>
      <c r="G37" s="197"/>
      <c r="H37" s="197">
        <f>VALUE(H12-238.2/100*(H6-H9))</f>
        <v>12171.228799999999</v>
      </c>
      <c r="I37" s="198"/>
      <c r="J37" s="197">
        <f>VALUE(J12-238.2/100*(J6-J9))</f>
        <v>12238.0542</v>
      </c>
      <c r="K37" s="197"/>
      <c r="L37" s="197">
        <f>VALUE(L12-238.2/100*(L6-L9))</f>
        <v>11983.061100000003</v>
      </c>
      <c r="M37" s="197"/>
      <c r="N37" s="197">
        <f>VALUE(N12-238.2/100*(N6-N9))</f>
        <v>12440.727299999999</v>
      </c>
      <c r="O37" s="198"/>
      <c r="P37" s="197">
        <f>VALUE(P12-238.2/100*(P6-P9))</f>
        <v>11697.800700000002</v>
      </c>
      <c r="Q37" s="197"/>
      <c r="R37" s="197">
        <f>VALUE(R12-238.2/100*(R6-R9))</f>
        <v>-275.35920000000084</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-1251.2730999999974</v>
      </c>
      <c r="G38" s="197"/>
      <c r="H38" s="197">
        <f>VALUE(H12-261.8/100*(H6-H9))</f>
        <v>12222.771199999999</v>
      </c>
      <c r="I38" s="198"/>
      <c r="J38" s="197">
        <f>VALUE(J12-261.8/100*(J6-J9))</f>
        <v>12282.445800000001</v>
      </c>
      <c r="K38" s="197"/>
      <c r="L38" s="197">
        <f>VALUE(L12-261.8/100*(L6-L9))</f>
        <v>12002.188900000003</v>
      </c>
      <c r="M38" s="197"/>
      <c r="N38" s="197">
        <f>VALUE(N12-261.8/100*(N6-N9))</f>
        <v>12502.122699999998</v>
      </c>
      <c r="O38" s="198"/>
      <c r="P38" s="197">
        <f>VALUE(P12-261.8/100*(P6-P9))</f>
        <v>11678.649300000001</v>
      </c>
      <c r="Q38" s="197"/>
      <c r="R38" s="197">
        <f>VALUE(R12-261.8/100*(R6-R9))</f>
        <v>-302.64080000000098</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-1433.8499999999967</v>
      </c>
      <c r="G39" s="197"/>
      <c r="H39" s="197">
        <f>VALUE(H12-300/100*(H6-H9))</f>
        <v>12306.199999999999</v>
      </c>
      <c r="I39" s="198"/>
      <c r="J39" s="197">
        <f>VALUE(J12-300/100*(J6-J9))</f>
        <v>12354.300000000001</v>
      </c>
      <c r="K39" s="197"/>
      <c r="L39" s="197">
        <f>VALUE(L12-300/100*(L6-L9))</f>
        <v>12033.150000000003</v>
      </c>
      <c r="M39" s="197"/>
      <c r="N39" s="197">
        <f>VALUE(N12-300/100*(N6-N9))</f>
        <v>12601.499999999998</v>
      </c>
      <c r="O39" s="198"/>
      <c r="P39" s="197">
        <f>VALUE(P12-300/100*(P6-P9))</f>
        <v>11647.650000000001</v>
      </c>
      <c r="Q39" s="197"/>
      <c r="R39" s="197">
        <f>VALUE(R12-300/100*(R6-R9))</f>
        <v>-346.80000000000109</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-1546.6461999999965</v>
      </c>
      <c r="G40" s="194"/>
      <c r="H40" s="194">
        <f>VALUE(H12-323.6/100*(H6-H9))</f>
        <v>12357.742399999999</v>
      </c>
      <c r="I40" s="171"/>
      <c r="J40" s="194">
        <f>VALUE(J12-323.6/100*(J6-J9))</f>
        <v>12398.691600000002</v>
      </c>
      <c r="K40" s="195"/>
      <c r="L40" s="194">
        <f>VALUE(L12-323.6/100*(L6-L9))</f>
        <v>12052.277800000003</v>
      </c>
      <c r="M40" s="194"/>
      <c r="N40" s="194">
        <f>VALUE(N12-323.6/100*(N6-N9))</f>
        <v>12662.895399999998</v>
      </c>
      <c r="O40" s="171"/>
      <c r="P40" s="194">
        <f>VALUE(P12-323.6/100*(P6-P9))</f>
        <v>11628.498600000001</v>
      </c>
      <c r="Q40" s="195"/>
      <c r="R40" s="194">
        <f>VALUE(R12-323.6/100*(R6-R9))</f>
        <v>-374.08160000000117</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-1616.4268999999961</v>
      </c>
      <c r="G41" s="197"/>
      <c r="H41" s="197">
        <f>VALUE(H12-338.2/100*(H6-H9))</f>
        <v>12389.628799999999</v>
      </c>
      <c r="I41" s="198"/>
      <c r="J41" s="197">
        <f>VALUE(J12-338.2/100*(J6-J9))</f>
        <v>12426.154200000001</v>
      </c>
      <c r="K41" s="197"/>
      <c r="L41" s="197">
        <f>VALUE(L12-338.2/100*(L6-L9))</f>
        <v>12064.111100000004</v>
      </c>
      <c r="M41" s="197"/>
      <c r="N41" s="197">
        <f>VALUE(N12-338.2/100*(N6-N9))</f>
        <v>12700.877299999998</v>
      </c>
      <c r="O41" s="198"/>
      <c r="P41" s="197">
        <f>VALUE(P12-338.2/100*(P6-P9))</f>
        <v>11616.650700000002</v>
      </c>
      <c r="Q41" s="197"/>
      <c r="R41" s="197">
        <f>VALUE(R12-338.2/100*(R6-R9))</f>
        <v>-390.9592000000012</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-1729.2230999999963</v>
      </c>
      <c r="G42" s="197"/>
      <c r="H42" s="197">
        <f>VALUE(H12-361.8/100*(H6-H9))</f>
        <v>12441.171199999999</v>
      </c>
      <c r="I42" s="198"/>
      <c r="J42" s="197">
        <f>VALUE(J12-361.8/100*(J6-J9))</f>
        <v>12470.545800000002</v>
      </c>
      <c r="K42" s="197"/>
      <c r="L42" s="197">
        <f>VALUE(L12-361.8/100*(L6-L9))</f>
        <v>12083.238900000004</v>
      </c>
      <c r="M42" s="197"/>
      <c r="N42" s="197">
        <f>VALUE(N12-361.8/100*(N6-N9))</f>
        <v>12762.272699999998</v>
      </c>
      <c r="O42" s="198"/>
      <c r="P42" s="197">
        <f>VALUE(P12-361.8/100*(P6-P9))</f>
        <v>11597.499300000001</v>
      </c>
      <c r="Q42" s="197"/>
      <c r="R42" s="197">
        <f>VALUE(R12-361.8/100*(R6-R9))</f>
        <v>-418.24080000000134</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-1911.7999999999956</v>
      </c>
      <c r="G43" s="197"/>
      <c r="H43" s="197">
        <f>VALUE(H12-400/100*(H6-H9))</f>
        <v>12524.599999999999</v>
      </c>
      <c r="I43" s="198"/>
      <c r="J43" s="197">
        <f>VALUE(J12-400/100*(J6-J9))</f>
        <v>12542.400000000001</v>
      </c>
      <c r="K43" s="197"/>
      <c r="L43" s="197">
        <f>VALUE(L12-400/100*(L6-L9))</f>
        <v>12114.200000000004</v>
      </c>
      <c r="M43" s="197"/>
      <c r="N43" s="197">
        <f>VALUE(N12-400/100*(N6-N9))</f>
        <v>12861.649999999998</v>
      </c>
      <c r="O43" s="198"/>
      <c r="P43" s="197">
        <f>VALUE(P12-400/100*(P6-P9))</f>
        <v>11566.500000000002</v>
      </c>
      <c r="Q43" s="197"/>
      <c r="R43" s="197">
        <f>VALUE(R12-400/100*(R6-R9))</f>
        <v>-462.40000000000146</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-2024.5961999999956</v>
      </c>
      <c r="G44" s="194"/>
      <c r="H44" s="194">
        <f>VALUE(H12-423.6/100*(H6-H9))</f>
        <v>12576.142399999999</v>
      </c>
      <c r="I44" s="171"/>
      <c r="J44" s="194">
        <f>VALUE(J12-423.6/100*(J6-J9))</f>
        <v>12586.791600000002</v>
      </c>
      <c r="K44" s="195"/>
      <c r="L44" s="194">
        <f>VALUE(L12-423.6/100*(L6-L9))</f>
        <v>12133.327800000005</v>
      </c>
      <c r="M44" s="194"/>
      <c r="N44" s="194">
        <f>VALUE(N12-423.6/100*(N6-N9))</f>
        <v>12923.045399999997</v>
      </c>
      <c r="O44" s="171"/>
      <c r="P44" s="194">
        <f>VALUE(P12-423.6/100*(P6-P9))</f>
        <v>11547.348600000001</v>
      </c>
      <c r="Q44" s="195"/>
      <c r="R44" s="194">
        <f>VALUE(R12-423.6/100*(R6-R9))</f>
        <v>-489.68160000000159</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-2094.3768999999952</v>
      </c>
      <c r="G45" s="194"/>
      <c r="H45" s="194">
        <f>VALUE(H12-438.2/100*(H6-H9))</f>
        <v>12608.028799999998</v>
      </c>
      <c r="I45" s="171"/>
      <c r="J45" s="194">
        <f>VALUE(J12-438.2/100*(J6-J9))</f>
        <v>12614.254200000001</v>
      </c>
      <c r="K45" s="195"/>
      <c r="L45" s="194">
        <f>VALUE(L12-438.2/100*(L6-L9))</f>
        <v>12145.161100000005</v>
      </c>
      <c r="M45" s="194"/>
      <c r="N45" s="194">
        <f>VALUE(N12-438.2/100*(N6-N9))</f>
        <v>12961.027299999998</v>
      </c>
      <c r="O45" s="171"/>
      <c r="P45" s="194">
        <f>VALUE(P12-438.2/100*(P6-P9))</f>
        <v>11535.500700000002</v>
      </c>
      <c r="Q45" s="195"/>
      <c r="R45" s="194">
        <f>VALUE(R12-438.2/100*(R6-R9))</f>
        <v>-506.55920000000157</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-2207.173099999995</v>
      </c>
      <c r="G46" s="194"/>
      <c r="H46" s="194">
        <f>VALUE(H12-461.8/100*(H6-H9))</f>
        <v>12659.571199999998</v>
      </c>
      <c r="I46" s="171"/>
      <c r="J46" s="194">
        <f>VALUE(J12-461.8/100*(J6-J9))</f>
        <v>12658.645800000002</v>
      </c>
      <c r="K46" s="195"/>
      <c r="L46" s="194">
        <f>VALUE(L12-461.8/100*(L6-L9))</f>
        <v>12164.288900000005</v>
      </c>
      <c r="M46" s="194"/>
      <c r="N46" s="194">
        <f>VALUE(N12-461.8/100*(N6-N9))</f>
        <v>13022.422699999997</v>
      </c>
      <c r="O46" s="171"/>
      <c r="P46" s="194">
        <f>VALUE(P12-461.8/100*(P6-P9))</f>
        <v>11516.349300000002</v>
      </c>
      <c r="Q46" s="195"/>
      <c r="R46" s="194">
        <f>VALUE(R12-461.8/100*(R6-R9))</f>
        <v>-533.84080000000176</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-2389.7499999999945</v>
      </c>
      <c r="G47" s="194"/>
      <c r="H47" s="194">
        <f>VALUE(H12-500/100*(H6-H9))</f>
        <v>12742.999999999998</v>
      </c>
      <c r="I47" s="171"/>
      <c r="J47" s="194">
        <f>VALUE(J12-500/100*(J6-J9))</f>
        <v>12730.500000000002</v>
      </c>
      <c r="K47" s="195"/>
      <c r="L47" s="194">
        <f>VALUE(L12-500/100*(L6-L9))</f>
        <v>12195.250000000005</v>
      </c>
      <c r="M47" s="194"/>
      <c r="N47" s="194">
        <f>VALUE(N12-500/100*(N6-N9))</f>
        <v>13121.799999999997</v>
      </c>
      <c r="O47" s="171"/>
      <c r="P47" s="194">
        <f>VALUE(P12-500/100*(P6-P9))</f>
        <v>11485.350000000002</v>
      </c>
      <c r="Q47" s="195"/>
      <c r="R47" s="194">
        <f>VALUE(R12-500/100*(R6-R9))</f>
        <v>-578.00000000000182</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-2502.5461999999948</v>
      </c>
      <c r="G48" s="194"/>
      <c r="H48" s="194">
        <f>VALUE(H12-523.6/100*(H6-H9))</f>
        <v>12794.542399999998</v>
      </c>
      <c r="I48" s="171"/>
      <c r="J48" s="194">
        <f>VALUE(J12-523.6/100*(J6-J9))</f>
        <v>12774.891600000003</v>
      </c>
      <c r="K48" s="195"/>
      <c r="L48" s="194">
        <f>VALUE(L12-523.6/100*(L6-L9))</f>
        <v>12214.377800000006</v>
      </c>
      <c r="M48" s="194"/>
      <c r="N48" s="194">
        <f>VALUE(N12-523.6/100*(N6-N9))</f>
        <v>13183.195399999997</v>
      </c>
      <c r="O48" s="171"/>
      <c r="P48" s="194">
        <f>VALUE(P12-523.6/100*(P6-P9))</f>
        <v>11466.198600000002</v>
      </c>
      <c r="Q48" s="195"/>
      <c r="R48" s="194">
        <f>VALUE(R12-523.6/100*(R6-R9))</f>
        <v>-605.28160000000196</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-2572.3268999999946</v>
      </c>
      <c r="G49" s="194"/>
      <c r="H49" s="194">
        <f>VALUE(H12-538.2/100*(H6-H9))</f>
        <v>12826.428799999998</v>
      </c>
      <c r="I49" s="171"/>
      <c r="J49" s="194">
        <f>VALUE(J12-538.2/100*(J6-J9))</f>
        <v>12802.354200000002</v>
      </c>
      <c r="K49" s="195"/>
      <c r="L49" s="194">
        <f>VALUE(L12-538.2/100*(L6-L9))</f>
        <v>12226.211100000006</v>
      </c>
      <c r="M49" s="194"/>
      <c r="N49" s="194">
        <f>VALUE(N12-538.2/100*(N6-N9))</f>
        <v>13221.177299999998</v>
      </c>
      <c r="O49" s="171"/>
      <c r="P49" s="194">
        <f>VALUE(P12-538.2/100*(P6-P9))</f>
        <v>11454.350700000003</v>
      </c>
      <c r="Q49" s="195"/>
      <c r="R49" s="194">
        <f>VALUE(R12-538.2/100*(R6-R9))</f>
        <v>-622.15920000000199</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-2685.1230999999934</v>
      </c>
      <c r="G50" s="194"/>
      <c r="H50" s="194">
        <f>VALUE(H12-561.8/100*(H6-H9))</f>
        <v>12877.971199999998</v>
      </c>
      <c r="I50" s="171"/>
      <c r="J50" s="194">
        <f>VALUE(J12-561.8/100*(J6-J9))</f>
        <v>12846.745800000002</v>
      </c>
      <c r="K50" s="195"/>
      <c r="L50" s="194">
        <f>VALUE(L12-561.8/100*(L6-L9))</f>
        <v>12245.338900000006</v>
      </c>
      <c r="M50" s="194"/>
      <c r="N50" s="194">
        <f>VALUE(N12-561.8/100*(N6-N9))</f>
        <v>13282.572699999997</v>
      </c>
      <c r="O50" s="171"/>
      <c r="P50" s="194">
        <f>VALUE(P12-561.8/100*(P6-P9))</f>
        <v>11435.199300000002</v>
      </c>
      <c r="Q50" s="195"/>
      <c r="R50" s="194">
        <f>VALUE(R12-561.8/100*(R6-R9))</f>
        <v>-649.44080000000201</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6" sqref="A6"/>
    </sheetView>
  </sheetViews>
  <sheetFormatPr defaultColWidth="8.6640625" defaultRowHeight="14.7" customHeight="1" x14ac:dyDescent="0.3"/>
  <cols>
    <col min="1" max="1" width="112.6640625" style="91" customWidth="1"/>
    <col min="2" max="252" width="8.6640625" style="91" customWidth="1"/>
  </cols>
  <sheetData>
    <row r="1" spans="1:1" ht="100.8" x14ac:dyDescent="0.3">
      <c r="A1" s="100"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5"/>
  <sheetViews>
    <sheetView showGridLines="0" topLeftCell="EE1" zoomScaleNormal="100" workbookViewId="0">
      <selection activeCell="EN1" sqref="EN1:ER1048576"/>
    </sheetView>
  </sheetViews>
  <sheetFormatPr defaultColWidth="8.6640625" defaultRowHeight="14.7" customHeight="1" x14ac:dyDescent="0.3"/>
  <cols>
    <col min="1" max="4" width="8.6640625" style="33" customWidth="1"/>
    <col min="5" max="49" width="10.6640625" style="33" customWidth="1"/>
    <col min="50" max="148" width="10.6640625" style="91" customWidth="1"/>
    <col min="149" max="355" width="8.6640625" style="33" customWidth="1"/>
  </cols>
  <sheetData>
    <row r="1" spans="1:148"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row>
    <row r="2" spans="1:14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row>
    <row r="3" spans="1:14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row>
    <row r="4" spans="1:14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row>
    <row r="5" spans="1:148"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row>
    <row r="6" spans="1:14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R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row>
    <row r="7" spans="1:148"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R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c r="EN7" s="16">
        <f t="shared" si="13"/>
        <v>11810.624999999996</v>
      </c>
      <c r="EO7" s="16">
        <f t="shared" si="13"/>
        <v>11968.825000000004</v>
      </c>
      <c r="EP7" s="16">
        <f t="shared" si="13"/>
        <v>11974</v>
      </c>
      <c r="EQ7" s="16">
        <f t="shared" si="13"/>
        <v>11966.45</v>
      </c>
      <c r="ER7" s="16">
        <f t="shared" si="13"/>
        <v>11926.475000000002</v>
      </c>
    </row>
    <row r="8" spans="1:148"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R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c r="EN8" s="17">
        <f t="shared" si="20"/>
        <v>11791.749999999998</v>
      </c>
      <c r="EO8" s="17">
        <f t="shared" si="20"/>
        <v>11917.350000000002</v>
      </c>
      <c r="EP8" s="17">
        <f t="shared" si="20"/>
        <v>11939.95</v>
      </c>
      <c r="EQ8" s="17">
        <f t="shared" si="20"/>
        <v>11948.016666666666</v>
      </c>
      <c r="ER8" s="17">
        <f t="shared" si="20"/>
        <v>11908.216666666669</v>
      </c>
    </row>
    <row r="9" spans="1:148"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R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c r="EN9" s="16">
        <f t="shared" si="27"/>
        <v>11768.724999999999</v>
      </c>
      <c r="EO9" s="16">
        <f t="shared" si="27"/>
        <v>11887.125000000004</v>
      </c>
      <c r="EP9" s="16">
        <f t="shared" si="27"/>
        <v>11916.85</v>
      </c>
      <c r="EQ9" s="16">
        <f t="shared" si="27"/>
        <v>11921.4</v>
      </c>
      <c r="ER9" s="16">
        <f t="shared" si="27"/>
        <v>11878.375000000004</v>
      </c>
    </row>
    <row r="10" spans="1:148"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R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c r="EN10" s="18">
        <f t="shared" si="34"/>
        <v>11745.699999999997</v>
      </c>
      <c r="EO10" s="18">
        <f t="shared" si="34"/>
        <v>11856.900000000005</v>
      </c>
      <c r="EP10" s="18">
        <f t="shared" si="34"/>
        <v>11893.75</v>
      </c>
      <c r="EQ10" s="18">
        <f t="shared" si="34"/>
        <v>11894.783333333333</v>
      </c>
      <c r="ER10" s="18">
        <f t="shared" si="34"/>
        <v>11848.533333333336</v>
      </c>
    </row>
    <row r="11" spans="1:148"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R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c r="EN11" s="16">
        <f t="shared" si="41"/>
        <v>11726.824999999997</v>
      </c>
      <c r="EO11" s="16">
        <f t="shared" si="41"/>
        <v>11805.425000000003</v>
      </c>
      <c r="EP11" s="16">
        <f t="shared" si="41"/>
        <v>11859.7</v>
      </c>
      <c r="EQ11" s="16">
        <f t="shared" si="41"/>
        <v>11876.349999999999</v>
      </c>
      <c r="ER11" s="16">
        <f t="shared" si="41"/>
        <v>11830.275000000001</v>
      </c>
    </row>
    <row r="12" spans="1:14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row>
    <row r="13" spans="1:148"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R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c r="EN13" s="20">
        <f t="shared" si="48"/>
        <v>11712.1</v>
      </c>
      <c r="EO13" s="20">
        <f t="shared" si="48"/>
        <v>11775.200000000004</v>
      </c>
      <c r="EP13" s="20">
        <f t="shared" si="48"/>
        <v>11836.599999999999</v>
      </c>
      <c r="EQ13" s="20">
        <f t="shared" si="48"/>
        <v>11866.099999999999</v>
      </c>
      <c r="ER13" s="20">
        <f t="shared" si="48"/>
        <v>11823.6</v>
      </c>
    </row>
    <row r="14" spans="1:148"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R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c r="EN14" s="11">
        <f t="shared" si="55"/>
        <v>11707.949999999999</v>
      </c>
      <c r="EO14" s="11">
        <f t="shared" si="55"/>
        <v>11753.950000000003</v>
      </c>
      <c r="EP14" s="11">
        <f t="shared" si="55"/>
        <v>11825.65</v>
      </c>
      <c r="EQ14" s="11">
        <f t="shared" si="55"/>
        <v>11857.916666666666</v>
      </c>
      <c r="ER14" s="11">
        <f t="shared" si="55"/>
        <v>11812.016666666668</v>
      </c>
    </row>
    <row r="15" spans="1:148"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R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c r="EN15" s="21">
        <f t="shared" si="62"/>
        <v>11703.799999999997</v>
      </c>
      <c r="EO15" s="21">
        <f t="shared" si="62"/>
        <v>11732.7</v>
      </c>
      <c r="EP15" s="21">
        <f t="shared" si="62"/>
        <v>11814.7</v>
      </c>
      <c r="EQ15" s="21">
        <f t="shared" si="62"/>
        <v>11849.733333333334</v>
      </c>
      <c r="ER15" s="21">
        <f t="shared" si="62"/>
        <v>11800.433333333336</v>
      </c>
    </row>
    <row r="16" spans="1:14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row>
    <row r="17" spans="1:148"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R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c r="EN17" s="16">
        <f t="shared" si="69"/>
        <v>11684.924999999999</v>
      </c>
      <c r="EO17" s="16">
        <f t="shared" si="69"/>
        <v>11723.725000000004</v>
      </c>
      <c r="EP17" s="16">
        <f t="shared" si="69"/>
        <v>11802.55</v>
      </c>
      <c r="EQ17" s="16">
        <f t="shared" si="69"/>
        <v>11831.3</v>
      </c>
      <c r="ER17" s="16">
        <f t="shared" si="69"/>
        <v>11782.175000000003</v>
      </c>
    </row>
    <row r="18" spans="1:148"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R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c r="EN18" s="22">
        <f t="shared" si="76"/>
        <v>11661.899999999998</v>
      </c>
      <c r="EO18" s="22">
        <f t="shared" si="76"/>
        <v>11693.500000000005</v>
      </c>
      <c r="EP18" s="22">
        <f t="shared" si="76"/>
        <v>11779.449999999999</v>
      </c>
      <c r="EQ18" s="22">
        <f t="shared" si="76"/>
        <v>11804.683333333332</v>
      </c>
      <c r="ER18" s="22">
        <f t="shared" si="76"/>
        <v>11752.333333333336</v>
      </c>
    </row>
    <row r="19" spans="1:148"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R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c r="EN19" s="16">
        <f t="shared" si="83"/>
        <v>11643.024999999998</v>
      </c>
      <c r="EO19" s="16">
        <f t="shared" si="83"/>
        <v>11642.025000000005</v>
      </c>
      <c r="EP19" s="16">
        <f t="shared" si="83"/>
        <v>11745.399999999998</v>
      </c>
      <c r="EQ19" s="16">
        <f t="shared" si="83"/>
        <v>11786.25</v>
      </c>
      <c r="ER19" s="16">
        <f t="shared" si="83"/>
        <v>11734.075000000001</v>
      </c>
    </row>
    <row r="20" spans="1:148"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R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c r="EN20" s="23">
        <f t="shared" si="90"/>
        <v>11624.15</v>
      </c>
      <c r="EO20" s="23">
        <f t="shared" si="90"/>
        <v>11590.550000000003</v>
      </c>
      <c r="EP20" s="23">
        <f t="shared" si="90"/>
        <v>11711.349999999999</v>
      </c>
      <c r="EQ20" s="23">
        <f t="shared" si="90"/>
        <v>11767.816666666666</v>
      </c>
      <c r="ER20" s="23">
        <f t="shared" si="90"/>
        <v>11715.816666666668</v>
      </c>
    </row>
    <row r="21" spans="1:148"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R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c r="EN21" s="16">
        <f t="shared" si="97"/>
        <v>11601.125</v>
      </c>
      <c r="EO21" s="16">
        <f t="shared" si="97"/>
        <v>11560.325000000004</v>
      </c>
      <c r="EP21" s="16">
        <f t="shared" si="97"/>
        <v>11688.249999999998</v>
      </c>
      <c r="EQ21" s="16">
        <f t="shared" si="97"/>
        <v>11741.199999999999</v>
      </c>
      <c r="ER21" s="16">
        <f t="shared" si="97"/>
        <v>11685.975000000002</v>
      </c>
    </row>
    <row r="22" spans="1:148"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R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c r="EN22" s="24">
        <f t="shared" si="104"/>
        <v>11578.099999999999</v>
      </c>
      <c r="EO22" s="24">
        <f t="shared" si="104"/>
        <v>11530.100000000006</v>
      </c>
      <c r="EP22" s="24">
        <f t="shared" si="104"/>
        <v>11665.149999999998</v>
      </c>
      <c r="EQ22" s="24">
        <f t="shared" si="104"/>
        <v>11714.583333333332</v>
      </c>
      <c r="ER22" s="24">
        <f t="shared" si="104"/>
        <v>11656.133333333335</v>
      </c>
    </row>
    <row r="23" spans="1:148"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row>
    <row r="24" spans="1:148"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R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c r="EN24" s="17">
        <f t="shared" si="111"/>
        <v>11783.661471097323</v>
      </c>
      <c r="EO24" s="17">
        <f t="shared" si="111"/>
        <v>11961.889870397392</v>
      </c>
      <c r="EP24" s="17">
        <f t="shared" si="111"/>
        <v>11962.724927174453</v>
      </c>
      <c r="EQ24" s="17">
        <f t="shared" si="111"/>
        <v>11931.806250925256</v>
      </c>
      <c r="ER24" s="17">
        <f t="shared" si="111"/>
        <v>11885.159062884804</v>
      </c>
    </row>
    <row r="25" spans="1:148"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R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c r="EN25" s="16">
        <f t="shared" si="118"/>
        <v>11772.656559999999</v>
      </c>
      <c r="EO25" s="16">
        <f t="shared" si="118"/>
        <v>11938.80408</v>
      </c>
      <c r="EP25" s="16">
        <f t="shared" si="118"/>
        <v>11947.128159999998</v>
      </c>
      <c r="EQ25" s="16">
        <f t="shared" si="118"/>
        <v>11920.045119999999</v>
      </c>
      <c r="ER25" s="16">
        <f t="shared" si="118"/>
        <v>11872.659439999999</v>
      </c>
    </row>
    <row r="26" spans="1:148"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R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c r="EN26" s="18">
        <f t="shared" si="125"/>
        <v>11745.74</v>
      </c>
      <c r="EO26" s="18">
        <f t="shared" si="125"/>
        <v>11886.32</v>
      </c>
      <c r="EP26" s="18">
        <f t="shared" si="125"/>
        <v>11910.414999999999</v>
      </c>
      <c r="EQ26" s="18">
        <f t="shared" si="125"/>
        <v>11891.105</v>
      </c>
      <c r="ER26" s="18">
        <f t="shared" si="125"/>
        <v>11841.76</v>
      </c>
    </row>
    <row r="27" spans="1:148"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R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c r="EN27" s="7">
        <f t="shared" si="132"/>
        <v>11722.695</v>
      </c>
      <c r="EO27" s="7">
        <f t="shared" si="132"/>
        <v>11841.385</v>
      </c>
      <c r="EP27" s="7">
        <f t="shared" si="132"/>
        <v>11878.9825</v>
      </c>
      <c r="EQ27" s="7">
        <f t="shared" si="132"/>
        <v>11866.327499999999</v>
      </c>
      <c r="ER27" s="7">
        <f t="shared" si="132"/>
        <v>11815.305</v>
      </c>
    </row>
    <row r="28" spans="1:148"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R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c r="EN28" s="16">
        <f t="shared" si="139"/>
        <v>11715.013333333332</v>
      </c>
      <c r="EO28" s="16">
        <f t="shared" si="139"/>
        <v>11826.406666666668</v>
      </c>
      <c r="EP28" s="16">
        <f t="shared" si="139"/>
        <v>11868.504999999999</v>
      </c>
      <c r="EQ28" s="16">
        <f t="shared" si="139"/>
        <v>11858.068333333333</v>
      </c>
      <c r="ER28" s="16">
        <f t="shared" si="139"/>
        <v>11806.486666666668</v>
      </c>
    </row>
    <row r="29" spans="1:148"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R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c r="EN29" s="16">
        <f t="shared" si="146"/>
        <v>11707.331666666667</v>
      </c>
      <c r="EO29" s="16">
        <f t="shared" si="146"/>
        <v>11811.428333333333</v>
      </c>
      <c r="EP29" s="16">
        <f t="shared" si="146"/>
        <v>11858.0275</v>
      </c>
      <c r="EQ29" s="16">
        <f t="shared" si="146"/>
        <v>11849.809166666666</v>
      </c>
      <c r="ER29" s="16">
        <f t="shared" si="146"/>
        <v>11797.668333333333</v>
      </c>
    </row>
    <row r="30" spans="1:148"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R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c r="EN30" s="11">
        <f t="shared" si="153"/>
        <v>11699.65</v>
      </c>
      <c r="EO30" s="11">
        <f t="shared" si="153"/>
        <v>11796.45</v>
      </c>
      <c r="EP30" s="11">
        <f t="shared" si="153"/>
        <v>11847.55</v>
      </c>
      <c r="EQ30" s="11">
        <f t="shared" si="153"/>
        <v>11841.55</v>
      </c>
      <c r="ER30" s="11">
        <f t="shared" si="153"/>
        <v>11788.85</v>
      </c>
    </row>
    <row r="31" spans="1:148"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R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c r="EN31" s="16">
        <f t="shared" si="160"/>
        <v>11691.968333333332</v>
      </c>
      <c r="EO31" s="16">
        <f t="shared" si="160"/>
        <v>11781.471666666668</v>
      </c>
      <c r="EP31" s="16">
        <f t="shared" si="160"/>
        <v>11837.072499999998</v>
      </c>
      <c r="EQ31" s="16">
        <f t="shared" si="160"/>
        <v>11833.290833333333</v>
      </c>
      <c r="ER31" s="16">
        <f t="shared" si="160"/>
        <v>11780.031666666668</v>
      </c>
    </row>
    <row r="32" spans="1:148"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R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c r="EN32" s="16">
        <f t="shared" si="167"/>
        <v>11684.286666666667</v>
      </c>
      <c r="EO32" s="16">
        <f t="shared" si="167"/>
        <v>11766.493333333334</v>
      </c>
      <c r="EP32" s="16">
        <f t="shared" si="167"/>
        <v>11826.594999999999</v>
      </c>
      <c r="EQ32" s="16">
        <f t="shared" si="167"/>
        <v>11825.031666666666</v>
      </c>
      <c r="ER32" s="16">
        <f t="shared" si="167"/>
        <v>11771.213333333333</v>
      </c>
    </row>
    <row r="33" spans="1:148"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R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c r="EN33" s="10">
        <f t="shared" si="174"/>
        <v>11676.605</v>
      </c>
      <c r="EO33" s="10">
        <f t="shared" si="174"/>
        <v>11751.515000000001</v>
      </c>
      <c r="EP33" s="10">
        <f t="shared" si="174"/>
        <v>11816.117499999998</v>
      </c>
      <c r="EQ33" s="10">
        <f t="shared" si="174"/>
        <v>11816.772499999999</v>
      </c>
      <c r="ER33" s="10">
        <f t="shared" si="174"/>
        <v>11762.395</v>
      </c>
    </row>
    <row r="34" spans="1:148"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R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c r="EN34" s="22">
        <f t="shared" si="181"/>
        <v>11653.56</v>
      </c>
      <c r="EO34" s="22">
        <f t="shared" si="181"/>
        <v>11706.580000000002</v>
      </c>
      <c r="EP34" s="22">
        <f t="shared" si="181"/>
        <v>11784.684999999999</v>
      </c>
      <c r="EQ34" s="22">
        <f t="shared" si="181"/>
        <v>11791.994999999999</v>
      </c>
      <c r="ER34" s="22">
        <f t="shared" si="181"/>
        <v>11735.94</v>
      </c>
    </row>
    <row r="35" spans="1:148"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R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c r="EN35" s="16">
        <f t="shared" si="188"/>
        <v>11626.64344</v>
      </c>
      <c r="EO35" s="16">
        <f t="shared" si="188"/>
        <v>11654.095920000002</v>
      </c>
      <c r="EP35" s="16">
        <f t="shared" si="188"/>
        <v>11747.97184</v>
      </c>
      <c r="EQ35" s="16">
        <f t="shared" si="188"/>
        <v>11763.05488</v>
      </c>
      <c r="ER35" s="16">
        <f t="shared" si="188"/>
        <v>11705.040560000001</v>
      </c>
    </row>
    <row r="36" spans="1:148"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R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c r="EN36" s="23">
        <f t="shared" si="195"/>
        <v>11615.638528902677</v>
      </c>
      <c r="EO36" s="23">
        <f t="shared" si="195"/>
        <v>11631.01012960261</v>
      </c>
      <c r="EP36" s="23">
        <f t="shared" si="195"/>
        <v>11732.375072825545</v>
      </c>
      <c r="EQ36" s="23">
        <f t="shared" si="195"/>
        <v>11751.293749074743</v>
      </c>
      <c r="ER36" s="23">
        <f t="shared" si="195"/>
        <v>11692.540937115196</v>
      </c>
    </row>
    <row r="37" spans="1:148"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row>
    <row r="38" spans="1:14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row>
    <row r="39" spans="1:14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row>
    <row r="40" spans="1:14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row>
    <row r="41" spans="1:14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row>
    <row r="42" spans="1:14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68</v>
      </c>
      <c r="EP42" s="20">
        <v>11884.05</v>
      </c>
      <c r="EQ42" s="20">
        <v>11920.427299999999</v>
      </c>
      <c r="ER42" s="20">
        <v>11920.427299999999</v>
      </c>
    </row>
    <row r="43" spans="1:148"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R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c r="EN43" s="11">
        <f t="shared" si="203"/>
        <v>11699.65</v>
      </c>
      <c r="EO43" s="11">
        <f t="shared" si="203"/>
        <v>11796.45</v>
      </c>
      <c r="EP43" s="11">
        <f t="shared" si="203"/>
        <v>11847.55</v>
      </c>
      <c r="EQ43" s="11">
        <f t="shared" si="203"/>
        <v>11841.55</v>
      </c>
      <c r="ER43" s="11">
        <f t="shared" si="203"/>
        <v>11788.85</v>
      </c>
    </row>
    <row r="44" spans="1:14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row>
    <row r="45" spans="1:14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row>
    <row r="46" spans="1:14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row>
    <row r="47" spans="1:14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c r="EN47" s="23"/>
      <c r="EO47" s="23"/>
      <c r="EP47" s="23"/>
      <c r="EQ47" s="23"/>
      <c r="ER47" s="23"/>
    </row>
    <row r="48" spans="1:14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row>
    <row r="49" spans="1:148"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row>
    <row r="50" spans="1:148"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R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c r="EN50" s="16">
        <f t="shared" si="210"/>
        <v>83.799999999999272</v>
      </c>
      <c r="EO50" s="16">
        <f t="shared" si="210"/>
        <v>163.39999999999964</v>
      </c>
      <c r="EP50" s="16">
        <f t="shared" si="210"/>
        <v>114.30000000000109</v>
      </c>
      <c r="EQ50" s="16">
        <f t="shared" si="210"/>
        <v>90.100000000000364</v>
      </c>
      <c r="ER50" s="16">
        <f t="shared" si="210"/>
        <v>96.200000000000728</v>
      </c>
    </row>
    <row r="51" spans="1:148"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R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c r="EN51" s="16">
        <f t="shared" si="217"/>
        <v>92.179999999999211</v>
      </c>
      <c r="EO51" s="16">
        <f t="shared" si="217"/>
        <v>179.73999999999961</v>
      </c>
      <c r="EP51" s="16">
        <f t="shared" si="217"/>
        <v>125.73000000000121</v>
      </c>
      <c r="EQ51" s="16">
        <f t="shared" si="217"/>
        <v>99.110000000000412</v>
      </c>
      <c r="ER51" s="16">
        <f t="shared" si="217"/>
        <v>105.8200000000008</v>
      </c>
    </row>
    <row r="52" spans="1:148"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R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c r="EN52" s="16">
        <f t="shared" si="224"/>
        <v>23424.2</v>
      </c>
      <c r="EO52" s="16">
        <f t="shared" si="224"/>
        <v>23465.4</v>
      </c>
      <c r="EP52" s="16">
        <f t="shared" si="224"/>
        <v>23629.4</v>
      </c>
      <c r="EQ52" s="16">
        <f t="shared" si="224"/>
        <v>23732.199999999997</v>
      </c>
      <c r="ER52" s="16">
        <f t="shared" si="224"/>
        <v>23647.200000000001</v>
      </c>
    </row>
    <row r="53" spans="1:148"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R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c r="EN53" s="16">
        <f t="shared" si="231"/>
        <v>11712.1</v>
      </c>
      <c r="EO53" s="16">
        <f t="shared" si="231"/>
        <v>11732.7</v>
      </c>
      <c r="EP53" s="16">
        <f t="shared" si="231"/>
        <v>11814.7</v>
      </c>
      <c r="EQ53" s="16">
        <f t="shared" si="231"/>
        <v>11866.099999999999</v>
      </c>
      <c r="ER53" s="16">
        <f t="shared" si="231"/>
        <v>11823.6</v>
      </c>
    </row>
    <row r="54" spans="1:148"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R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c r="EN54" s="16">
        <f t="shared" si="238"/>
        <v>11703.799999999997</v>
      </c>
      <c r="EO54" s="16">
        <f t="shared" si="238"/>
        <v>11775.200000000004</v>
      </c>
      <c r="EP54" s="16">
        <f t="shared" si="238"/>
        <v>11836.599999999999</v>
      </c>
      <c r="EQ54" s="16">
        <f t="shared" si="238"/>
        <v>11849.733333333334</v>
      </c>
      <c r="ER54" s="16">
        <f t="shared" si="238"/>
        <v>11800.433333333336</v>
      </c>
    </row>
    <row r="55" spans="1:148"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R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c r="EN55" s="16">
        <f t="shared" si="245"/>
        <v>11707.949999999999</v>
      </c>
      <c r="EO55" s="16">
        <f t="shared" si="245"/>
        <v>11753.950000000003</v>
      </c>
      <c r="EP55" s="16">
        <f t="shared" si="245"/>
        <v>11825.65</v>
      </c>
      <c r="EQ55" s="16">
        <f t="shared" si="245"/>
        <v>11857.916666666666</v>
      </c>
      <c r="ER55" s="16">
        <f t="shared" si="245"/>
        <v>11812.016666666668</v>
      </c>
    </row>
    <row r="56" spans="1:148"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R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c r="EN56" s="16">
        <f t="shared" si="252"/>
        <v>11712.1</v>
      </c>
      <c r="EO56" s="16">
        <f t="shared" si="252"/>
        <v>11732.7</v>
      </c>
      <c r="EP56" s="16">
        <f t="shared" si="252"/>
        <v>11814.7</v>
      </c>
      <c r="EQ56" s="16">
        <f t="shared" si="252"/>
        <v>11866.099999999999</v>
      </c>
      <c r="ER56" s="16">
        <f t="shared" si="252"/>
        <v>11823.6</v>
      </c>
    </row>
    <row r="57" spans="1:148"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c r="EN57" s="31">
        <f>ABS(EN54-EN56)</f>
        <v>8.3000000000029104</v>
      </c>
      <c r="EO57" s="31">
        <f>ABS(EO54-EO56)</f>
        <v>42.500000000003638</v>
      </c>
      <c r="EP57" s="31">
        <f>ABS(EP54-EP56)</f>
        <v>21.899999999997817</v>
      </c>
      <c r="EQ57" s="31">
        <f>ABS(EQ54-EQ56)</f>
        <v>16.366666666664969</v>
      </c>
      <c r="ER57" s="31">
        <f>ABS(ER54-ER56)</f>
        <v>23.166666666664241</v>
      </c>
    </row>
    <row r="58" spans="1:14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2019-07-01T20:08:53Z</dcterms:modified>
</cp:coreProperties>
</file>