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3" i="3" l="1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V47" i="3"/>
  <c r="AV32" i="3" s="1"/>
  <c r="AX46" i="3"/>
  <c r="AX47" i="3" s="1"/>
  <c r="AW46" i="3"/>
  <c r="AV46" i="3"/>
  <c r="AU46" i="3"/>
  <c r="AU47" i="3" s="1"/>
  <c r="AT46" i="3"/>
  <c r="AT47" i="3" s="1"/>
  <c r="AX40" i="3"/>
  <c r="AW40" i="3"/>
  <c r="AV40" i="3"/>
  <c r="AU40" i="3"/>
  <c r="AT40" i="3"/>
  <c r="AV30" i="3"/>
  <c r="AW29" i="3"/>
  <c r="AV29" i="3"/>
  <c r="AX28" i="3"/>
  <c r="AW28" i="3"/>
  <c r="AV28" i="3"/>
  <c r="AU28" i="3"/>
  <c r="AT28" i="3"/>
  <c r="AV26" i="3"/>
  <c r="AW25" i="3"/>
  <c r="AV25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V16" i="3"/>
  <c r="AV20" i="3" s="1"/>
  <c r="AX13" i="3"/>
  <c r="AX55" i="3" s="1"/>
  <c r="AW13" i="3"/>
  <c r="AV13" i="3"/>
  <c r="AV53" i="3" s="1"/>
  <c r="AU13" i="3"/>
  <c r="AT13" i="3"/>
  <c r="AT55" i="3" s="1"/>
  <c r="AV11" i="3"/>
  <c r="AW10" i="3"/>
  <c r="AW9" i="3" s="1"/>
  <c r="AV10" i="3"/>
  <c r="AX8" i="3"/>
  <c r="AW8" i="3"/>
  <c r="AV8" i="3"/>
  <c r="AV9" i="3" s="1"/>
  <c r="AU8" i="3"/>
  <c r="AT8" i="3"/>
  <c r="AV7" i="3"/>
  <c r="AW6" i="3"/>
  <c r="AW7" i="3" s="1"/>
  <c r="AV6" i="3"/>
  <c r="H49" i="1"/>
  <c r="H48" i="1"/>
  <c r="H46" i="1"/>
  <c r="H40" i="1"/>
  <c r="H28" i="1"/>
  <c r="H22" i="1"/>
  <c r="H34" i="1" s="1"/>
  <c r="H13" i="1"/>
  <c r="AT31" i="3" l="1"/>
  <c r="AT27" i="3"/>
  <c r="AT30" i="3"/>
  <c r="AT26" i="3"/>
  <c r="AT24" i="3"/>
  <c r="AT29" i="3"/>
  <c r="AT25" i="3"/>
  <c r="AT32" i="3"/>
  <c r="AX31" i="3"/>
  <c r="AX27" i="3"/>
  <c r="AX24" i="3"/>
  <c r="AX23" i="3" s="1"/>
  <c r="AX30" i="3"/>
  <c r="AX26" i="3"/>
  <c r="AX32" i="3"/>
  <c r="AX33" i="3" s="1"/>
  <c r="AX29" i="3"/>
  <c r="AX25" i="3"/>
  <c r="AU9" i="3"/>
  <c r="AU30" i="3"/>
  <c r="AU26" i="3"/>
  <c r="AU29" i="3"/>
  <c r="AU25" i="3"/>
  <c r="AU31" i="3"/>
  <c r="AU32" i="3"/>
  <c r="AU33" i="3" s="1"/>
  <c r="AU24" i="3"/>
  <c r="AU23" i="3" s="1"/>
  <c r="AU27" i="3"/>
  <c r="AV33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U52" i="3"/>
  <c r="AT53" i="3"/>
  <c r="AX53" i="3"/>
  <c r="AV55" i="3"/>
  <c r="AV54" i="3" s="1"/>
  <c r="AW20" i="3"/>
  <c r="AT52" i="3"/>
  <c r="AU10" i="3"/>
  <c r="AV15" i="3"/>
  <c r="AU16" i="3"/>
  <c r="AU15" i="3" s="1"/>
  <c r="AW18" i="3"/>
  <c r="AW19" i="3" s="1"/>
  <c r="AV24" i="3"/>
  <c r="AV23" i="3" s="1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s="1"/>
  <c r="H55" i="1"/>
  <c r="H52" i="1" s="1"/>
  <c r="H16" i="1"/>
  <c r="H20" i="1" s="1"/>
  <c r="H8" i="1"/>
  <c r="H10" i="1"/>
  <c r="H11" i="1" s="1"/>
  <c r="H53" i="1"/>
  <c r="H47" i="1"/>
  <c r="H18" i="1"/>
  <c r="G49" i="1"/>
  <c r="G48" i="1"/>
  <c r="G46" i="1"/>
  <c r="G40" i="1"/>
  <c r="G28" i="1"/>
  <c r="G22" i="1"/>
  <c r="G34" i="1" s="1"/>
  <c r="G13" i="1"/>
  <c r="H54" i="1" l="1"/>
  <c r="G55" i="1"/>
  <c r="G52" i="1" s="1"/>
  <c r="AW17" i="3"/>
  <c r="AX17" i="3"/>
  <c r="AX20" i="3"/>
  <c r="AX15" i="3"/>
  <c r="AW52" i="3"/>
  <c r="AX19" i="3"/>
  <c r="AT15" i="3"/>
  <c r="AT17" i="3"/>
  <c r="AT20" i="3"/>
  <c r="AT9" i="3"/>
  <c r="AT11" i="3"/>
  <c r="AT6" i="3"/>
  <c r="AT7" i="3" s="1"/>
  <c r="AT23" i="3"/>
  <c r="AT19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H19" i="1"/>
  <c r="H15" i="1"/>
  <c r="H9" i="1"/>
  <c r="H6" i="1"/>
  <c r="H7" i="1" s="1"/>
  <c r="H31" i="1"/>
  <c r="H27" i="1"/>
  <c r="H29" i="1"/>
  <c r="H25" i="1"/>
  <c r="H30" i="1"/>
  <c r="H26" i="1"/>
  <c r="H32" i="1"/>
  <c r="H24" i="1"/>
  <c r="H23" i="1" s="1"/>
  <c r="H17" i="1"/>
  <c r="G8" i="1"/>
  <c r="G10" i="1"/>
  <c r="G16" i="1"/>
  <c r="G47" i="1"/>
  <c r="G53" i="1"/>
  <c r="G18" i="1"/>
  <c r="G54" i="1" l="1"/>
  <c r="H33" i="1"/>
  <c r="G15" i="1"/>
  <c r="G17" i="1"/>
  <c r="G20" i="1"/>
  <c r="G19" i="1" s="1"/>
  <c r="G11" i="1"/>
  <c r="G6" i="1"/>
  <c r="G7" i="1" s="1"/>
  <c r="G31" i="1"/>
  <c r="G27" i="1"/>
  <c r="G32" i="1"/>
  <c r="G24" i="1"/>
  <c r="G30" i="1"/>
  <c r="G26" i="1"/>
  <c r="G29" i="1"/>
  <c r="G25" i="1"/>
  <c r="G9" i="1"/>
  <c r="G23" i="1" l="1"/>
  <c r="G33" i="1"/>
  <c r="F40" i="1" l="1"/>
  <c r="F40" i="9"/>
  <c r="H49" i="9"/>
  <c r="G49" i="9"/>
  <c r="E49" i="9"/>
  <c r="H48" i="9"/>
  <c r="G48" i="9"/>
  <c r="E48" i="9"/>
  <c r="H46" i="9"/>
  <c r="H47" i="9" s="1"/>
  <c r="G46" i="9"/>
  <c r="E46" i="9"/>
  <c r="H40" i="9"/>
  <c r="G40" i="9"/>
  <c r="E40" i="9"/>
  <c r="H28" i="9"/>
  <c r="G28" i="9"/>
  <c r="F28" i="9"/>
  <c r="E28" i="9"/>
  <c r="H22" i="9"/>
  <c r="H34" i="9" s="1"/>
  <c r="G22" i="9"/>
  <c r="G34" i="9" s="1"/>
  <c r="E22" i="9"/>
  <c r="E34" i="9" s="1"/>
  <c r="H13" i="9"/>
  <c r="G13" i="9"/>
  <c r="G10" i="9" s="1"/>
  <c r="G11" i="9" s="1"/>
  <c r="E13" i="9"/>
  <c r="H8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R8" i="3"/>
  <c r="AR9" i="3" s="1"/>
  <c r="AQ8" i="3"/>
  <c r="AQ9" i="3" s="1"/>
  <c r="AS6" i="3"/>
  <c r="AS7" i="3" s="1"/>
  <c r="AR6" i="3"/>
  <c r="AR7" i="3" s="1"/>
  <c r="AQ6" i="3"/>
  <c r="AQ7" i="3" s="1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/>
  <c r="H55" i="9" l="1"/>
  <c r="G8" i="9"/>
  <c r="G9" i="9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G6" i="9"/>
  <c r="G7" i="9" s="1"/>
  <c r="G18" i="9"/>
  <c r="H31" i="9"/>
  <c r="H26" i="9"/>
  <c r="H24" i="9"/>
  <c r="H29" i="9"/>
  <c r="H32" i="9"/>
  <c r="H33" i="9" s="1"/>
  <c r="H30" i="9"/>
  <c r="H27" i="9"/>
  <c r="H25" i="9"/>
  <c r="E54" i="9"/>
  <c r="H10" i="9"/>
  <c r="H9" i="9" s="1"/>
  <c r="H18" i="9"/>
  <c r="E47" i="9"/>
  <c r="E16" i="9"/>
  <c r="E15" i="9" s="1"/>
  <c r="G47" i="9"/>
  <c r="G53" i="9"/>
  <c r="G55" i="9"/>
  <c r="G52" i="9" s="1"/>
  <c r="H16" i="9"/>
  <c r="H15" i="9" s="1"/>
  <c r="G16" i="9"/>
  <c r="G15" i="9" s="1"/>
  <c r="H52" i="9"/>
  <c r="H53" i="9"/>
  <c r="H54" i="9"/>
  <c r="AN30" i="3"/>
  <c r="AN29" i="3"/>
  <c r="AN26" i="3"/>
  <c r="AN31" i="3"/>
  <c r="AN25" i="3"/>
  <c r="AN27" i="3"/>
  <c r="AN32" i="3"/>
  <c r="AN24" i="3"/>
  <c r="AN9" i="3"/>
  <c r="AN10" i="3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Q23" i="3" s="1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7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F55" i="9" l="1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H23" i="9"/>
  <c r="G20" i="9"/>
  <c r="G19" i="9" s="1"/>
  <c r="G17" i="9"/>
  <c r="G54" i="9"/>
  <c r="H11" i="9"/>
  <c r="H6" i="9"/>
  <c r="H7" i="9" s="1"/>
  <c r="E32" i="9"/>
  <c r="E31" i="9"/>
  <c r="E30" i="9"/>
  <c r="E29" i="9"/>
  <c r="E27" i="9"/>
  <c r="E26" i="9"/>
  <c r="E25" i="9"/>
  <c r="E24" i="9"/>
  <c r="G32" i="9"/>
  <c r="G31" i="9"/>
  <c r="G30" i="9"/>
  <c r="G29" i="9"/>
  <c r="G27" i="9"/>
  <c r="G26" i="9"/>
  <c r="G25" i="9"/>
  <c r="G24" i="9"/>
  <c r="H20" i="9"/>
  <c r="H19" i="9" s="1"/>
  <c r="H17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G23" i="9" l="1"/>
  <c r="E23" i="9"/>
  <c r="F7" i="9"/>
  <c r="F52" i="9"/>
  <c r="F17" i="9"/>
  <c r="F20" i="9"/>
  <c r="F19" i="9" s="1"/>
  <c r="F23" i="9"/>
  <c r="E33" i="9"/>
  <c r="G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K13" i="3"/>
  <c r="AJ13" i="3"/>
  <c r="AJ10" i="3" s="1"/>
  <c r="AJ11" i="3" s="1"/>
  <c r="AI13" i="3"/>
  <c r="AI8" i="3" s="1"/>
  <c r="AH13" i="3"/>
  <c r="AG13" i="3"/>
  <c r="AL10" i="3"/>
  <c r="AL11" i="3" s="1"/>
  <c r="AK10" i="3"/>
  <c r="AK11" i="3" s="1"/>
  <c r="AH10" i="3"/>
  <c r="AH11" i="3" s="1"/>
  <c r="AG10" i="3"/>
  <c r="AG11" i="3" s="1"/>
  <c r="AK8" i="3"/>
  <c r="AK9" i="3" s="1"/>
  <c r="AI9" i="3" l="1"/>
  <c r="AK6" i="3"/>
  <c r="AK7" i="3" s="1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31" i="3"/>
  <c r="AM27" i="3"/>
  <c r="AM30" i="3"/>
  <c r="AM26" i="3"/>
  <c r="AM29" i="3"/>
  <c r="AM25" i="3"/>
  <c r="AM32" i="3"/>
  <c r="AM33" i="3" s="1"/>
  <c r="AM24" i="3"/>
  <c r="AM52" i="3"/>
  <c r="AM10" i="3"/>
  <c r="AM16" i="3"/>
  <c r="AM15" i="3" s="1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AL7" i="3" l="1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F49" i="1" l="1"/>
  <c r="F48" i="1"/>
  <c r="F46" i="1"/>
  <c r="F47" i="1" s="1"/>
  <c r="F28" i="1"/>
  <c r="F22" i="1"/>
  <c r="F34" i="1" s="1"/>
  <c r="F13" i="1"/>
  <c r="AE53" i="3"/>
  <c r="AD53" i="3"/>
  <c r="AF49" i="3"/>
  <c r="AE49" i="3"/>
  <c r="AE55" i="3" s="1"/>
  <c r="AE54" i="3" s="1"/>
  <c r="AD49" i="3"/>
  <c r="AC49" i="3"/>
  <c r="AB49" i="3"/>
  <c r="AA49" i="3"/>
  <c r="AA55" i="3" s="1"/>
  <c r="AA52" i="3" s="1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E10" i="3"/>
  <c r="AD10" i="3"/>
  <c r="AD6" i="3" s="1"/>
  <c r="AD7" i="3" s="1"/>
  <c r="AC10" i="3"/>
  <c r="AC11" i="3" s="1"/>
  <c r="AA10" i="3"/>
  <c r="AA11" i="3" s="1"/>
  <c r="AD8" i="3"/>
  <c r="AD9" i="3" s="1"/>
  <c r="AC8" i="3"/>
  <c r="AC9" i="3" s="1"/>
  <c r="AC25" i="3" l="1"/>
  <c r="AC31" i="3"/>
  <c r="AD31" i="3"/>
  <c r="AD32" i="3"/>
  <c r="AD33" i="3" s="1"/>
  <c r="AD24" i="3"/>
  <c r="AD30" i="3"/>
  <c r="AD26" i="3"/>
  <c r="AE52" i="3"/>
  <c r="AD55" i="3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F9" i="3" l="1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19" i="1" s="1"/>
  <c r="E52" i="1"/>
  <c r="E6" i="1"/>
  <c r="E7" i="1" s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U10" i="3" l="1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6" i="3"/>
  <c r="K24" i="3"/>
  <c r="K22" i="3"/>
  <c r="K20" i="3" s="1"/>
  <c r="M16" i="3"/>
  <c r="M8" i="3"/>
  <c r="M6" i="3" s="1"/>
  <c r="N15" i="3"/>
  <c r="N17" i="3" s="1"/>
  <c r="N12" i="3"/>
  <c r="N10" i="3"/>
  <c r="K29" i="3"/>
  <c r="O27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2" i="3" l="1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G30" i="3"/>
  <c r="H22" i="3"/>
  <c r="H20" i="3" s="1"/>
  <c r="H27" i="3"/>
  <c r="H23" i="3"/>
  <c r="F10" i="3"/>
  <c r="F30" i="3"/>
  <c r="I30" i="3" l="1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<sst xmlns="http://schemas.openxmlformats.org/spreadsheetml/2006/main" count="200" uniqueCount="72">
  <si>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</si>
  <si>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</si>
  <si>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</si>
  <si>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</si>
  <si>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</si>
  <si>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</si>
  <si>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</si>
  <si>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</si>
  <si>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</si>
  <si>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</si>
  <si>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</si>
  <si>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</si>
  <si>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</si>
  <si>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</si>
  <si>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</si>
  <si>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</si>
  <si>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</si>
  <si>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</si>
  <si>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</si>
  <si>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</si>
  <si>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</si>
  <si>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</si>
  <si>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</si>
  <si>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</si>
  <si>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</si>
  <si>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</si>
  <si>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</si>
  <si>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</si>
  <si>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</si>
  <si>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</si>
  <si>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</si>
  <si>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</si>
  <si>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</si>
  <si>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</si>
  <si>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</si>
  <si>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</si>
  <si>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</si>
  <si>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</si>
  <si>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</si>
  <si>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</si>
  <si>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</si>
  <si>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</si>
  <si>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</si>
  <si>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</si>
  <si>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</si>
  <si>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</si>
  <si>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</si>
  <si>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</si>
  <si>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</si>
  <si>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</si>
  <si>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</si>
  <si>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</si>
  <si>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</si>
  <si>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</si>
  <si>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</si>
  <si>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</si>
  <si>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</si>
  <si>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</si>
  <si>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</si>
  <si>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</si>
  <si>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</si>
  <si>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</si>
  <si>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</si>
  <si>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</si>
  <si>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</si>
  <si>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</si>
  <si>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</si>
  <si>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</si>
  <si>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</si>
  <si>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</si>
  <si>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Montly Close</t>
  </si>
  <si>
    <t>Two Day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</si>
</sst>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1" fillId="11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115" zoomScaleNormal="115" workbookViewId="0">
      <selection activeCell="J9" sqref="J9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9.33203125" style="1" bestFit="1" customWidth="1"/>
    <col min="10" max="16384" width="8.88671875" style="1"/>
  </cols>
  <sheetData>
    <row r="1" spans="1:10" ht="15" thickBot="1" x14ac:dyDescent="0.35">
      <c r="A1" s="1" t="s">
        <v>65</v>
      </c>
      <c r="E1" s="104" t="s">
        <v>61</v>
      </c>
      <c r="F1" s="35" t="s">
        <v>60</v>
      </c>
      <c r="G1" s="11">
        <v>43425</v>
      </c>
      <c r="H1" s="11">
        <v>43426</v>
      </c>
    </row>
    <row r="2" spans="1:10" x14ac:dyDescent="0.3">
      <c r="A2" s="29"/>
      <c r="B2" s="29"/>
      <c r="C2" s="29"/>
      <c r="D2" s="30" t="s">
        <v>2</v>
      </c>
      <c r="E2" s="4">
        <v>11035.65</v>
      </c>
      <c r="F2" s="4">
        <v>10774.7</v>
      </c>
      <c r="G2" s="4">
        <v>10671.3</v>
      </c>
      <c r="H2" s="4">
        <v>10646.25</v>
      </c>
    </row>
    <row r="3" spans="1:10" x14ac:dyDescent="0.3">
      <c r="A3" s="29"/>
      <c r="B3" s="30"/>
      <c r="C3" s="31"/>
      <c r="D3" s="30" t="s">
        <v>1</v>
      </c>
      <c r="E3" s="2">
        <v>10004.549999999999</v>
      </c>
      <c r="F3" s="2">
        <v>10512</v>
      </c>
      <c r="G3" s="2">
        <v>10562.35</v>
      </c>
      <c r="H3" s="2">
        <v>10512</v>
      </c>
    </row>
    <row r="4" spans="1:10" x14ac:dyDescent="0.3">
      <c r="A4" s="29"/>
      <c r="B4" s="30"/>
      <c r="C4" s="31"/>
      <c r="D4" s="30" t="s">
        <v>0</v>
      </c>
      <c r="E4" s="3">
        <v>10386.6</v>
      </c>
      <c r="F4" s="3">
        <v>10526.75</v>
      </c>
      <c r="G4" s="3">
        <v>10600.05</v>
      </c>
      <c r="H4" s="3">
        <v>10526.75</v>
      </c>
    </row>
    <row r="5" spans="1:10" x14ac:dyDescent="0.3">
      <c r="A5" s="115" t="s">
        <v>25</v>
      </c>
      <c r="B5" s="115"/>
      <c r="C5" s="115"/>
      <c r="D5" s="115"/>
    </row>
    <row r="6" spans="1:10" x14ac:dyDescent="0.3">
      <c r="A6" s="17"/>
      <c r="B6" s="17"/>
      <c r="C6" s="17"/>
      <c r="D6" s="18" t="s">
        <v>7</v>
      </c>
      <c r="E6" s="97">
        <f t="shared" ref="E6:F6" si="0">E10+E46</f>
        <v>11977.749999999998</v>
      </c>
      <c r="F6" s="97">
        <f t="shared" si="0"/>
        <v>10959.666666666668</v>
      </c>
      <c r="G6" s="97">
        <f t="shared" ref="G6" si="1">G10+G46</f>
        <v>10769.066666666666</v>
      </c>
      <c r="H6" s="97">
        <f t="shared" ref="H6" si="2">H10+H46</f>
        <v>10745.583333333332</v>
      </c>
    </row>
    <row r="7" spans="1:10" x14ac:dyDescent="0.3">
      <c r="A7" s="17"/>
      <c r="B7" s="17"/>
      <c r="C7" s="17"/>
      <c r="D7" s="18" t="s">
        <v>55</v>
      </c>
      <c r="E7" s="98">
        <f t="shared" ref="E7:F7" si="3">(E6+E8)/2</f>
        <v>11742.224999999999</v>
      </c>
      <c r="F7" s="98">
        <f t="shared" si="3"/>
        <v>10913.425000000001</v>
      </c>
      <c r="G7" s="98">
        <f t="shared" ref="G7" si="4">(G6+G8)/2</f>
        <v>10744.625</v>
      </c>
      <c r="H7" s="98">
        <f t="shared" ref="H7" si="5">(H6+H8)/2</f>
        <v>10720.75</v>
      </c>
    </row>
    <row r="8" spans="1:10" x14ac:dyDescent="0.3">
      <c r="A8" s="17"/>
      <c r="B8" s="17"/>
      <c r="C8" s="17"/>
      <c r="D8" s="18" t="s">
        <v>27</v>
      </c>
      <c r="E8" s="99">
        <f t="shared" ref="E8:F8" si="6">E13+E46</f>
        <v>11506.699999999999</v>
      </c>
      <c r="F8" s="99">
        <f t="shared" si="6"/>
        <v>10867.183333333334</v>
      </c>
      <c r="G8" s="99">
        <f t="shared" ref="G8" si="7">G13+G46</f>
        <v>10720.183333333332</v>
      </c>
      <c r="H8" s="99">
        <f t="shared" ref="H8" si="8">H13+H46</f>
        <v>10695.916666666666</v>
      </c>
      <c r="I8" s="118">
        <v>10671</v>
      </c>
      <c r="J8" s="1" t="s">
        <v>71</v>
      </c>
    </row>
    <row r="9" spans="1:10" x14ac:dyDescent="0.3">
      <c r="A9" s="17"/>
      <c r="B9" s="17"/>
      <c r="C9" s="17"/>
      <c r="D9" s="18" t="s">
        <v>56</v>
      </c>
      <c r="E9" s="98">
        <f t="shared" ref="E9:F9" si="9">(E8+E10)/2</f>
        <v>11226.674999999999</v>
      </c>
      <c r="F9" s="98">
        <f t="shared" si="9"/>
        <v>10782.075000000001</v>
      </c>
      <c r="G9" s="98">
        <f t="shared" ref="G9" si="10">(G8+G10)/2</f>
        <v>10690.15</v>
      </c>
      <c r="H9" s="98">
        <f t="shared" ref="H9" si="11">(H8+H10)/2</f>
        <v>10653.625</v>
      </c>
    </row>
    <row r="10" spans="1:10" x14ac:dyDescent="0.3">
      <c r="A10" s="17"/>
      <c r="B10" s="17"/>
      <c r="C10" s="17"/>
      <c r="D10" s="18" t="s">
        <v>28</v>
      </c>
      <c r="E10" s="99">
        <f t="shared" ref="E10:F10" si="12">(2*E13)-E3</f>
        <v>10946.649999999998</v>
      </c>
      <c r="F10" s="99">
        <f t="shared" si="12"/>
        <v>10696.966666666667</v>
      </c>
      <c r="G10" s="99">
        <f t="shared" ref="G10" si="13">(2*G13)-G3</f>
        <v>10660.116666666667</v>
      </c>
      <c r="H10" s="118">
        <f t="shared" ref="H10" si="14">(2*H13)-H3</f>
        <v>10611.333333333332</v>
      </c>
    </row>
    <row r="11" spans="1:10" x14ac:dyDescent="0.3">
      <c r="A11" s="17"/>
      <c r="B11" s="17"/>
      <c r="C11" s="17"/>
      <c r="D11" s="18" t="s">
        <v>54</v>
      </c>
      <c r="E11" s="98">
        <f t="shared" ref="E11:F11" si="15">(E10+E13)/2</f>
        <v>10711.124999999998</v>
      </c>
      <c r="F11" s="98">
        <f t="shared" si="15"/>
        <v>10650.725</v>
      </c>
      <c r="G11" s="98">
        <f t="shared" ref="G11" si="16">(G10+G13)/2</f>
        <v>10635.674999999999</v>
      </c>
      <c r="H11" s="98">
        <f t="shared" ref="H11" si="17">(H10+H13)/2</f>
        <v>10586.5</v>
      </c>
    </row>
    <row r="12" spans="1:10" x14ac:dyDescent="0.3">
      <c r="A12" s="17"/>
      <c r="B12" s="17"/>
      <c r="C12" s="17"/>
      <c r="D12" s="18"/>
      <c r="E12" s="96"/>
      <c r="F12" s="96"/>
      <c r="G12" s="96"/>
      <c r="H12" s="96"/>
      <c r="I12" s="110"/>
    </row>
    <row r="13" spans="1:10" x14ac:dyDescent="0.3">
      <c r="A13" s="17"/>
      <c r="B13" s="17"/>
      <c r="C13" s="17"/>
      <c r="D13" s="18" t="s">
        <v>29</v>
      </c>
      <c r="E13" s="103">
        <f t="shared" ref="E13:F13" si="18">(E2+E3+E4)/3</f>
        <v>10475.599999999999</v>
      </c>
      <c r="F13" s="103">
        <f t="shared" si="18"/>
        <v>10604.483333333334</v>
      </c>
      <c r="G13" s="103">
        <f t="shared" ref="G13" si="19">(G2+G3+G4)/3</f>
        <v>10611.233333333334</v>
      </c>
      <c r="H13" s="103">
        <f t="shared" ref="H13" si="20">(H2+H3+H4)/3</f>
        <v>10561.666666666666</v>
      </c>
    </row>
    <row r="14" spans="1:10" x14ac:dyDescent="0.3">
      <c r="A14" s="19"/>
      <c r="B14" s="19"/>
      <c r="C14" s="19"/>
      <c r="D14" s="20"/>
      <c r="E14" s="96"/>
      <c r="F14" s="96"/>
      <c r="G14" s="96"/>
      <c r="H14" s="96"/>
    </row>
    <row r="15" spans="1:10" x14ac:dyDescent="0.3">
      <c r="A15" s="19"/>
      <c r="B15" s="19"/>
      <c r="C15" s="19"/>
      <c r="D15" s="20" t="s">
        <v>57</v>
      </c>
      <c r="E15" s="100">
        <f t="shared" ref="E15:F15" si="21">(E13+E16)/2</f>
        <v>10195.574999999997</v>
      </c>
      <c r="F15" s="100">
        <f t="shared" si="21"/>
        <v>10519.375</v>
      </c>
      <c r="G15" s="100">
        <f t="shared" ref="G15" si="22">(G13+G16)/2</f>
        <v>10581.2</v>
      </c>
      <c r="H15" s="100">
        <f t="shared" ref="H15" si="23">(H13+H16)/2</f>
        <v>10519.375</v>
      </c>
    </row>
    <row r="16" spans="1:10" x14ac:dyDescent="0.3">
      <c r="A16" s="17"/>
      <c r="B16" s="17"/>
      <c r="C16" s="17"/>
      <c r="D16" s="18" t="s">
        <v>30</v>
      </c>
      <c r="E16" s="101">
        <f t="shared" ref="E16:F16" si="24">2*E13-E2</f>
        <v>9915.5499999999975</v>
      </c>
      <c r="F16" s="101">
        <f t="shared" si="24"/>
        <v>10434.266666666666</v>
      </c>
      <c r="G16" s="101">
        <f t="shared" ref="G16" si="25">2*G13-G2</f>
        <v>10551.166666666668</v>
      </c>
      <c r="H16" s="117">
        <f t="shared" ref="H16" si="26">2*H13-H2</f>
        <v>10477.083333333332</v>
      </c>
    </row>
    <row r="17" spans="1:9" x14ac:dyDescent="0.3">
      <c r="A17" s="17"/>
      <c r="B17" s="17"/>
      <c r="C17" s="17"/>
      <c r="D17" s="18" t="s">
        <v>58</v>
      </c>
      <c r="E17" s="100">
        <f t="shared" ref="E17:F17" si="27">(E16+E18)/2</f>
        <v>9680.0249999999978</v>
      </c>
      <c r="F17" s="100">
        <f t="shared" si="27"/>
        <v>10388.025</v>
      </c>
      <c r="G17" s="100">
        <f t="shared" ref="G17" si="28">(G16+G18)/2</f>
        <v>10526.725000000002</v>
      </c>
      <c r="H17" s="100">
        <f t="shared" ref="H17" si="29">(H16+H18)/2</f>
        <v>10452.25</v>
      </c>
    </row>
    <row r="18" spans="1:9" x14ac:dyDescent="0.3">
      <c r="A18" s="17"/>
      <c r="B18" s="17"/>
      <c r="C18" s="17"/>
      <c r="D18" s="18" t="s">
        <v>31</v>
      </c>
      <c r="E18" s="101">
        <f t="shared" ref="E18:F18" si="30">E13-E46</f>
        <v>9444.4999999999982</v>
      </c>
      <c r="F18" s="101">
        <f t="shared" si="30"/>
        <v>10341.783333333333</v>
      </c>
      <c r="G18" s="101">
        <f t="shared" ref="G18" si="31">G13-G46</f>
        <v>10502.283333333335</v>
      </c>
      <c r="H18" s="117">
        <f t="shared" ref="H18" si="32">H13-H46</f>
        <v>10427.416666666666</v>
      </c>
    </row>
    <row r="19" spans="1:9" x14ac:dyDescent="0.3">
      <c r="A19" s="17"/>
      <c r="B19" s="17"/>
      <c r="C19" s="17"/>
      <c r="D19" s="18" t="s">
        <v>59</v>
      </c>
      <c r="E19" s="100">
        <f t="shared" ref="E19:F19" si="33">(E18+E20)/2</f>
        <v>9164.4749999999985</v>
      </c>
      <c r="F19" s="100">
        <f t="shared" si="33"/>
        <v>10256.674999999999</v>
      </c>
      <c r="G19" s="100">
        <f t="shared" ref="G19" si="34">(G18+G20)/2</f>
        <v>10472.250000000002</v>
      </c>
      <c r="H19" s="119">
        <f t="shared" ref="H19" si="35">(H18+H20)/2</f>
        <v>10385.125</v>
      </c>
      <c r="I19" s="1" t="s">
        <v>70</v>
      </c>
    </row>
    <row r="20" spans="1:9" x14ac:dyDescent="0.3">
      <c r="A20" s="17"/>
      <c r="B20" s="17"/>
      <c r="C20" s="17"/>
      <c r="D20" s="18" t="s">
        <v>8</v>
      </c>
      <c r="E20" s="101">
        <f t="shared" ref="E20:F20" si="36">E16-E46</f>
        <v>8884.4499999999971</v>
      </c>
      <c r="F20" s="101">
        <f t="shared" si="36"/>
        <v>10171.566666666666</v>
      </c>
      <c r="G20" s="101">
        <f t="shared" ref="G20" si="37">G16-G46</f>
        <v>10442.216666666669</v>
      </c>
      <c r="H20" s="101">
        <f t="shared" ref="H20" si="38">H16-H46</f>
        <v>10342.833333333332</v>
      </c>
    </row>
    <row r="21" spans="1:9" x14ac:dyDescent="0.3">
      <c r="A21" s="115" t="s">
        <v>24</v>
      </c>
      <c r="B21" s="115"/>
      <c r="C21" s="115"/>
      <c r="D21" s="115"/>
      <c r="E21" s="14"/>
      <c r="F21" s="14"/>
      <c r="G21" s="14"/>
      <c r="H21" s="14"/>
    </row>
    <row r="22" spans="1:9" x14ac:dyDescent="0.3">
      <c r="A22" s="19"/>
      <c r="B22" s="19"/>
      <c r="C22" s="19"/>
      <c r="D22" s="20" t="s">
        <v>12</v>
      </c>
      <c r="E22" s="28">
        <f t="shared" ref="E22:F22" si="39">(E2/E3)*E4</f>
        <v>11457.075259756812</v>
      </c>
      <c r="F22" s="28">
        <f t="shared" si="39"/>
        <v>10789.818609684171</v>
      </c>
      <c r="G22" s="28">
        <f t="shared" ref="G22" si="40">(G2/G3)*G4</f>
        <v>10709.388873214766</v>
      </c>
      <c r="H22" s="28">
        <f t="shared" ref="H22" si="41">(H2/H3)*H4</f>
        <v>10661.188374001142</v>
      </c>
    </row>
    <row r="23" spans="1:9" x14ac:dyDescent="0.3">
      <c r="A23" s="19"/>
      <c r="B23" s="19"/>
      <c r="C23" s="19"/>
      <c r="D23" s="20" t="s">
        <v>13</v>
      </c>
      <c r="E23" s="25">
        <f t="shared" ref="E23:F23" si="42">E24+1.168*(E24-E25)</f>
        <v>11284.894319999999</v>
      </c>
      <c r="F23" s="25">
        <f t="shared" si="42"/>
        <v>10755.614240000001</v>
      </c>
      <c r="G23" s="25">
        <f t="shared" ref="G23" si="43">G24+1.168*(G24-G25)</f>
        <v>10694.967239999996</v>
      </c>
      <c r="H23" s="25">
        <f t="shared" ref="H23" si="44">H24+1.168*(H24-H25)</f>
        <v>10643.708599999998</v>
      </c>
    </row>
    <row r="24" spans="1:9" x14ac:dyDescent="0.3">
      <c r="A24" s="19"/>
      <c r="B24" s="19"/>
      <c r="C24" s="19"/>
      <c r="D24" s="20" t="s">
        <v>14</v>
      </c>
      <c r="E24" s="23">
        <f t="shared" ref="E24:F24" si="45">E4+E47/2</f>
        <v>10953.705</v>
      </c>
      <c r="F24" s="23">
        <f t="shared" si="45"/>
        <v>10671.235000000001</v>
      </c>
      <c r="G24" s="23">
        <f t="shared" ref="G24" si="46">G4+G47/2</f>
        <v>10659.972499999998</v>
      </c>
      <c r="H24" s="23">
        <f t="shared" ref="H24" si="47">H4+H47/2</f>
        <v>10600.5875</v>
      </c>
    </row>
    <row r="25" spans="1:9" x14ac:dyDescent="0.3">
      <c r="A25" s="19"/>
      <c r="B25" s="19"/>
      <c r="C25" s="19"/>
      <c r="D25" s="20" t="s">
        <v>15</v>
      </c>
      <c r="E25" s="22">
        <f t="shared" ref="E25:F25" si="48">E4+E47/4</f>
        <v>10670.1525</v>
      </c>
      <c r="F25" s="22">
        <f t="shared" si="48"/>
        <v>10598.9925</v>
      </c>
      <c r="G25" s="22">
        <f t="shared" ref="G25" si="49">G4+G47/4</f>
        <v>10630.01125</v>
      </c>
      <c r="H25" s="22">
        <f t="shared" ref="H25" si="50">H4+H47/4</f>
        <v>10563.668750000001</v>
      </c>
    </row>
    <row r="26" spans="1:9" x14ac:dyDescent="0.3">
      <c r="A26" s="19"/>
      <c r="B26" s="19"/>
      <c r="C26" s="19"/>
      <c r="D26" s="20" t="s">
        <v>16</v>
      </c>
      <c r="E26" s="14">
        <f t="shared" ref="E26:F26" si="51">E4+E47/6</f>
        <v>10575.635</v>
      </c>
      <c r="F26" s="14">
        <f t="shared" si="51"/>
        <v>10574.911666666667</v>
      </c>
      <c r="G26" s="14">
        <f t="shared" ref="G26" si="52">G4+G47/6</f>
        <v>10620.024166666666</v>
      </c>
      <c r="H26" s="14">
        <f t="shared" ref="H26" si="53">H4+H47/6</f>
        <v>10551.362499999999</v>
      </c>
    </row>
    <row r="27" spans="1:9" x14ac:dyDescent="0.3">
      <c r="A27" s="19"/>
      <c r="B27" s="19"/>
      <c r="C27" s="19"/>
      <c r="D27" s="20" t="s">
        <v>17</v>
      </c>
      <c r="E27" s="14">
        <f t="shared" ref="E27:F27" si="54">E4+E47/12</f>
        <v>10481.1175</v>
      </c>
      <c r="F27" s="14">
        <f t="shared" si="54"/>
        <v>10550.830833333333</v>
      </c>
      <c r="G27" s="14">
        <f t="shared" ref="G27" si="55">G4+G47/12</f>
        <v>10610.037083333333</v>
      </c>
      <c r="H27" s="14">
        <f t="shared" ref="H27" si="56">H4+H47/12</f>
        <v>10539.05625</v>
      </c>
    </row>
    <row r="28" spans="1:9" x14ac:dyDescent="0.3">
      <c r="A28" s="19"/>
      <c r="B28" s="19"/>
      <c r="C28" s="19"/>
      <c r="D28" s="20" t="s">
        <v>0</v>
      </c>
      <c r="E28" s="103">
        <f t="shared" ref="E28:F28" si="57">E4</f>
        <v>10386.6</v>
      </c>
      <c r="F28" s="103">
        <f t="shared" si="57"/>
        <v>10526.75</v>
      </c>
      <c r="G28" s="103">
        <f t="shared" ref="G28" si="58">G4</f>
        <v>10600.05</v>
      </c>
      <c r="H28" s="103">
        <f t="shared" ref="H28" si="59">H4</f>
        <v>10526.75</v>
      </c>
    </row>
    <row r="29" spans="1:9" x14ac:dyDescent="0.3">
      <c r="A29" s="19"/>
      <c r="B29" s="19"/>
      <c r="C29" s="19"/>
      <c r="D29" s="20" t="s">
        <v>18</v>
      </c>
      <c r="E29" s="14">
        <f t="shared" ref="E29:F29" si="60">E4-E47/12</f>
        <v>10292.0825</v>
      </c>
      <c r="F29" s="14">
        <f t="shared" si="60"/>
        <v>10502.669166666667</v>
      </c>
      <c r="G29" s="14">
        <f t="shared" ref="G29" si="61">G4-G47/12</f>
        <v>10590.062916666666</v>
      </c>
      <c r="H29" s="14">
        <f t="shared" ref="H29" si="62">H4-H47/12</f>
        <v>10514.44375</v>
      </c>
    </row>
    <row r="30" spans="1:9" x14ac:dyDescent="0.3">
      <c r="A30" s="19"/>
      <c r="B30" s="19"/>
      <c r="C30" s="19"/>
      <c r="D30" s="20" t="s">
        <v>19</v>
      </c>
      <c r="E30" s="14">
        <f t="shared" ref="E30:F30" si="63">E4-E47/6</f>
        <v>10197.565000000001</v>
      </c>
      <c r="F30" s="14">
        <f t="shared" si="63"/>
        <v>10478.588333333333</v>
      </c>
      <c r="G30" s="14">
        <f t="shared" ref="G30" si="64">G4-G47/6</f>
        <v>10580.075833333332</v>
      </c>
      <c r="H30" s="14">
        <f t="shared" ref="H30" si="65">H4-H47/6</f>
        <v>10502.137500000001</v>
      </c>
    </row>
    <row r="31" spans="1:9" x14ac:dyDescent="0.3">
      <c r="A31" s="19"/>
      <c r="B31" s="19"/>
      <c r="C31" s="19"/>
      <c r="D31" s="20" t="s">
        <v>20</v>
      </c>
      <c r="E31" s="24">
        <f t="shared" ref="E31:F31" si="66">E4-E47/4</f>
        <v>10103.047500000001</v>
      </c>
      <c r="F31" s="24">
        <f t="shared" si="66"/>
        <v>10454.5075</v>
      </c>
      <c r="G31" s="24">
        <f t="shared" ref="G31" si="67">G4-G47/4</f>
        <v>10570.088749999999</v>
      </c>
      <c r="H31" s="24">
        <f t="shared" ref="H31" si="68">H4-H47/4</f>
        <v>10489.831249999999</v>
      </c>
    </row>
    <row r="32" spans="1:9" x14ac:dyDescent="0.3">
      <c r="A32" s="19"/>
      <c r="B32" s="19"/>
      <c r="C32" s="19"/>
      <c r="D32" s="20" t="s">
        <v>21</v>
      </c>
      <c r="E32" s="32">
        <f t="shared" ref="E32:F32" si="69">E4-E47/2</f>
        <v>9819.4950000000008</v>
      </c>
      <c r="F32" s="32">
        <f t="shared" si="69"/>
        <v>10382.264999999999</v>
      </c>
      <c r="G32" s="87">
        <f t="shared" ref="G32" si="70">G4-G47/2</f>
        <v>10540.127500000001</v>
      </c>
      <c r="H32" s="87">
        <f t="shared" ref="H32" si="71">H4-H47/2</f>
        <v>10452.9125</v>
      </c>
    </row>
    <row r="33" spans="1:8" x14ac:dyDescent="0.3">
      <c r="A33" s="19"/>
      <c r="B33" s="19"/>
      <c r="C33" s="19"/>
      <c r="D33" s="20" t="s">
        <v>22</v>
      </c>
      <c r="E33" s="26">
        <f t="shared" ref="E33:F33" si="72">E32-1.168*(E31-E32)</f>
        <v>9488.3056800000013</v>
      </c>
      <c r="F33" s="26">
        <f t="shared" si="72"/>
        <v>10297.885759999999</v>
      </c>
      <c r="G33" s="26">
        <f t="shared" ref="G33" si="73">G32-1.168*(G31-G32)</f>
        <v>10505.132760000002</v>
      </c>
      <c r="H33" s="26">
        <f t="shared" ref="H33" si="74">H32-1.168*(H31-H32)</f>
        <v>10409.791400000002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75">E4-(E22-E4)</f>
        <v>9316.1247402431891</v>
      </c>
      <c r="F34" s="27">
        <f t="shared" si="75"/>
        <v>10263.681390315829</v>
      </c>
      <c r="G34" s="27">
        <f t="shared" ref="G34" si="76">G4-(G22-G4)</f>
        <v>10490.711126785232</v>
      </c>
      <c r="H34" s="27">
        <f t="shared" ref="H34" si="77">H4-(H22-H4)</f>
        <v>10392.311625998858</v>
      </c>
    </row>
    <row r="35" spans="1:8" x14ac:dyDescent="0.3">
      <c r="A35" s="115" t="s">
        <v>26</v>
      </c>
      <c r="B35" s="115"/>
      <c r="C35" s="115"/>
      <c r="D35" s="115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>
        <v>10633</v>
      </c>
      <c r="H38" s="88">
        <v>10673</v>
      </c>
    </row>
    <row r="39" spans="1:8" x14ac:dyDescent="0.3">
      <c r="A39" s="17"/>
      <c r="B39" s="17"/>
      <c r="C39" s="17"/>
      <c r="D39" s="18" t="s">
        <v>32</v>
      </c>
      <c r="E39" s="90"/>
      <c r="F39" s="90"/>
      <c r="G39" s="90">
        <v>10610</v>
      </c>
      <c r="H39" s="90">
        <v>10612</v>
      </c>
    </row>
    <row r="40" spans="1:8" x14ac:dyDescent="0.3">
      <c r="A40" s="17"/>
      <c r="B40" s="17"/>
      <c r="C40" s="17"/>
      <c r="D40" s="18" t="s">
        <v>0</v>
      </c>
      <c r="E40" s="102">
        <f t="shared" ref="E40:F40" si="78">E4</f>
        <v>10386.6</v>
      </c>
      <c r="F40" s="102">
        <f t="shared" si="78"/>
        <v>10526.75</v>
      </c>
      <c r="G40" s="102">
        <f t="shared" ref="G40" si="79">G4</f>
        <v>10600.05</v>
      </c>
      <c r="H40" s="102">
        <f t="shared" ref="H40" si="80">H4</f>
        <v>10526.75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>
        <v>10552</v>
      </c>
      <c r="H41" s="92">
        <v>10514</v>
      </c>
    </row>
    <row r="42" spans="1:8" x14ac:dyDescent="0.3">
      <c r="A42" s="17"/>
      <c r="B42" s="17"/>
      <c r="C42" s="17"/>
      <c r="D42" s="18" t="s">
        <v>34</v>
      </c>
      <c r="E42" s="87"/>
      <c r="F42" s="87"/>
      <c r="G42" s="87">
        <v>10501</v>
      </c>
      <c r="H42" s="86">
        <v>10479</v>
      </c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>
        <v>10434</v>
      </c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>
        <v>10298</v>
      </c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 t="shared" ref="E46:F46" si="81">ABS(E2-E3)</f>
        <v>1031.1000000000004</v>
      </c>
      <c r="F46" s="3">
        <f t="shared" si="81"/>
        <v>262.70000000000073</v>
      </c>
      <c r="G46" s="3">
        <f t="shared" ref="G46" si="82">ABS(G2-G3)</f>
        <v>108.94999999999891</v>
      </c>
      <c r="H46" s="3">
        <f t="shared" ref="H46" si="83">ABS(H2-H3)</f>
        <v>134.25</v>
      </c>
    </row>
    <row r="47" spans="1:8" x14ac:dyDescent="0.3">
      <c r="A47" s="13"/>
      <c r="B47" s="13"/>
      <c r="C47" s="12"/>
      <c r="D47" s="12" t="s">
        <v>9</v>
      </c>
      <c r="E47" s="14">
        <f t="shared" ref="E47:F47" si="84">E46*1.1</f>
        <v>1134.2100000000005</v>
      </c>
      <c r="F47" s="14">
        <f t="shared" si="84"/>
        <v>288.97000000000082</v>
      </c>
      <c r="G47" s="14">
        <f t="shared" ref="G47" si="85">G46*1.1</f>
        <v>119.84499999999881</v>
      </c>
      <c r="H47" s="14">
        <f t="shared" ref="H47" si="86">H46*1.1</f>
        <v>147.67500000000001</v>
      </c>
    </row>
    <row r="48" spans="1:8" x14ac:dyDescent="0.3">
      <c r="A48" s="13"/>
      <c r="B48" s="13"/>
      <c r="C48" s="12"/>
      <c r="D48" s="12" t="s">
        <v>11</v>
      </c>
      <c r="E48" s="3">
        <f t="shared" ref="E48:F48" si="87">(E2+E3)</f>
        <v>21040.199999999997</v>
      </c>
      <c r="F48" s="3">
        <f t="shared" si="87"/>
        <v>21286.7</v>
      </c>
      <c r="G48" s="3">
        <f t="shared" ref="G48" si="88">(G2+G3)</f>
        <v>21233.65</v>
      </c>
      <c r="H48" s="3">
        <f t="shared" ref="H48" si="89">(H2+H3)</f>
        <v>21158.25</v>
      </c>
    </row>
    <row r="49" spans="1:8" x14ac:dyDescent="0.3">
      <c r="A49" s="13"/>
      <c r="B49" s="13"/>
      <c r="C49" s="13"/>
      <c r="D49" s="12" t="s">
        <v>6</v>
      </c>
      <c r="E49" s="3">
        <f t="shared" ref="E49:F49" si="90">(E2+E3)/2</f>
        <v>10520.099999999999</v>
      </c>
      <c r="F49" s="3">
        <f t="shared" si="90"/>
        <v>10643.35</v>
      </c>
      <c r="G49" s="3">
        <f t="shared" ref="G49" si="91">(G2+G3)/2</f>
        <v>10616.825000000001</v>
      </c>
      <c r="H49" s="3">
        <f t="shared" ref="H49" si="92">(H2+H3)/2</f>
        <v>10579.125</v>
      </c>
    </row>
    <row r="52" spans="1:8" x14ac:dyDescent="0.3">
      <c r="A52" s="17"/>
      <c r="B52" s="17"/>
      <c r="C52" s="17"/>
      <c r="D52" s="18" t="s">
        <v>4</v>
      </c>
      <c r="E52" s="15">
        <f t="shared" ref="E52:F52" si="93">E13+E55/2</f>
        <v>10520.099999999999</v>
      </c>
      <c r="F52" s="15">
        <f t="shared" si="93"/>
        <v>10643.35</v>
      </c>
      <c r="G52" s="15">
        <f t="shared" ref="G52" si="94">G13+G55/2</f>
        <v>10616.825000000001</v>
      </c>
      <c r="H52" s="15">
        <f t="shared" ref="H52" si="95">H13+H55/2</f>
        <v>10579.125</v>
      </c>
    </row>
    <row r="53" spans="1:8" x14ac:dyDescent="0.3">
      <c r="A53" s="17"/>
      <c r="B53" s="17"/>
      <c r="C53" s="17"/>
      <c r="D53" s="18" t="s">
        <v>29</v>
      </c>
      <c r="E53" s="34">
        <f t="shared" ref="E53:F53" si="96">E13</f>
        <v>10475.599999999999</v>
      </c>
      <c r="F53" s="34">
        <f t="shared" si="96"/>
        <v>10604.483333333334</v>
      </c>
      <c r="G53" s="34">
        <f t="shared" ref="G53" si="97">G13</f>
        <v>10611.233333333334</v>
      </c>
      <c r="H53" s="34">
        <f t="shared" ref="H53" si="98">H13</f>
        <v>10561.666666666666</v>
      </c>
    </row>
    <row r="54" spans="1:8" x14ac:dyDescent="0.3">
      <c r="A54" s="17"/>
      <c r="B54" s="17"/>
      <c r="C54" s="17"/>
      <c r="D54" s="18" t="s">
        <v>3</v>
      </c>
      <c r="E54" s="16">
        <f t="shared" ref="E54:F54" si="99">E13-E55/2</f>
        <v>10431.099999999999</v>
      </c>
      <c r="F54" s="16">
        <f t="shared" si="99"/>
        <v>10565.616666666667</v>
      </c>
      <c r="G54" s="16">
        <f t="shared" ref="G54" si="100">G13-G55/2</f>
        <v>10605.641666666666</v>
      </c>
      <c r="H54" s="16">
        <f t="shared" ref="H54" si="101">H13-H55/2</f>
        <v>10544.208333333332</v>
      </c>
    </row>
    <row r="55" spans="1:8" x14ac:dyDescent="0.3">
      <c r="A55" s="17"/>
      <c r="B55" s="17"/>
      <c r="C55" s="17"/>
      <c r="D55" s="18" t="s">
        <v>5</v>
      </c>
      <c r="E55" s="33">
        <f t="shared" ref="E55:F55" si="102">ABS((E13-E49)*2)</f>
        <v>89</v>
      </c>
      <c r="F55" s="33">
        <f t="shared" si="102"/>
        <v>77.733333333333576</v>
      </c>
      <c r="G55" s="33">
        <f t="shared" ref="G55" si="103">ABS((G13-G49)*2)</f>
        <v>11.183333333334303</v>
      </c>
      <c r="H55" s="33">
        <f t="shared" ref="H55" si="104">ABS((H13-H49)*2)</f>
        <v>34.916666666667879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I1" sqref="I1:I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43419</v>
      </c>
      <c r="H1" s="113">
        <v>43420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26332.75</v>
      </c>
      <c r="G2" s="4">
        <v>26197.599999999999</v>
      </c>
      <c r="H2" s="4">
        <v>26332.75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2">
        <v>25384.55</v>
      </c>
      <c r="G3" s="3">
        <v>25728</v>
      </c>
      <c r="H3" s="3">
        <v>26122.55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26245.55</v>
      </c>
      <c r="G4" s="3">
        <v>26154.75</v>
      </c>
      <c r="H4" s="3">
        <v>26245.55</v>
      </c>
    </row>
    <row r="5" spans="1:14" x14ac:dyDescent="0.3">
      <c r="A5" s="115" t="s">
        <v>25</v>
      </c>
      <c r="B5" s="115"/>
      <c r="C5" s="115"/>
      <c r="D5" s="115"/>
    </row>
    <row r="6" spans="1:14" x14ac:dyDescent="0.3">
      <c r="A6" s="17"/>
      <c r="B6" s="17"/>
      <c r="C6" s="17"/>
      <c r="D6" s="18" t="s">
        <v>7</v>
      </c>
      <c r="E6" s="97">
        <f t="shared" ref="E6:H6" si="0">E10+E46</f>
        <v>27641.016666666663</v>
      </c>
      <c r="F6" s="97">
        <f t="shared" si="0"/>
        <v>27538.883333333339</v>
      </c>
      <c r="G6" s="97">
        <f t="shared" si="0"/>
        <v>26795.166666666672</v>
      </c>
      <c r="H6" s="97">
        <f t="shared" si="0"/>
        <v>26554.883333333339</v>
      </c>
    </row>
    <row r="7" spans="1:14" x14ac:dyDescent="0.3">
      <c r="A7" s="17"/>
      <c r="B7" s="17"/>
      <c r="C7" s="17"/>
      <c r="D7" s="18" t="s">
        <v>55</v>
      </c>
      <c r="E7" s="98">
        <f t="shared" ref="E7:H7" si="1">(E6+E8)/2</f>
        <v>27209.599999999999</v>
      </c>
      <c r="F7" s="98">
        <f t="shared" si="1"/>
        <v>27237.350000000006</v>
      </c>
      <c r="G7" s="98">
        <f t="shared" si="1"/>
        <v>26645.775000000001</v>
      </c>
      <c r="H7" s="98">
        <f t="shared" si="1"/>
        <v>26499.350000000006</v>
      </c>
    </row>
    <row r="8" spans="1:14" x14ac:dyDescent="0.3">
      <c r="A8" s="17"/>
      <c r="B8" s="17"/>
      <c r="C8" s="17"/>
      <c r="D8" s="18" t="s">
        <v>27</v>
      </c>
      <c r="E8" s="99">
        <f t="shared" ref="E8:H8" si="2">E13+E46</f>
        <v>26778.183333333331</v>
      </c>
      <c r="F8" s="99">
        <f t="shared" si="2"/>
        <v>26935.816666666669</v>
      </c>
      <c r="G8" s="99">
        <f t="shared" si="2"/>
        <v>26496.383333333335</v>
      </c>
      <c r="H8" s="99">
        <f t="shared" si="2"/>
        <v>26443.816666666669</v>
      </c>
    </row>
    <row r="9" spans="1:14" x14ac:dyDescent="0.3">
      <c r="A9" s="17"/>
      <c r="B9" s="17"/>
      <c r="C9" s="17"/>
      <c r="D9" s="18" t="s">
        <v>56</v>
      </c>
      <c r="E9" s="98">
        <f t="shared" ref="E9:H9" si="3">(E8+E10)/2</f>
        <v>26371.949999999997</v>
      </c>
      <c r="F9" s="98">
        <f t="shared" si="3"/>
        <v>26763.250000000004</v>
      </c>
      <c r="G9" s="98">
        <f t="shared" si="3"/>
        <v>26410.975000000006</v>
      </c>
      <c r="H9" s="98">
        <f t="shared" si="3"/>
        <v>26394.250000000004</v>
      </c>
    </row>
    <row r="10" spans="1:14" x14ac:dyDescent="0.3">
      <c r="A10" s="17"/>
      <c r="B10" s="17"/>
      <c r="C10" s="17"/>
      <c r="D10" s="18" t="s">
        <v>28</v>
      </c>
      <c r="E10" s="99">
        <f t="shared" ref="E10:H10" si="4">(2*E13)-E3</f>
        <v>25965.716666666664</v>
      </c>
      <c r="F10" s="99">
        <f t="shared" si="4"/>
        <v>26590.683333333338</v>
      </c>
      <c r="G10" s="99">
        <f t="shared" si="4"/>
        <v>26325.566666666673</v>
      </c>
      <c r="H10" s="99">
        <f t="shared" si="4"/>
        <v>26344.683333333338</v>
      </c>
    </row>
    <row r="11" spans="1:14" x14ac:dyDescent="0.3">
      <c r="A11" s="17"/>
      <c r="B11" s="17"/>
      <c r="C11" s="17"/>
      <c r="D11" s="18" t="s">
        <v>54</v>
      </c>
      <c r="E11" s="98">
        <f t="shared" ref="E11:H11" si="5">(E10+E13)/2</f>
        <v>25534.299999999996</v>
      </c>
      <c r="F11" s="98">
        <f t="shared" si="5"/>
        <v>26289.15</v>
      </c>
      <c r="G11" s="98">
        <f t="shared" si="5"/>
        <v>26176.175000000003</v>
      </c>
      <c r="H11" s="98">
        <f t="shared" si="5"/>
        <v>26289.15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 t="shared" ref="E13:H13" si="6">(E2+E3+E4)/3</f>
        <v>25102.883333333331</v>
      </c>
      <c r="F13" s="103">
        <f t="shared" si="6"/>
        <v>25987.616666666669</v>
      </c>
      <c r="G13" s="103">
        <f t="shared" si="6"/>
        <v>26026.783333333336</v>
      </c>
      <c r="H13" s="103">
        <f t="shared" si="6"/>
        <v>26233.616666666669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 t="shared" ref="E15:H15" si="7">(E13+E16)/2</f>
        <v>24696.649999999998</v>
      </c>
      <c r="F15" s="100">
        <f t="shared" si="7"/>
        <v>25815.050000000003</v>
      </c>
      <c r="G15" s="100">
        <f t="shared" si="7"/>
        <v>25941.375000000007</v>
      </c>
      <c r="H15" s="100">
        <f t="shared" si="7"/>
        <v>26184.050000000003</v>
      </c>
    </row>
    <row r="16" spans="1:14" x14ac:dyDescent="0.3">
      <c r="A16" s="17"/>
      <c r="B16" s="17"/>
      <c r="C16" s="17"/>
      <c r="D16" s="18" t="s">
        <v>30</v>
      </c>
      <c r="E16" s="101">
        <f t="shared" ref="E16:H16" si="8">2*E13-E2</f>
        <v>24290.416666666664</v>
      </c>
      <c r="F16" s="101">
        <f t="shared" si="8"/>
        <v>25642.483333333337</v>
      </c>
      <c r="G16" s="101">
        <f t="shared" si="8"/>
        <v>25855.966666666674</v>
      </c>
      <c r="H16" s="101">
        <f t="shared" si="8"/>
        <v>26134.483333333337</v>
      </c>
    </row>
    <row r="17" spans="1:8" x14ac:dyDescent="0.3">
      <c r="A17" s="17"/>
      <c r="B17" s="17"/>
      <c r="C17" s="17"/>
      <c r="D17" s="18" t="s">
        <v>58</v>
      </c>
      <c r="E17" s="100">
        <f t="shared" ref="E17:H17" si="9">(E16+E18)/2</f>
        <v>23859</v>
      </c>
      <c r="F17" s="100">
        <f t="shared" si="9"/>
        <v>25340.950000000004</v>
      </c>
      <c r="G17" s="100">
        <f t="shared" si="9"/>
        <v>25706.575000000004</v>
      </c>
      <c r="H17" s="100">
        <f t="shared" si="9"/>
        <v>26078.950000000004</v>
      </c>
    </row>
    <row r="18" spans="1:8" x14ac:dyDescent="0.3">
      <c r="A18" s="17"/>
      <c r="B18" s="17"/>
      <c r="C18" s="17"/>
      <c r="D18" s="18" t="s">
        <v>31</v>
      </c>
      <c r="E18" s="101">
        <f t="shared" ref="E18:H18" si="10">E13-E46</f>
        <v>23427.583333333332</v>
      </c>
      <c r="F18" s="101">
        <f t="shared" si="10"/>
        <v>25039.416666666668</v>
      </c>
      <c r="G18" s="101">
        <f t="shared" si="10"/>
        <v>25557.183333333338</v>
      </c>
      <c r="H18" s="101">
        <f t="shared" si="10"/>
        <v>26023.416666666668</v>
      </c>
    </row>
    <row r="19" spans="1:8" x14ac:dyDescent="0.3">
      <c r="A19" s="17"/>
      <c r="B19" s="17"/>
      <c r="C19" s="17"/>
      <c r="D19" s="18" t="s">
        <v>59</v>
      </c>
      <c r="E19" s="100">
        <f t="shared" ref="E19:H19" si="11">(E18+E20)/2</f>
        <v>23021.35</v>
      </c>
      <c r="F19" s="100">
        <f t="shared" si="11"/>
        <v>24866.850000000002</v>
      </c>
      <c r="G19" s="100">
        <f t="shared" si="11"/>
        <v>25471.775000000009</v>
      </c>
      <c r="H19" s="100">
        <f t="shared" si="11"/>
        <v>25973.850000000002</v>
      </c>
    </row>
    <row r="20" spans="1:8" x14ac:dyDescent="0.3">
      <c r="A20" s="17"/>
      <c r="B20" s="17"/>
      <c r="C20" s="17"/>
      <c r="D20" s="18" t="s">
        <v>8</v>
      </c>
      <c r="E20" s="101">
        <f t="shared" ref="E20:H20" si="12">E16-E46</f>
        <v>22615.116666666665</v>
      </c>
      <c r="F20" s="101">
        <f t="shared" si="12"/>
        <v>24694.283333333336</v>
      </c>
      <c r="G20" s="101">
        <f t="shared" si="12"/>
        <v>25386.366666666676</v>
      </c>
      <c r="H20" s="101">
        <f t="shared" si="12"/>
        <v>25924.283333333336</v>
      </c>
    </row>
    <row r="21" spans="1:8" x14ac:dyDescent="0.3">
      <c r="A21" s="115" t="s">
        <v>24</v>
      </c>
      <c r="B21" s="115"/>
      <c r="C21" s="115"/>
      <c r="D21" s="115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 t="shared" ref="E22:H22" si="13">(E2/E3)*E4</f>
        <v>26891.663894567049</v>
      </c>
      <c r="F22" s="28">
        <f t="shared" si="13"/>
        <v>27225.911302839715</v>
      </c>
      <c r="G22" s="28">
        <f t="shared" si="13"/>
        <v>26632.139249067164</v>
      </c>
      <c r="H22" s="28">
        <f t="shared" si="13"/>
        <v>26456.739742578731</v>
      </c>
    </row>
    <row r="23" spans="1:8" x14ac:dyDescent="0.3">
      <c r="A23" s="19"/>
      <c r="B23" s="19"/>
      <c r="C23" s="19"/>
      <c r="D23" s="20" t="s">
        <v>13</v>
      </c>
      <c r="E23" s="25">
        <f t="shared" ref="E23:H23" si="14">E24+1.168*(E24-E25)</f>
        <v>26612.771360000002</v>
      </c>
      <c r="F23" s="25">
        <f t="shared" si="14"/>
        <v>27071.621840000003</v>
      </c>
      <c r="G23" s="25">
        <f t="shared" si="14"/>
        <v>26563.865519999999</v>
      </c>
      <c r="H23" s="25">
        <f t="shared" si="14"/>
        <v>26428.676240000001</v>
      </c>
    </row>
    <row r="24" spans="1:8" x14ac:dyDescent="0.3">
      <c r="A24" s="19"/>
      <c r="B24" s="19"/>
      <c r="C24" s="19"/>
      <c r="D24" s="20" t="s">
        <v>14</v>
      </c>
      <c r="E24" s="23">
        <f t="shared" ref="E24:H24" si="15">E4+E47/2</f>
        <v>26074.665000000001</v>
      </c>
      <c r="F24" s="23">
        <f t="shared" si="15"/>
        <v>26767.06</v>
      </c>
      <c r="G24" s="23">
        <f t="shared" si="15"/>
        <v>26413.03</v>
      </c>
      <c r="H24" s="23">
        <f t="shared" si="15"/>
        <v>26361.16</v>
      </c>
    </row>
    <row r="25" spans="1:8" x14ac:dyDescent="0.3">
      <c r="A25" s="19"/>
      <c r="B25" s="19"/>
      <c r="C25" s="19"/>
      <c r="D25" s="20" t="s">
        <v>15</v>
      </c>
      <c r="E25" s="22">
        <f t="shared" ref="E25:H25" si="16">E4+E47/4</f>
        <v>25613.9575</v>
      </c>
      <c r="F25" s="22">
        <f t="shared" si="16"/>
        <v>26506.305</v>
      </c>
      <c r="G25" s="22">
        <f t="shared" si="16"/>
        <v>26283.89</v>
      </c>
      <c r="H25" s="22">
        <f t="shared" si="16"/>
        <v>26303.355</v>
      </c>
    </row>
    <row r="26" spans="1:8" x14ac:dyDescent="0.3">
      <c r="A26" s="19"/>
      <c r="B26" s="19"/>
      <c r="C26" s="19"/>
      <c r="D26" s="20" t="s">
        <v>16</v>
      </c>
      <c r="E26" s="14">
        <f t="shared" ref="E26:H26" si="17">E4+E47/6</f>
        <v>25460.388333333332</v>
      </c>
      <c r="F26" s="14">
        <f t="shared" si="17"/>
        <v>26419.386666666665</v>
      </c>
      <c r="G26" s="14">
        <f t="shared" si="17"/>
        <v>26240.843333333334</v>
      </c>
      <c r="H26" s="14">
        <f t="shared" si="17"/>
        <v>26284.086666666666</v>
      </c>
    </row>
    <row r="27" spans="1:8" x14ac:dyDescent="0.3">
      <c r="A27" s="19"/>
      <c r="B27" s="19"/>
      <c r="C27" s="19"/>
      <c r="D27" s="20" t="s">
        <v>17</v>
      </c>
      <c r="E27" s="14">
        <f t="shared" ref="E27:H27" si="18">E4+E47/12</f>
        <v>25306.819166666668</v>
      </c>
      <c r="F27" s="14">
        <f t="shared" si="18"/>
        <v>26332.468333333334</v>
      </c>
      <c r="G27" s="14">
        <f t="shared" si="18"/>
        <v>26197.796666666665</v>
      </c>
      <c r="H27" s="14">
        <f t="shared" si="18"/>
        <v>26264.818333333333</v>
      </c>
    </row>
    <row r="28" spans="1:8" x14ac:dyDescent="0.3">
      <c r="A28" s="19"/>
      <c r="B28" s="19"/>
      <c r="C28" s="19"/>
      <c r="D28" s="20" t="s">
        <v>0</v>
      </c>
      <c r="E28" s="103">
        <f t="shared" ref="E28:H28" si="19">E4</f>
        <v>25153.25</v>
      </c>
      <c r="F28" s="103">
        <f t="shared" si="19"/>
        <v>26245.55</v>
      </c>
      <c r="G28" s="103">
        <f t="shared" si="19"/>
        <v>26154.75</v>
      </c>
      <c r="H28" s="103">
        <f t="shared" si="19"/>
        <v>26245.55</v>
      </c>
    </row>
    <row r="29" spans="1:8" x14ac:dyDescent="0.3">
      <c r="A29" s="19"/>
      <c r="B29" s="19"/>
      <c r="C29" s="19"/>
      <c r="D29" s="20" t="s">
        <v>18</v>
      </c>
      <c r="E29" s="14">
        <f t="shared" ref="E29:H29" si="20">E4-E47/12</f>
        <v>24999.680833333332</v>
      </c>
      <c r="F29" s="14">
        <f t="shared" si="20"/>
        <v>26158.631666666664</v>
      </c>
      <c r="G29" s="14">
        <f t="shared" si="20"/>
        <v>26111.703333333335</v>
      </c>
      <c r="H29" s="14">
        <f t="shared" si="20"/>
        <v>26226.281666666666</v>
      </c>
    </row>
    <row r="30" spans="1:8" x14ac:dyDescent="0.3">
      <c r="A30" s="19"/>
      <c r="B30" s="19"/>
      <c r="C30" s="19"/>
      <c r="D30" s="20" t="s">
        <v>19</v>
      </c>
      <c r="E30" s="14">
        <f t="shared" ref="E30:H30" si="21">E4-E47/6</f>
        <v>24846.111666666668</v>
      </c>
      <c r="F30" s="14">
        <f t="shared" si="21"/>
        <v>26071.713333333333</v>
      </c>
      <c r="G30" s="14">
        <f t="shared" si="21"/>
        <v>26068.656666666666</v>
      </c>
      <c r="H30" s="14">
        <f t="shared" si="21"/>
        <v>26207.013333333332</v>
      </c>
    </row>
    <row r="31" spans="1:8" x14ac:dyDescent="0.3">
      <c r="A31" s="19"/>
      <c r="B31" s="19"/>
      <c r="C31" s="19"/>
      <c r="D31" s="20" t="s">
        <v>20</v>
      </c>
      <c r="E31" s="24">
        <f t="shared" ref="E31:H31" si="22">E4-E47/4</f>
        <v>24692.5425</v>
      </c>
      <c r="F31" s="24">
        <f t="shared" si="22"/>
        <v>25984.794999999998</v>
      </c>
      <c r="G31" s="24">
        <f t="shared" si="22"/>
        <v>26025.61</v>
      </c>
      <c r="H31" s="24">
        <f t="shared" si="22"/>
        <v>26187.744999999999</v>
      </c>
    </row>
    <row r="32" spans="1:8" x14ac:dyDescent="0.3">
      <c r="A32" s="19"/>
      <c r="B32" s="19"/>
      <c r="C32" s="19"/>
      <c r="D32" s="20" t="s">
        <v>21</v>
      </c>
      <c r="E32" s="32">
        <f t="shared" ref="E32:H32" si="23">E4-E47/2</f>
        <v>24231.834999999999</v>
      </c>
      <c r="F32" s="32">
        <f t="shared" si="23"/>
        <v>25724.039999999997</v>
      </c>
      <c r="G32" s="87">
        <f t="shared" si="23"/>
        <v>25896.47</v>
      </c>
      <c r="H32" s="87">
        <f t="shared" si="23"/>
        <v>26129.94</v>
      </c>
    </row>
    <row r="33" spans="1:8" x14ac:dyDescent="0.3">
      <c r="A33" s="19"/>
      <c r="B33" s="19"/>
      <c r="C33" s="19"/>
      <c r="D33" s="20" t="s">
        <v>22</v>
      </c>
      <c r="E33" s="26">
        <f t="shared" ref="E33:H33" si="24">E32-1.168*(E31-E32)</f>
        <v>23693.728639999998</v>
      </c>
      <c r="F33" s="26">
        <f t="shared" si="24"/>
        <v>25419.478159999995</v>
      </c>
      <c r="G33" s="26">
        <f t="shared" si="24"/>
        <v>25745.634480000001</v>
      </c>
      <c r="H33" s="26">
        <f t="shared" si="24"/>
        <v>26062.423759999998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25">E4-(E22-E4)</f>
        <v>23414.836105432951</v>
      </c>
      <c r="F34" s="27">
        <f t="shared" si="25"/>
        <v>25265.188697160283</v>
      </c>
      <c r="G34" s="27">
        <f>G4-(G22-G4)</f>
        <v>25677.360750932836</v>
      </c>
      <c r="H34" s="27">
        <f>H4-(H22-H4)</f>
        <v>26034.360257421267</v>
      </c>
    </row>
    <row r="35" spans="1:8" x14ac:dyDescent="0.3">
      <c r="A35" s="115" t="s">
        <v>26</v>
      </c>
      <c r="B35" s="115"/>
      <c r="C35" s="115"/>
      <c r="D35" s="115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26245.55</v>
      </c>
      <c r="G40" s="102">
        <f>G4</f>
        <v>26154.75</v>
      </c>
      <c r="H40" s="102">
        <f>H4</f>
        <v>26245.55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 t="shared" ref="E46:H46" si="26">ABS(E2-E3)</f>
        <v>1675.2999999999993</v>
      </c>
      <c r="F46" s="3">
        <f t="shared" si="26"/>
        <v>948.20000000000073</v>
      </c>
      <c r="G46" s="3">
        <f t="shared" si="26"/>
        <v>469.59999999999854</v>
      </c>
      <c r="H46" s="3">
        <f t="shared" si="26"/>
        <v>210.20000000000073</v>
      </c>
    </row>
    <row r="47" spans="1:8" x14ac:dyDescent="0.3">
      <c r="A47" s="13"/>
      <c r="B47" s="13"/>
      <c r="C47" s="12"/>
      <c r="D47" s="12" t="s">
        <v>9</v>
      </c>
      <c r="E47" s="14">
        <f t="shared" ref="E47:H47" si="27">E46*1.1</f>
        <v>1842.8299999999992</v>
      </c>
      <c r="F47" s="14">
        <f t="shared" si="27"/>
        <v>1043.0200000000009</v>
      </c>
      <c r="G47" s="14">
        <f t="shared" si="27"/>
        <v>516.55999999999847</v>
      </c>
      <c r="H47" s="14">
        <f t="shared" si="27"/>
        <v>231.22000000000082</v>
      </c>
    </row>
    <row r="48" spans="1:8" x14ac:dyDescent="0.3">
      <c r="A48" s="13"/>
      <c r="B48" s="13"/>
      <c r="C48" s="12"/>
      <c r="D48" s="12" t="s">
        <v>11</v>
      </c>
      <c r="E48" s="3">
        <f t="shared" ref="E48:H48" si="28">(E2+E3)</f>
        <v>50155.399999999994</v>
      </c>
      <c r="F48" s="3">
        <f t="shared" si="28"/>
        <v>51717.3</v>
      </c>
      <c r="G48" s="3">
        <f t="shared" si="28"/>
        <v>51925.599999999999</v>
      </c>
      <c r="H48" s="3">
        <f t="shared" si="28"/>
        <v>52455.3</v>
      </c>
    </row>
    <row r="49" spans="1:8" x14ac:dyDescent="0.3">
      <c r="A49" s="13"/>
      <c r="B49" s="13"/>
      <c r="C49" s="13"/>
      <c r="D49" s="12" t="s">
        <v>6</v>
      </c>
      <c r="E49" s="3">
        <f t="shared" ref="E49:H49" si="29">(E2+E3)/2</f>
        <v>25077.699999999997</v>
      </c>
      <c r="F49" s="3">
        <f t="shared" si="29"/>
        <v>25858.65</v>
      </c>
      <c r="G49" s="3">
        <f t="shared" si="29"/>
        <v>25962.799999999999</v>
      </c>
      <c r="H49" s="3">
        <f t="shared" si="29"/>
        <v>26227.65</v>
      </c>
    </row>
    <row r="52" spans="1:8" x14ac:dyDescent="0.3">
      <c r="A52" s="17"/>
      <c r="B52" s="17"/>
      <c r="C52" s="17"/>
      <c r="D52" s="18" t="s">
        <v>4</v>
      </c>
      <c r="E52" s="15">
        <f t="shared" ref="E52:H52" si="30">E13+E55/2</f>
        <v>25128.066666666666</v>
      </c>
      <c r="F52" s="15">
        <f t="shared" si="30"/>
        <v>26116.583333333336</v>
      </c>
      <c r="G52" s="15">
        <f t="shared" si="30"/>
        <v>26090.766666666674</v>
      </c>
      <c r="H52" s="15">
        <f t="shared" si="30"/>
        <v>26239.583333333336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 t="shared" ref="F53:H53" si="31">F13</f>
        <v>25987.616666666669</v>
      </c>
      <c r="G53" s="34">
        <f t="shared" si="31"/>
        <v>26026.783333333336</v>
      </c>
      <c r="H53" s="34">
        <f t="shared" si="31"/>
        <v>26233.616666666669</v>
      </c>
    </row>
    <row r="54" spans="1:8" x14ac:dyDescent="0.3">
      <c r="A54" s="17"/>
      <c r="B54" s="17"/>
      <c r="C54" s="17"/>
      <c r="D54" s="18" t="s">
        <v>3</v>
      </c>
      <c r="E54" s="16">
        <f t="shared" ref="E54:H54" si="32">E13-E55/2</f>
        <v>25077.699999999997</v>
      </c>
      <c r="F54" s="16">
        <f t="shared" si="32"/>
        <v>25858.65</v>
      </c>
      <c r="G54" s="16">
        <f t="shared" si="32"/>
        <v>25962.799999999999</v>
      </c>
      <c r="H54" s="16">
        <f t="shared" si="32"/>
        <v>26227.65</v>
      </c>
    </row>
    <row r="55" spans="1:8" x14ac:dyDescent="0.3">
      <c r="A55" s="17"/>
      <c r="B55" s="17"/>
      <c r="C55" s="17"/>
      <c r="D55" s="18" t="s">
        <v>5</v>
      </c>
      <c r="E55" s="33">
        <f t="shared" ref="E55:H55" si="33">ABS((E13-E49)*2)</f>
        <v>50.366666666668607</v>
      </c>
      <c r="F55" s="33">
        <f t="shared" si="33"/>
        <v>257.9333333333343</v>
      </c>
      <c r="G55" s="33">
        <f t="shared" si="33"/>
        <v>127.96666666667443</v>
      </c>
      <c r="H55" s="33">
        <f t="shared" si="33"/>
        <v>11.933333333334303</v>
      </c>
    </row>
    <row r="56" spans="1:8" ht="225" customHeight="1" x14ac:dyDescent="0.3">
      <c r="A56" s="1" t="s">
        <v>63</v>
      </c>
      <c r="G56" s="110" t="s">
        <v>69</v>
      </c>
      <c r="H56" s="110" t="s">
        <v>69</v>
      </c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topLeftCell="AD1" zoomScale="115" zoomScaleNormal="115" workbookViewId="0">
      <selection activeCell="AT1" sqref="AT1:AX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77734375" style="1" customWidth="1"/>
    <col min="42" max="45" width="12.77734375" style="1" customWidth="1"/>
    <col min="46" max="46" width="9.77734375" style="1" customWidth="1"/>
    <col min="47" max="50" width="12.77734375" style="1" customWidth="1"/>
    <col min="51" max="16384" width="8.88671875" style="1"/>
  </cols>
  <sheetData>
    <row r="1" spans="1:50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</row>
    <row r="2" spans="1:50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</row>
    <row r="3" spans="1:50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</row>
    <row r="4" spans="1:50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</row>
    <row r="5" spans="1:50" x14ac:dyDescent="0.3">
      <c r="A5" s="116" t="s">
        <v>25</v>
      </c>
      <c r="B5" s="116"/>
      <c r="C5" s="116"/>
      <c r="D5" s="116"/>
      <c r="E5" s="14"/>
      <c r="F5" s="14"/>
      <c r="J5" s="14"/>
    </row>
    <row r="6" spans="1:50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X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</row>
    <row r="7" spans="1:50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X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</row>
    <row r="8" spans="1:50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X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</row>
    <row r="9" spans="1:50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X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</row>
    <row r="10" spans="1:50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X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8">
        <f t="shared" si="12"/>
        <v>10611.333333333332</v>
      </c>
    </row>
    <row r="11" spans="1:50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X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</row>
    <row r="12" spans="1:50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</row>
    <row r="13" spans="1:50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X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</row>
    <row r="14" spans="1:50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</row>
    <row r="15" spans="1:50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X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</row>
    <row r="16" spans="1:50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X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7">
        <f t="shared" si="26"/>
        <v>10477.083333333332</v>
      </c>
    </row>
    <row r="17" spans="1:50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X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</row>
    <row r="18" spans="1:50" x14ac:dyDescent="0.3">
      <c r="A18" s="116" t="s">
        <v>24</v>
      </c>
      <c r="B18" s="116"/>
      <c r="C18" s="116"/>
      <c r="D18" s="11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X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7">
        <f t="shared" si="30"/>
        <v>10427.416666666666</v>
      </c>
    </row>
    <row r="19" spans="1:50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X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</row>
    <row r="20" spans="1:50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X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</row>
    <row r="21" spans="1:50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X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</row>
    <row r="23" spans="1:50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X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</row>
    <row r="24" spans="1:50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X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</row>
    <row r="25" spans="1:50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X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</row>
    <row r="26" spans="1:50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X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</row>
    <row r="27" spans="1:50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X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</row>
    <row r="28" spans="1:50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X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</row>
    <row r="29" spans="1:50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X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</row>
    <row r="30" spans="1:50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X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</row>
    <row r="31" spans="1:50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X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</row>
    <row r="32" spans="1:50" x14ac:dyDescent="0.3">
      <c r="A32" s="116" t="s">
        <v>26</v>
      </c>
      <c r="B32" s="116"/>
      <c r="C32" s="116"/>
      <c r="D32" s="11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X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</row>
    <row r="33" spans="1:50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X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</row>
    <row r="34" spans="1:50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AX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</row>
    <row r="35" spans="1:50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</row>
    <row r="37" spans="1:50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</row>
    <row r="38" spans="1:50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</row>
    <row r="39" spans="1:50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</row>
    <row r="40" spans="1:50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AX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</row>
    <row r="41" spans="1:50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</row>
    <row r="42" spans="1:50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</row>
    <row r="43" spans="1:50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</row>
    <row r="44" spans="1:50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</row>
    <row r="45" spans="1:50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AX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</row>
    <row r="47" spans="1:50" x14ac:dyDescent="0.3">
      <c r="AA47" s="14">
        <f t="shared" ref="AA47:AX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</row>
    <row r="48" spans="1:50" x14ac:dyDescent="0.3">
      <c r="AA48" s="3">
        <f t="shared" ref="AA48:AX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</row>
    <row r="49" spans="27:50" x14ac:dyDescent="0.3">
      <c r="AA49" s="3">
        <f t="shared" ref="AA49:AX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</row>
    <row r="52" spans="27:50" x14ac:dyDescent="0.3">
      <c r="AA52" s="15">
        <f t="shared" ref="AA52:AX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</row>
    <row r="53" spans="27:50" x14ac:dyDescent="0.3">
      <c r="AA53" s="34">
        <f>AA13</f>
        <v>10147.699999999999</v>
      </c>
      <c r="AB53" s="34">
        <f t="shared" ref="AB53:AX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</row>
    <row r="54" spans="27:50" x14ac:dyDescent="0.3">
      <c r="AA54" s="16">
        <f t="shared" ref="AA54:AX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</row>
    <row r="55" spans="27:50" x14ac:dyDescent="0.3">
      <c r="AA55" s="33">
        <f t="shared" ref="AA55:AX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</row>
    <row r="56" spans="27:50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10532</v>
      </c>
      <c r="F6" s="45"/>
      <c r="G6" s="47">
        <v>10630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10695</v>
      </c>
      <c r="D9" s="45"/>
      <c r="E9" s="46">
        <v>10695</v>
      </c>
      <c r="F9" s="45"/>
      <c r="G9" s="47">
        <v>10690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10631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10635.291999999999</v>
      </c>
      <c r="D16" s="71"/>
      <c r="E16" s="70">
        <f>VALUE(23.6/100*(E6-E9)+E9)</f>
        <v>10656.531999999999</v>
      </c>
      <c r="F16" s="72"/>
      <c r="G16" s="73">
        <f>VALUE(23.6/100*(G6-G9)+G9)</f>
        <v>10675.84</v>
      </c>
    </row>
    <row r="17" spans="2:7" x14ac:dyDescent="0.3">
      <c r="B17" s="64">
        <v>0.38200000000000001</v>
      </c>
      <c r="C17" s="65">
        <f>38.2/100*(C6-C9)+C9</f>
        <v>10598.353999999999</v>
      </c>
      <c r="D17" s="66"/>
      <c r="E17" s="65">
        <f>VALUE(38.2/100*(E6-E9)+E9)</f>
        <v>10632.734</v>
      </c>
      <c r="F17" s="67"/>
      <c r="G17" s="68">
        <f>VALUE(38.2/100*(G6-G9)+G9)</f>
        <v>10667.08</v>
      </c>
    </row>
    <row r="18" spans="2:7" x14ac:dyDescent="0.3">
      <c r="B18" s="69">
        <v>0.5</v>
      </c>
      <c r="C18" s="70">
        <f>VALUE(50/100*(C6-C9)+C9)</f>
        <v>10568.5</v>
      </c>
      <c r="D18" s="71"/>
      <c r="E18" s="70">
        <f>VALUE(50/100*(E6-E9)+E9)</f>
        <v>10613.5</v>
      </c>
      <c r="F18" s="72"/>
      <c r="G18" s="73">
        <f>VALUE(50/100*(G6-G9)+G9)</f>
        <v>10660</v>
      </c>
    </row>
    <row r="19" spans="2:7" x14ac:dyDescent="0.3">
      <c r="B19" s="69">
        <v>0.61799999999999999</v>
      </c>
      <c r="C19" s="70">
        <f>VALUE(61.8/100*(C6-C9)+C9)</f>
        <v>10538.646000000001</v>
      </c>
      <c r="D19" s="71"/>
      <c r="E19" s="70">
        <f>VALUE(61.8/100*(E6-E9)+E9)</f>
        <v>10594.266</v>
      </c>
      <c r="F19" s="72"/>
      <c r="G19" s="73">
        <f>VALUE(61.8/100*(G6-G9)+G9)</f>
        <v>10652.92</v>
      </c>
    </row>
    <row r="20" spans="2:7" x14ac:dyDescent="0.3">
      <c r="B20" s="53">
        <v>0.70699999999999996</v>
      </c>
      <c r="C20" s="54">
        <f>VALUE(70.7/100*(C6-C9)+C9)</f>
        <v>10516.129000000001</v>
      </c>
      <c r="D20" s="55"/>
      <c r="E20" s="54">
        <f>VALUE(70.7/100*(E6-E9)+E9)</f>
        <v>10579.759</v>
      </c>
      <c r="F20" s="56"/>
      <c r="G20" s="57">
        <f>VALUE(70.7/100*(G6-G9)+G9)</f>
        <v>10647.58</v>
      </c>
    </row>
    <row r="21" spans="2:7" x14ac:dyDescent="0.3">
      <c r="B21" s="53">
        <v>0.78600000000000003</v>
      </c>
      <c r="C21" s="54">
        <f>VALUE(78.6/100*(C6-C9)+C9)</f>
        <v>10496.142</v>
      </c>
      <c r="D21" s="55"/>
      <c r="E21" s="54">
        <f>VALUE(78.6/100*(E6-E9)+E9)</f>
        <v>10566.882</v>
      </c>
      <c r="F21" s="56"/>
      <c r="G21" s="57">
        <f>VALUE(78.6/100*(G6-G9)+G9)</f>
        <v>10642.84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10532</v>
      </c>
      <c r="F22" s="56"/>
      <c r="G22" s="57">
        <f>VALUE(100/100*(G6-G9)+G9)</f>
        <v>10630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10629.646000000001</v>
      </c>
      <c r="D25" s="84"/>
      <c r="E25" s="62">
        <f>VALUE(E12-38.2/100*(E6-E9))</f>
        <v>10693.266</v>
      </c>
      <c r="F25" s="85"/>
      <c r="G25" s="62">
        <f>VALUE(G12-38.2/100*(G6-G9))</f>
        <v>10587.92</v>
      </c>
    </row>
    <row r="26" spans="2:7" x14ac:dyDescent="0.3">
      <c r="B26" s="59">
        <v>0.5</v>
      </c>
      <c r="C26" s="62">
        <f>VALUE(C12-50/100*(C6-C9))</f>
        <v>10659.5</v>
      </c>
      <c r="D26" s="84"/>
      <c r="E26" s="62">
        <f>VALUE(E12-50/100*(E6-E9))</f>
        <v>10712.5</v>
      </c>
      <c r="F26" s="85"/>
      <c r="G26" s="62">
        <f>VALUE(G12-50/100*(G6-G9))</f>
        <v>10595</v>
      </c>
    </row>
    <row r="27" spans="2:7" x14ac:dyDescent="0.3">
      <c r="B27" s="59">
        <v>0.61799999999999999</v>
      </c>
      <c r="C27" s="62">
        <f>VALUE(C12-61.8/100*(C6-C9))</f>
        <v>10689.353999999999</v>
      </c>
      <c r="D27" s="84"/>
      <c r="E27" s="62">
        <f>VALUE(E12-61.8/100*(E6-E9))</f>
        <v>10731.734</v>
      </c>
      <c r="F27" s="85"/>
      <c r="G27" s="62">
        <f>VALUE(G12-61.8/100*(G6-G9))</f>
        <v>10602.08</v>
      </c>
    </row>
    <row r="28" spans="2:7" x14ac:dyDescent="0.3">
      <c r="B28" s="53">
        <v>0.70699999999999996</v>
      </c>
      <c r="C28" s="57">
        <f>VALUE(C12-70.07/100*(C6-C9))</f>
        <v>10710.277099999999</v>
      </c>
      <c r="D28" s="55"/>
      <c r="E28" s="57">
        <f>VALUE(E12-70.07/100*(E6-E9))</f>
        <v>10745.214099999999</v>
      </c>
      <c r="F28" s="56"/>
      <c r="G28" s="57">
        <f>VALUE(G12-70.07/100*(G6-G9))</f>
        <v>10607.041999999999</v>
      </c>
    </row>
    <row r="29" spans="2:7" x14ac:dyDescent="0.3">
      <c r="B29" s="59">
        <v>1</v>
      </c>
      <c r="C29" s="62">
        <f>VALUE(C12-100/100*(C6-C9))</f>
        <v>10786</v>
      </c>
      <c r="D29" s="84"/>
      <c r="E29" s="62">
        <f>VALUE(E12-100/100*(E6-E9))</f>
        <v>10794</v>
      </c>
      <c r="F29" s="85"/>
      <c r="G29" s="62">
        <f>VALUE(G12-100/100*(G6-G9))</f>
        <v>10625</v>
      </c>
    </row>
    <row r="30" spans="2:7" x14ac:dyDescent="0.3">
      <c r="B30" s="53">
        <v>1.236</v>
      </c>
      <c r="C30" s="57">
        <f>VALUE(C12-123.6/100*(C6-C9))</f>
        <v>10845.708000000001</v>
      </c>
      <c r="D30" s="55"/>
      <c r="E30" s="57">
        <f>VALUE(E12-123.6/100*(E6-E9))</f>
        <v>10832.468000000001</v>
      </c>
      <c r="F30" s="56"/>
      <c r="G30" s="57">
        <f>VALUE(G12-123.6/100*(G6-G9))</f>
        <v>10639.16</v>
      </c>
    </row>
    <row r="31" spans="2:7" x14ac:dyDescent="0.3">
      <c r="B31" s="53">
        <v>1.3819999999999999</v>
      </c>
      <c r="C31" s="57">
        <f>VALUE(C12-138.2/100*(C6-C9))</f>
        <v>10882.646000000001</v>
      </c>
      <c r="D31" s="55"/>
      <c r="E31" s="57">
        <f>VALUE(E12-138.2/100*(E6-E9))</f>
        <v>10856.266</v>
      </c>
      <c r="F31" s="56"/>
      <c r="G31" s="57">
        <f>VALUE(G12-138.2/100*(G6-G9))</f>
        <v>10647.92</v>
      </c>
    </row>
    <row r="32" spans="2:7" x14ac:dyDescent="0.3">
      <c r="B32" s="53">
        <v>1.5</v>
      </c>
      <c r="C32" s="57">
        <f>VALUE(C12-150/100*(C6-C9))</f>
        <v>10912.5</v>
      </c>
      <c r="D32" s="55"/>
      <c r="E32" s="57">
        <f>VALUE(E12-150/100*(E6-E9))</f>
        <v>10875.5</v>
      </c>
      <c r="F32" s="56"/>
      <c r="G32" s="57">
        <f>VALUE(G12-150/100*(G6-G9))</f>
        <v>10655</v>
      </c>
    </row>
    <row r="33" spans="2:7" x14ac:dyDescent="0.3">
      <c r="B33" s="59">
        <v>1.6180000000000001</v>
      </c>
      <c r="C33" s="62">
        <f>VALUE(C12-161.8/100*(C6-C9))</f>
        <v>10942.353999999999</v>
      </c>
      <c r="D33" s="84"/>
      <c r="E33" s="62">
        <f>VALUE(E12-161.8/100*(E6-E9))</f>
        <v>10894.734</v>
      </c>
      <c r="F33" s="85"/>
      <c r="G33" s="62">
        <f>VALUE(G12-161.8/100*(G6-G9))</f>
        <v>10662.08</v>
      </c>
    </row>
    <row r="34" spans="2:7" x14ac:dyDescent="0.3">
      <c r="B34" s="53">
        <v>1.7070000000000001</v>
      </c>
      <c r="C34" s="57">
        <f>VALUE(C12-170.07/100*(C6-C9))</f>
        <v>10963.277099999999</v>
      </c>
      <c r="D34" s="55"/>
      <c r="E34" s="57">
        <f>VALUE(E12-170.07/100*(E6-E9))</f>
        <v>10908.214099999999</v>
      </c>
      <c r="F34" s="56"/>
      <c r="G34" s="57">
        <f>VALUE(G12-170.07/100*(G6-G9))</f>
        <v>10667.041999999999</v>
      </c>
    </row>
    <row r="35" spans="2:7" x14ac:dyDescent="0.3">
      <c r="B35" s="59">
        <v>2</v>
      </c>
      <c r="C35" s="62">
        <f>VALUE(C12-200/100*(C6-C9))</f>
        <v>11039</v>
      </c>
      <c r="D35" s="84"/>
      <c r="E35" s="62">
        <f>VALUE(E12-200/100*(E6-E9))</f>
        <v>10957</v>
      </c>
      <c r="F35" s="85"/>
      <c r="G35" s="62">
        <f>VALUE(G12-200/100*(G6-G9))</f>
        <v>10685</v>
      </c>
    </row>
    <row r="36" spans="2:7" x14ac:dyDescent="0.3">
      <c r="B36" s="53">
        <v>2.2360000000000002</v>
      </c>
      <c r="C36" s="57">
        <f>VALUE(C12-223.6/100*(C6-C9))</f>
        <v>11098.708000000001</v>
      </c>
      <c r="D36" s="55"/>
      <c r="E36" s="57">
        <f>VALUE(E12-223.6/100*(E6-E9))</f>
        <v>10995.468000000001</v>
      </c>
      <c r="F36" s="56"/>
      <c r="G36" s="57">
        <f>VALUE(G12-223.6/100*(G6-G9))</f>
        <v>10699.16</v>
      </c>
    </row>
    <row r="37" spans="2:7" x14ac:dyDescent="0.3">
      <c r="B37" s="59">
        <v>2.3820000000000001</v>
      </c>
      <c r="C37" s="62">
        <f>VALUE(C12-238.2/100*(C6-C9))</f>
        <v>11135.646000000001</v>
      </c>
      <c r="D37" s="84"/>
      <c r="E37" s="62">
        <f>VALUE(E12-238.2/100*(E6-E9))</f>
        <v>11019.266</v>
      </c>
      <c r="F37" s="85"/>
      <c r="G37" s="62">
        <f>VALUE(G12-238.2/100*(G6-G9))</f>
        <v>10707.92</v>
      </c>
    </row>
    <row r="38" spans="2:7" x14ac:dyDescent="0.3">
      <c r="B38" s="59">
        <v>2.6179999999999999</v>
      </c>
      <c r="C38" s="62">
        <f>VALUE(C12-261.8/100*(C6-C9))</f>
        <v>11195.353999999999</v>
      </c>
      <c r="D38" s="84"/>
      <c r="E38" s="62">
        <f>VALUE(E12-261.8/100*(E6-E9))</f>
        <v>11057.734</v>
      </c>
      <c r="F38" s="85"/>
      <c r="G38" s="62">
        <f>VALUE(G12-261.8/100*(G6-G9))</f>
        <v>10722.08</v>
      </c>
    </row>
    <row r="39" spans="2:7" x14ac:dyDescent="0.3">
      <c r="B39" s="59">
        <v>3</v>
      </c>
      <c r="C39" s="62">
        <f>VALUE(C12-300/100*(C6-C9))</f>
        <v>11292</v>
      </c>
      <c r="D39" s="84"/>
      <c r="E39" s="62">
        <f>VALUE(E12-300/100*(E6-E9))</f>
        <v>11120</v>
      </c>
      <c r="F39" s="85"/>
      <c r="G39" s="62">
        <f>VALUE(G12-300/100*(G6-G9))</f>
        <v>10745</v>
      </c>
    </row>
    <row r="40" spans="2:7" x14ac:dyDescent="0.3">
      <c r="B40" s="53">
        <v>3.2360000000000002</v>
      </c>
      <c r="C40" s="57">
        <f>VALUE(C12-323.6/100*(C6-C9))</f>
        <v>11351.708000000001</v>
      </c>
      <c r="D40" s="55"/>
      <c r="E40" s="57">
        <f>VALUE(E12-323.6/100*(E6-E9))</f>
        <v>11158.468000000001</v>
      </c>
      <c r="F40" s="56"/>
      <c r="G40" s="57">
        <f>VALUE(G12-323.6/100*(G6-G9))</f>
        <v>10759.16</v>
      </c>
    </row>
    <row r="41" spans="2:7" x14ac:dyDescent="0.3">
      <c r="B41" s="59">
        <v>3.3820000000000001</v>
      </c>
      <c r="C41" s="62">
        <f>VALUE(C12-338.2/100*(C6-C9))</f>
        <v>11388.646000000001</v>
      </c>
      <c r="D41" s="84"/>
      <c r="E41" s="62">
        <f>VALUE(E12-338.2/100*(E6-E9))</f>
        <v>11182.266</v>
      </c>
      <c r="F41" s="85"/>
      <c r="G41" s="62">
        <f>VALUE(G12-338.2/100*(G6-G9))</f>
        <v>10767.92</v>
      </c>
    </row>
    <row r="42" spans="2:7" x14ac:dyDescent="0.3">
      <c r="B42" s="59">
        <v>3.6179999999999999</v>
      </c>
      <c r="C42" s="62">
        <f>VALUE(C12-361.8/100*(C6-C9))</f>
        <v>11448.353999999999</v>
      </c>
      <c r="D42" s="84"/>
      <c r="E42" s="62">
        <f>VALUE(E12-361.8/100*(E6-E9))</f>
        <v>11220.734</v>
      </c>
      <c r="F42" s="85"/>
      <c r="G42" s="62">
        <f>VALUE(G12-361.8/100*(G6-G9))</f>
        <v>10782.08</v>
      </c>
    </row>
    <row r="43" spans="2:7" x14ac:dyDescent="0.3">
      <c r="B43" s="59">
        <v>4</v>
      </c>
      <c r="C43" s="62">
        <f>VALUE(C12-400/100*(C6-C9))</f>
        <v>11545</v>
      </c>
      <c r="D43" s="84"/>
      <c r="E43" s="62">
        <f>VALUE(E12-400/100*(E6-E9))</f>
        <v>11283</v>
      </c>
      <c r="F43" s="85"/>
      <c r="G43" s="62">
        <f>VALUE(G12-400/100*(G6-G9))</f>
        <v>10805</v>
      </c>
    </row>
    <row r="44" spans="2:7" x14ac:dyDescent="0.3">
      <c r="B44" s="53">
        <v>4.2359999999999998</v>
      </c>
      <c r="C44" s="57">
        <f>VALUE(C12-423.6/100*(C6-C9))</f>
        <v>11604.708000000001</v>
      </c>
      <c r="D44" s="55"/>
      <c r="E44" s="57">
        <f>VALUE(E12-423.6/100*(E6-E9))</f>
        <v>11321.468000000001</v>
      </c>
      <c r="F44" s="56"/>
      <c r="G44" s="57">
        <f>VALUE(G12-423.6/100*(G6-G9))</f>
        <v>10819.16</v>
      </c>
    </row>
    <row r="45" spans="2:7" x14ac:dyDescent="0.3">
      <c r="B45" s="53">
        <v>4.3819999999999997</v>
      </c>
      <c r="C45" s="57">
        <f>VALUE(C12-438.2/100*(C6-C9))</f>
        <v>11641.646000000001</v>
      </c>
      <c r="D45" s="55"/>
      <c r="E45" s="57">
        <f>VALUE(E12-438.2/100*(E6-E9))</f>
        <v>11345.266</v>
      </c>
      <c r="F45" s="56"/>
      <c r="G45" s="57">
        <f>VALUE(G12-438.2/100*(G6-G9))</f>
        <v>10827.92</v>
      </c>
    </row>
    <row r="46" spans="2:7" x14ac:dyDescent="0.3">
      <c r="B46" s="53">
        <v>4.6180000000000003</v>
      </c>
      <c r="C46" s="57">
        <f>VALUE(C12-461.8/100*(C6-C9))</f>
        <v>11701.353999999999</v>
      </c>
      <c r="D46" s="55"/>
      <c r="E46" s="57">
        <f>VALUE(E12-461.8/100*(E6-E9))</f>
        <v>11383.734</v>
      </c>
      <c r="F46" s="56"/>
      <c r="G46" s="57">
        <f>VALUE(G12-461.8/100*(G6-G9))</f>
        <v>10842.08</v>
      </c>
    </row>
    <row r="47" spans="2:7" x14ac:dyDescent="0.3">
      <c r="B47" s="53">
        <v>5</v>
      </c>
      <c r="C47" s="57">
        <f>VALUE(C12-500/100*(C6-C9))</f>
        <v>11798</v>
      </c>
      <c r="D47" s="55"/>
      <c r="E47" s="57">
        <f>VALUE(E12-500/100*(E6-E9))</f>
        <v>11446</v>
      </c>
      <c r="F47" s="56"/>
      <c r="G47" s="57">
        <f>VALUE(G12-500/100*(G6-G9))</f>
        <v>10865</v>
      </c>
    </row>
    <row r="48" spans="2:7" x14ac:dyDescent="0.3">
      <c r="B48" s="53">
        <v>5.2359999999999998</v>
      </c>
      <c r="C48" s="57">
        <f>VALUE(C12-523.6/100*(C6-C9))</f>
        <v>11857.708000000001</v>
      </c>
      <c r="D48" s="55"/>
      <c r="E48" s="57">
        <f>VALUE(E12-523.6/100*(E6-E9))</f>
        <v>11484.468000000001</v>
      </c>
      <c r="F48" s="56"/>
      <c r="G48" s="57">
        <f>VALUE(G12-523.6/100*(G6-G9))</f>
        <v>10879.16</v>
      </c>
    </row>
    <row r="49" spans="2:7" x14ac:dyDescent="0.3">
      <c r="B49" s="53">
        <v>5.3819999999999997</v>
      </c>
      <c r="C49" s="57">
        <f>VALUE(C12-538.2/100*(C6-C9))</f>
        <v>11894.646000000001</v>
      </c>
      <c r="D49" s="55"/>
      <c r="E49" s="57">
        <f>VALUE(E12-538.2/100*(E6-E9))</f>
        <v>11508.266</v>
      </c>
      <c r="F49" s="56"/>
      <c r="G49" s="57">
        <f>VALUE(G12-538.2/100*(G6-G9))</f>
        <v>10887.92</v>
      </c>
    </row>
    <row r="50" spans="2:7" x14ac:dyDescent="0.3">
      <c r="B50" s="53">
        <v>5.6180000000000003</v>
      </c>
      <c r="C50" s="57">
        <f>VALUE(C12-561.8/100*(C6-C9))</f>
        <v>11954.353999999999</v>
      </c>
      <c r="D50" s="55"/>
      <c r="E50" s="57">
        <f>VALUE(E12-561.8/100*(E6-E9))</f>
        <v>11546.734</v>
      </c>
      <c r="F50" s="56"/>
      <c r="G50" s="57">
        <f>VALUE(G12-561.8/100*(G6-G9))</f>
        <v>10902.08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0" workbookViewId="0">
      <selection activeCell="C35" sqref="C35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10774</v>
      </c>
      <c r="D6" s="45"/>
      <c r="E6" s="46">
        <v>10739</v>
      </c>
      <c r="F6" s="45"/>
      <c r="G6" s="47">
        <v>10774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10712</v>
      </c>
      <c r="D9" s="45"/>
      <c r="E9" s="46">
        <v>10640</v>
      </c>
      <c r="F9" s="45"/>
      <c r="G9" s="47">
        <v>10640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10739</v>
      </c>
      <c r="D12" s="45"/>
      <c r="E12" s="46"/>
      <c r="F12" s="45"/>
      <c r="G12" s="47">
        <v>10677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10726.632</v>
      </c>
      <c r="D16" s="71"/>
      <c r="E16" s="70">
        <f>VALUE(23.6/100*(E6-E9)+E9)</f>
        <v>10663.364</v>
      </c>
      <c r="F16" s="72"/>
      <c r="G16" s="73">
        <f>VALUE(23.6/100*(G6-G9)+G9)</f>
        <v>10671.624</v>
      </c>
    </row>
    <row r="17" spans="2:7" x14ac:dyDescent="0.3">
      <c r="B17" s="64">
        <v>0.38200000000000001</v>
      </c>
      <c r="C17" s="65">
        <f>38.2/100*(C6-C9)+C9</f>
        <v>10735.683999999999</v>
      </c>
      <c r="D17" s="66"/>
      <c r="E17" s="65">
        <f>VALUE(38.2/100*(E6-E9)+E9)</f>
        <v>10677.817999999999</v>
      </c>
      <c r="F17" s="67"/>
      <c r="G17" s="68">
        <f>VALUE(38.2/100*(G6-G9)+G9)</f>
        <v>10691.188</v>
      </c>
    </row>
    <row r="18" spans="2:7" x14ac:dyDescent="0.3">
      <c r="B18" s="69">
        <v>0.5</v>
      </c>
      <c r="C18" s="70">
        <f>VALUE(50/100*(C6-C9)+C9)</f>
        <v>10743</v>
      </c>
      <c r="D18" s="71"/>
      <c r="E18" s="70">
        <f>VALUE(50/100*(E6-E9)+E9)</f>
        <v>10689.5</v>
      </c>
      <c r="F18" s="72"/>
      <c r="G18" s="73">
        <f>VALUE(50/100*(G6-G9)+G9)</f>
        <v>10707</v>
      </c>
    </row>
    <row r="19" spans="2:7" x14ac:dyDescent="0.3">
      <c r="B19" s="69">
        <v>0.61799999999999999</v>
      </c>
      <c r="C19" s="70">
        <f>VALUE(61.8/100*(C6-C9)+C9)</f>
        <v>10750.316000000001</v>
      </c>
      <c r="D19" s="71"/>
      <c r="E19" s="70">
        <f>VALUE(61.8/100*(E6-E9)+E9)</f>
        <v>10701.182000000001</v>
      </c>
      <c r="F19" s="72"/>
      <c r="G19" s="73">
        <f>VALUE(61.8/100*(G6-G9)+G9)</f>
        <v>10722.812</v>
      </c>
    </row>
    <row r="20" spans="2:7" x14ac:dyDescent="0.3">
      <c r="B20" s="53">
        <v>0.70699999999999996</v>
      </c>
      <c r="C20" s="54">
        <f>VALUE(70.7/100*(C6-C9)+C9)</f>
        <v>10755.834000000001</v>
      </c>
      <c r="D20" s="55"/>
      <c r="E20" s="54">
        <f>VALUE(70.7/100*(E6-E9)+E9)</f>
        <v>10709.993</v>
      </c>
      <c r="F20" s="56"/>
      <c r="G20" s="57">
        <f>VALUE(70.7/100*(G6-G9)+G9)</f>
        <v>10734.737999999999</v>
      </c>
    </row>
    <row r="21" spans="2:7" x14ac:dyDescent="0.3">
      <c r="B21" s="53">
        <v>0.78600000000000003</v>
      </c>
      <c r="C21" s="54">
        <f>VALUE(78.6/100*(C6-C9)+C9)</f>
        <v>10760.732</v>
      </c>
      <c r="D21" s="55"/>
      <c r="E21" s="54">
        <f>VALUE(78.6/100*(E6-E9)+E9)</f>
        <v>10717.814</v>
      </c>
      <c r="F21" s="56"/>
      <c r="G21" s="57">
        <f>VALUE(78.6/100*(G6-G9)+G9)</f>
        <v>10745.324000000001</v>
      </c>
    </row>
    <row r="22" spans="2:7" x14ac:dyDescent="0.3">
      <c r="B22" s="53">
        <v>1</v>
      </c>
      <c r="C22" s="54">
        <f>VALUE(100/100*(C6-C9)+C9)</f>
        <v>10774</v>
      </c>
      <c r="D22" s="55"/>
      <c r="E22" s="54">
        <f>VALUE(100/100*(E6-E9)+E9)</f>
        <v>10739</v>
      </c>
      <c r="F22" s="56"/>
      <c r="G22" s="57">
        <f>VALUE(100/100*(G6-G9)+G9)</f>
        <v>10774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10715.316000000001</v>
      </c>
      <c r="D25" s="84"/>
      <c r="E25" s="62">
        <f>VALUE(E12-38.2/100*(E6-E9))</f>
        <v>-37.817999999999998</v>
      </c>
      <c r="F25" s="85"/>
      <c r="G25" s="62">
        <f>VALUE(G12-38.2/100*(G6-G9))</f>
        <v>10625.812</v>
      </c>
    </row>
    <row r="26" spans="2:7" x14ac:dyDescent="0.3">
      <c r="B26" s="59">
        <v>0.5</v>
      </c>
      <c r="C26" s="62">
        <f>VALUE(C12-50/100*(C6-C9))</f>
        <v>10708</v>
      </c>
      <c r="D26" s="84"/>
      <c r="E26" s="62">
        <f>VALUE(E12-50/100*(E6-E9))</f>
        <v>-49.5</v>
      </c>
      <c r="F26" s="85"/>
      <c r="G26" s="62">
        <f>VALUE(G12-50/100*(G6-G9))</f>
        <v>10610</v>
      </c>
    </row>
    <row r="27" spans="2:7" x14ac:dyDescent="0.3">
      <c r="B27" s="59">
        <v>0.61799999999999999</v>
      </c>
      <c r="C27" s="62">
        <f>VALUE(C12-61.8/100*(C6-C9))</f>
        <v>10700.683999999999</v>
      </c>
      <c r="D27" s="84"/>
      <c r="E27" s="62">
        <f>VALUE(E12-61.8/100*(E6-E9))</f>
        <v>-61.182000000000002</v>
      </c>
      <c r="F27" s="85"/>
      <c r="G27" s="62">
        <f>VALUE(G12-61.8/100*(G6-G9))</f>
        <v>10594.188</v>
      </c>
    </row>
    <row r="28" spans="2:7" x14ac:dyDescent="0.3">
      <c r="B28" s="53">
        <v>0.70699999999999996</v>
      </c>
      <c r="C28" s="57">
        <f>VALUE(C12-70.07/100*(C6-C9))</f>
        <v>10695.5566</v>
      </c>
      <c r="D28" s="55"/>
      <c r="E28" s="57">
        <f>VALUE(E12-70.07/100*(E6-E9))</f>
        <v>-69.369299999999981</v>
      </c>
      <c r="F28" s="56"/>
      <c r="G28" s="57">
        <f>VALUE(G12-70.07/100*(G6-G9))</f>
        <v>10583.1062</v>
      </c>
    </row>
    <row r="29" spans="2:7" x14ac:dyDescent="0.3">
      <c r="B29" s="59">
        <v>1</v>
      </c>
      <c r="C29" s="62">
        <f>VALUE(C12-100/100*(C6-C9))</f>
        <v>10677</v>
      </c>
      <c r="D29" s="84"/>
      <c r="E29" s="62">
        <f>VALUE(E12-100/100*(E6-E9))</f>
        <v>-99</v>
      </c>
      <c r="F29" s="85"/>
      <c r="G29" s="62">
        <f>VALUE(G12-100/100*(G6-G9))</f>
        <v>10543</v>
      </c>
    </row>
    <row r="30" spans="2:7" x14ac:dyDescent="0.3">
      <c r="B30" s="53">
        <v>1.236</v>
      </c>
      <c r="C30" s="57">
        <f>VALUE(C12-123.6/100*(C6-C9))</f>
        <v>10662.368</v>
      </c>
      <c r="D30" s="55"/>
      <c r="E30" s="57">
        <f>VALUE(E12-123.6/100*(E6-E9))</f>
        <v>-122.364</v>
      </c>
      <c r="F30" s="56"/>
      <c r="G30" s="57">
        <f>VALUE(G12-123.6/100*(G6-G9))</f>
        <v>10511.376</v>
      </c>
    </row>
    <row r="31" spans="2:7" x14ac:dyDescent="0.3">
      <c r="B31" s="53">
        <v>1.3819999999999999</v>
      </c>
      <c r="C31" s="57">
        <f>VALUE(C12-138.2/100*(C6-C9))</f>
        <v>10653.316000000001</v>
      </c>
      <c r="D31" s="55"/>
      <c r="E31" s="57">
        <f>VALUE(E12-138.2/100*(E6-E9))</f>
        <v>-136.81799999999998</v>
      </c>
      <c r="F31" s="56"/>
      <c r="G31" s="57">
        <f>VALUE(G12-138.2/100*(G6-G9))</f>
        <v>10491.812</v>
      </c>
    </row>
    <row r="32" spans="2:7" x14ac:dyDescent="0.3">
      <c r="B32" s="53">
        <v>1.5</v>
      </c>
      <c r="C32" s="57">
        <f>VALUE(C12-150/100*(C6-C9))</f>
        <v>10646</v>
      </c>
      <c r="D32" s="55"/>
      <c r="E32" s="57">
        <f>VALUE(E12-150/100*(E6-E9))</f>
        <v>-148.5</v>
      </c>
      <c r="F32" s="56"/>
      <c r="G32" s="57">
        <f>VALUE(G12-150/100*(G6-G9))</f>
        <v>10476</v>
      </c>
    </row>
    <row r="33" spans="2:7" x14ac:dyDescent="0.3">
      <c r="B33" s="59">
        <v>1.6180000000000001</v>
      </c>
      <c r="C33" s="62">
        <f>VALUE(C12-161.8/100*(C6-C9))</f>
        <v>10638.683999999999</v>
      </c>
      <c r="D33" s="84"/>
      <c r="E33" s="62">
        <f>VALUE(E12-161.8/100*(E6-E9))</f>
        <v>-160.18200000000002</v>
      </c>
      <c r="F33" s="85"/>
      <c r="G33" s="62">
        <f>VALUE(G12-161.8/100*(G6-G9))</f>
        <v>10460.188</v>
      </c>
    </row>
    <row r="34" spans="2:7" x14ac:dyDescent="0.3">
      <c r="B34" s="53">
        <v>1.7070000000000001</v>
      </c>
      <c r="C34" s="57">
        <f>VALUE(C12-170.07/100*(C6-C9))</f>
        <v>10633.5566</v>
      </c>
      <c r="D34" s="55"/>
      <c r="E34" s="57">
        <f>VALUE(E12-170.07/100*(E6-E9))</f>
        <v>-168.36929999999998</v>
      </c>
      <c r="F34" s="56"/>
      <c r="G34" s="57">
        <f>VALUE(G12-170.07/100*(G6-G9))</f>
        <v>10449.1062</v>
      </c>
    </row>
    <row r="35" spans="2:7" x14ac:dyDescent="0.3">
      <c r="B35" s="59">
        <v>2</v>
      </c>
      <c r="C35" s="62">
        <f>VALUE(C12-200/100*(C6-C9))</f>
        <v>10615</v>
      </c>
      <c r="D35" s="84"/>
      <c r="E35" s="62">
        <f>VALUE(E12-200/100*(E6-E9))</f>
        <v>-198</v>
      </c>
      <c r="F35" s="85"/>
      <c r="G35" s="62">
        <f>VALUE(G12-200/100*(G6-G9))</f>
        <v>10409</v>
      </c>
    </row>
    <row r="36" spans="2:7" x14ac:dyDescent="0.3">
      <c r="B36" s="53">
        <v>2.2360000000000002</v>
      </c>
      <c r="C36" s="57">
        <f>VALUE(C12-223.6/100*(C6-C9))</f>
        <v>10600.368</v>
      </c>
      <c r="D36" s="55"/>
      <c r="E36" s="57">
        <f>VALUE(E12-223.6/100*(E6-E9))</f>
        <v>-221.36399999999998</v>
      </c>
      <c r="F36" s="56"/>
      <c r="G36" s="57">
        <f>VALUE(G12-223.6/100*(G6-G9))</f>
        <v>10377.376</v>
      </c>
    </row>
    <row r="37" spans="2:7" x14ac:dyDescent="0.3">
      <c r="B37" s="59">
        <v>2.3820000000000001</v>
      </c>
      <c r="C37" s="62">
        <f>VALUE(C12-238.2/100*(C6-C9))</f>
        <v>10591.316000000001</v>
      </c>
      <c r="D37" s="84"/>
      <c r="E37" s="62">
        <f>VALUE(E12-238.2/100*(E6-E9))</f>
        <v>-235.81799999999996</v>
      </c>
      <c r="F37" s="85"/>
      <c r="G37" s="62">
        <f>VALUE(G12-238.2/100*(G6-G9))</f>
        <v>10357.812</v>
      </c>
    </row>
    <row r="38" spans="2:7" x14ac:dyDescent="0.3">
      <c r="B38" s="59">
        <v>2.6179999999999999</v>
      </c>
      <c r="C38" s="62">
        <f>VALUE(C12-261.8/100*(C6-C9))</f>
        <v>10576.683999999999</v>
      </c>
      <c r="D38" s="84"/>
      <c r="E38" s="62">
        <f>VALUE(E12-261.8/100*(E6-E9))</f>
        <v>-259.18200000000002</v>
      </c>
      <c r="F38" s="85"/>
      <c r="G38" s="62">
        <f>VALUE(G12-261.8/100*(G6-G9))</f>
        <v>10326.188</v>
      </c>
    </row>
    <row r="39" spans="2:7" x14ac:dyDescent="0.3">
      <c r="B39" s="59">
        <v>3</v>
      </c>
      <c r="C39" s="62">
        <f>VALUE(C12-300/100*(C6-C9))</f>
        <v>10553</v>
      </c>
      <c r="D39" s="84"/>
      <c r="E39" s="62">
        <f>VALUE(E12-300/100*(E6-E9))</f>
        <v>-297</v>
      </c>
      <c r="F39" s="85"/>
      <c r="G39" s="62">
        <f>VALUE(G12-300/100*(G6-G9))</f>
        <v>10275</v>
      </c>
    </row>
    <row r="40" spans="2:7" x14ac:dyDescent="0.3">
      <c r="B40" s="53">
        <v>3.2360000000000002</v>
      </c>
      <c r="C40" s="57">
        <f>VALUE(C12-323.6/100*(C6-C9))</f>
        <v>10538.368</v>
      </c>
      <c r="D40" s="55"/>
      <c r="E40" s="57">
        <f>VALUE(E12-323.6/100*(E6-E9))</f>
        <v>-320.36400000000003</v>
      </c>
      <c r="F40" s="56"/>
      <c r="G40" s="57">
        <f>VALUE(G12-323.6/100*(G6-G9))</f>
        <v>10243.376</v>
      </c>
    </row>
    <row r="41" spans="2:7" x14ac:dyDescent="0.3">
      <c r="B41" s="59">
        <v>3.3820000000000001</v>
      </c>
      <c r="C41" s="62">
        <f>VALUE(C12-338.2/100*(C6-C9))</f>
        <v>10529.316000000001</v>
      </c>
      <c r="D41" s="84"/>
      <c r="E41" s="62">
        <f>VALUE(E12-338.2/100*(E6-E9))</f>
        <v>-334.81799999999998</v>
      </c>
      <c r="F41" s="85"/>
      <c r="G41" s="62">
        <f>VALUE(G12-338.2/100*(G6-G9))</f>
        <v>10223.812</v>
      </c>
    </row>
    <row r="42" spans="2:7" x14ac:dyDescent="0.3">
      <c r="B42" s="59">
        <v>3.6179999999999999</v>
      </c>
      <c r="C42" s="62">
        <f>VALUE(C12-361.8/100*(C6-C9))</f>
        <v>10514.683999999999</v>
      </c>
      <c r="D42" s="84"/>
      <c r="E42" s="62">
        <f>VALUE(E12-361.8/100*(E6-E9))</f>
        <v>-358.18200000000002</v>
      </c>
      <c r="F42" s="85"/>
      <c r="G42" s="62">
        <f>VALUE(G12-361.8/100*(G6-G9))</f>
        <v>10192.188</v>
      </c>
    </row>
    <row r="43" spans="2:7" x14ac:dyDescent="0.3">
      <c r="B43" s="59">
        <v>4</v>
      </c>
      <c r="C43" s="62">
        <f>VALUE(C12-400/100*(C6-C9))</f>
        <v>10491</v>
      </c>
      <c r="D43" s="84"/>
      <c r="E43" s="62">
        <f>VALUE(E12-400/100*(E6-E9))</f>
        <v>-396</v>
      </c>
      <c r="F43" s="85"/>
      <c r="G43" s="62">
        <f>VALUE(G12-400/100*(G6-G9))</f>
        <v>10141</v>
      </c>
    </row>
    <row r="44" spans="2:7" x14ac:dyDescent="0.3">
      <c r="B44" s="53">
        <v>4.2359999999999998</v>
      </c>
      <c r="C44" s="57">
        <f>VALUE(C12-423.6/100*(C6-C9))</f>
        <v>10476.368</v>
      </c>
      <c r="D44" s="55"/>
      <c r="E44" s="57">
        <f>VALUE(E12-423.6/100*(E6-E9))</f>
        <v>-419.36400000000009</v>
      </c>
      <c r="F44" s="56"/>
      <c r="G44" s="57">
        <f>VALUE(G12-423.6/100*(G6-G9))</f>
        <v>10109.376</v>
      </c>
    </row>
    <row r="45" spans="2:7" x14ac:dyDescent="0.3">
      <c r="B45" s="53">
        <v>4.3819999999999997</v>
      </c>
      <c r="C45" s="57">
        <f>VALUE(C12-438.2/100*(C6-C9))</f>
        <v>10467.316000000001</v>
      </c>
      <c r="D45" s="55"/>
      <c r="E45" s="57">
        <f>VALUE(E12-438.2/100*(E6-E9))</f>
        <v>-433.81799999999998</v>
      </c>
      <c r="F45" s="56"/>
      <c r="G45" s="57">
        <f>VALUE(G12-438.2/100*(G6-G9))</f>
        <v>10089.812</v>
      </c>
    </row>
    <row r="46" spans="2:7" x14ac:dyDescent="0.3">
      <c r="B46" s="53">
        <v>4.6180000000000003</v>
      </c>
      <c r="C46" s="57">
        <f>VALUE(C12-461.8/100*(C6-C9))</f>
        <v>10452.683999999999</v>
      </c>
      <c r="D46" s="55"/>
      <c r="E46" s="57">
        <f>VALUE(E12-461.8/100*(E6-E9))</f>
        <v>-457.18200000000002</v>
      </c>
      <c r="F46" s="56"/>
      <c r="G46" s="57">
        <f>VALUE(G12-461.8/100*(G6-G9))</f>
        <v>10058.188</v>
      </c>
    </row>
    <row r="47" spans="2:7" x14ac:dyDescent="0.3">
      <c r="B47" s="53">
        <v>5</v>
      </c>
      <c r="C47" s="57">
        <f>VALUE(C12-500/100*(C6-C9))</f>
        <v>10429</v>
      </c>
      <c r="D47" s="55"/>
      <c r="E47" s="57">
        <f>VALUE(E12-500/100*(E6-E9))</f>
        <v>-495</v>
      </c>
      <c r="F47" s="56"/>
      <c r="G47" s="57">
        <f>VALUE(G12-500/100*(G6-G9))</f>
        <v>10007</v>
      </c>
    </row>
    <row r="48" spans="2:7" x14ac:dyDescent="0.3">
      <c r="B48" s="53">
        <v>5.2359999999999998</v>
      </c>
      <c r="C48" s="57">
        <f>VALUE(C12-523.6/100*(C6-C9))</f>
        <v>10414.368</v>
      </c>
      <c r="D48" s="55"/>
      <c r="E48" s="57">
        <f>VALUE(E12-523.6/100*(E6-E9))</f>
        <v>-518.36400000000003</v>
      </c>
      <c r="F48" s="56"/>
      <c r="G48" s="57">
        <f>VALUE(G12-523.6/100*(G6-G9))</f>
        <v>9975.3760000000002</v>
      </c>
    </row>
    <row r="49" spans="2:7" x14ac:dyDescent="0.3">
      <c r="B49" s="53">
        <v>5.3819999999999997</v>
      </c>
      <c r="C49" s="57">
        <f>VALUE(C12-538.2/100*(C6-C9))</f>
        <v>10405.316000000001</v>
      </c>
      <c r="D49" s="55"/>
      <c r="E49" s="57">
        <f>VALUE(E12-538.2/100*(E6-E9))</f>
        <v>-532.8180000000001</v>
      </c>
      <c r="F49" s="56"/>
      <c r="G49" s="57">
        <f>VALUE(G12-538.2/100*(G6-G9))</f>
        <v>9955.8119999999999</v>
      </c>
    </row>
    <row r="50" spans="2:7" x14ac:dyDescent="0.3">
      <c r="B50" s="53">
        <v>5.6180000000000003</v>
      </c>
      <c r="C50" s="57">
        <f>VALUE(C12-561.8/100*(C6-C9))</f>
        <v>10390.683999999999</v>
      </c>
      <c r="D50" s="55"/>
      <c r="E50" s="57">
        <f>VALUE(E12-561.8/100*(E6-E9))</f>
        <v>-556.1819999999999</v>
      </c>
      <c r="F50" s="56"/>
      <c r="G50" s="57">
        <f>VALUE(G12-561.8/100*(G6-G9))</f>
        <v>9924.1880000000001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2018-11-25T20:15:52Z</dcterms:modified>
</cp:coreProperties>
</file>