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F-Anbu\git\stocks\"/>
    </mc:Choice>
  </mc:AlternateContent>
  <bookViews>
    <workbookView xWindow="0" yWindow="0" windowWidth="23040" windowHeight="9192"/>
  </bookViews>
  <sheets>
    <sheet name="Nifty" sheetId="2" r:id="rId1"/>
    <sheet name="BankNifty" sheetId="17" r:id="rId2"/>
    <sheet name="Emeter" sheetId="7" r:id="rId3"/>
    <sheet name="Stock-List" sheetId="13" r:id="rId4"/>
    <sheet name="Archives" sheetId="14" r:id="rId5"/>
  </sheets>
  <definedNames>
    <definedName name="_xlnm._FilterDatabase" localSheetId="3" hidden="1">'Stock-List'!$A$1:$A$25</definedName>
  </definedNames>
  <calcPr calcId="162913"/>
</workbook>
</file>

<file path=xl/calcChain.xml><?xml version="1.0" encoding="utf-8"?>
<calcChain xmlns="http://schemas.openxmlformats.org/spreadsheetml/2006/main">
  <c r="I30" i="2" l="1"/>
  <c r="I28" i="2"/>
  <c r="I31" i="2" s="1"/>
  <c r="I27" i="2"/>
  <c r="I25" i="2"/>
  <c r="I15" i="2" s="1"/>
  <c r="I20" i="2"/>
  <c r="I18" i="2"/>
  <c r="I23" i="2" s="1"/>
  <c r="I11" i="2"/>
  <c r="I14" i="2" s="1"/>
  <c r="H30" i="2"/>
  <c r="H28" i="2"/>
  <c r="H31" i="2" s="1"/>
  <c r="H27" i="2"/>
  <c r="H25" i="2"/>
  <c r="H26" i="2" s="1"/>
  <c r="H23" i="2"/>
  <c r="H20" i="2"/>
  <c r="H18" i="2"/>
  <c r="H11" i="2"/>
  <c r="H14" i="2" s="1"/>
  <c r="H16" i="2" s="1"/>
  <c r="I16" i="2" l="1"/>
  <c r="I29" i="2"/>
  <c r="I32" i="2" s="1"/>
  <c r="I10" i="2" s="1"/>
  <c r="H29" i="2"/>
  <c r="H32" i="2" s="1"/>
  <c r="H10" i="2" s="1"/>
  <c r="I26" i="2"/>
  <c r="I7" i="2"/>
  <c r="I12" i="2"/>
  <c r="I8" i="2"/>
  <c r="I6" i="2" s="1"/>
  <c r="H19" i="2"/>
  <c r="H22" i="2"/>
  <c r="H21" i="2"/>
  <c r="H15" i="2"/>
  <c r="H7" i="2"/>
  <c r="H8" i="2"/>
  <c r="H6" i="2" s="1"/>
  <c r="O30" i="14"/>
  <c r="N30" i="14"/>
  <c r="M30" i="14"/>
  <c r="L30" i="14"/>
  <c r="O28" i="14"/>
  <c r="O31" i="14" s="1"/>
  <c r="O29" i="14" s="1"/>
  <c r="O32" i="14" s="1"/>
  <c r="O10" i="14" s="1"/>
  <c r="N28" i="14"/>
  <c r="N31" i="14" s="1"/>
  <c r="N29" i="14" s="1"/>
  <c r="N32" i="14" s="1"/>
  <c r="N10" i="14" s="1"/>
  <c r="M28" i="14"/>
  <c r="M31" i="14" s="1"/>
  <c r="M29" i="14" s="1"/>
  <c r="M32" i="14" s="1"/>
  <c r="M10" i="14" s="1"/>
  <c r="L28" i="14"/>
  <c r="L31" i="14" s="1"/>
  <c r="O27" i="14"/>
  <c r="N27" i="14"/>
  <c r="M27" i="14"/>
  <c r="L27" i="14"/>
  <c r="O25" i="14"/>
  <c r="O26" i="14" s="1"/>
  <c r="N25" i="14"/>
  <c r="N26" i="14" s="1"/>
  <c r="M25" i="14"/>
  <c r="M26" i="14" s="1"/>
  <c r="L25" i="14"/>
  <c r="L26" i="14" s="1"/>
  <c r="O20" i="14"/>
  <c r="N20" i="14"/>
  <c r="M20" i="14"/>
  <c r="L20" i="14"/>
  <c r="O18" i="14"/>
  <c r="O23" i="14" s="1"/>
  <c r="N18" i="14"/>
  <c r="N23" i="14" s="1"/>
  <c r="M18" i="14"/>
  <c r="M23" i="14" s="1"/>
  <c r="L18" i="14"/>
  <c r="L23" i="14" s="1"/>
  <c r="O11" i="14"/>
  <c r="O15" i="14" s="1"/>
  <c r="N11" i="14"/>
  <c r="N15" i="14" s="1"/>
  <c r="M11" i="14"/>
  <c r="M15" i="14" s="1"/>
  <c r="L11" i="14"/>
  <c r="O8" i="14"/>
  <c r="N8" i="14"/>
  <c r="M8" i="14"/>
  <c r="O7" i="14"/>
  <c r="N7" i="14"/>
  <c r="M7" i="14"/>
  <c r="O6" i="14"/>
  <c r="N6" i="14"/>
  <c r="M6" i="14"/>
  <c r="H12" i="2" l="1"/>
  <c r="I19" i="2"/>
  <c r="I22" i="2"/>
  <c r="I21" i="2"/>
  <c r="L21" i="14"/>
  <c r="L22" i="14"/>
  <c r="L19" i="14"/>
  <c r="L29" i="14"/>
  <c r="L32" i="14" s="1"/>
  <c r="L12" i="14" s="1"/>
  <c r="M22" i="14"/>
  <c r="M21" i="14"/>
  <c r="M19" i="14"/>
  <c r="N22" i="14"/>
  <c r="N21" i="14"/>
  <c r="N19" i="14"/>
  <c r="O22" i="14"/>
  <c r="O21" i="14"/>
  <c r="O19" i="14"/>
  <c r="L15" i="14"/>
  <c r="M12" i="14"/>
  <c r="M14" i="14"/>
  <c r="M16" i="14" s="1"/>
  <c r="L7" i="14"/>
  <c r="L10" i="14"/>
  <c r="L14" i="14"/>
  <c r="L16" i="14" s="1"/>
  <c r="N12" i="14"/>
  <c r="N14" i="14"/>
  <c r="N16" i="14" s="1"/>
  <c r="L8" i="14"/>
  <c r="L6" i="14" s="1"/>
  <c r="O12" i="14"/>
  <c r="O14" i="14"/>
  <c r="O16" i="14" s="1"/>
  <c r="J31" i="17"/>
  <c r="J30" i="17"/>
  <c r="J29" i="17" s="1"/>
  <c r="J32" i="17" s="1"/>
  <c r="J28" i="17"/>
  <c r="J27" i="17"/>
  <c r="J25" i="17"/>
  <c r="J7" i="17" s="1"/>
  <c r="J20" i="17"/>
  <c r="J18" i="17"/>
  <c r="J23" i="17" s="1"/>
  <c r="J11" i="17"/>
  <c r="J14" i="17" s="1"/>
  <c r="J16" i="17" l="1"/>
  <c r="J12" i="17"/>
  <c r="J10" i="17"/>
  <c r="J26" i="17"/>
  <c r="J15" i="17"/>
  <c r="J8" i="17"/>
  <c r="J6" i="17" s="1"/>
  <c r="I30" i="17"/>
  <c r="I28" i="17"/>
  <c r="I31" i="17" s="1"/>
  <c r="I27" i="17"/>
  <c r="I25" i="17"/>
  <c r="I26" i="17" s="1"/>
  <c r="I20" i="17"/>
  <c r="I18" i="17"/>
  <c r="I23" i="17" s="1"/>
  <c r="I11" i="17"/>
  <c r="I14" i="17" s="1"/>
  <c r="J19" i="17" l="1"/>
  <c r="J22" i="17"/>
  <c r="J21" i="17"/>
  <c r="I15" i="17"/>
  <c r="I16" i="17"/>
  <c r="I29" i="17"/>
  <c r="I32" i="17" s="1"/>
  <c r="I10" i="17" s="1"/>
  <c r="I19" i="17"/>
  <c r="I22" i="17"/>
  <c r="I21" i="17"/>
  <c r="I7" i="17"/>
  <c r="I12" i="17"/>
  <c r="I8" i="17"/>
  <c r="I6" i="17" s="1"/>
  <c r="H30" i="17"/>
  <c r="H28" i="17"/>
  <c r="H31" i="17" s="1"/>
  <c r="H27" i="17"/>
  <c r="H25" i="17"/>
  <c r="H26" i="17" s="1"/>
  <c r="H23" i="17"/>
  <c r="H20" i="17"/>
  <c r="H18" i="17"/>
  <c r="H11" i="17"/>
  <c r="H14" i="17" s="1"/>
  <c r="H16" i="17" s="1"/>
  <c r="H29" i="17" l="1"/>
  <c r="H32" i="17" s="1"/>
  <c r="H10" i="17" s="1"/>
  <c r="H19" i="17"/>
  <c r="H22" i="17"/>
  <c r="H21" i="17"/>
  <c r="H15" i="17"/>
  <c r="H7" i="17"/>
  <c r="H8" i="17"/>
  <c r="H6" i="17" s="1"/>
  <c r="P52" i="2"/>
  <c r="P51" i="2"/>
  <c r="P50" i="2"/>
  <c r="P49" i="2"/>
  <c r="P48" i="2"/>
  <c r="P47" i="2"/>
  <c r="P46" i="2"/>
  <c r="P45" i="2"/>
  <c r="P44" i="2"/>
  <c r="P43" i="2"/>
  <c r="P42" i="2"/>
  <c r="P41" i="2"/>
  <c r="P40" i="2"/>
  <c r="P39" i="2"/>
  <c r="P38" i="2"/>
  <c r="P37" i="2"/>
  <c r="P36" i="2"/>
  <c r="P35" i="2"/>
  <c r="P34" i="2"/>
  <c r="P33" i="2"/>
  <c r="P32" i="2"/>
  <c r="P31" i="2"/>
  <c r="P30" i="2"/>
  <c r="P29" i="2"/>
  <c r="P28" i="2"/>
  <c r="P27" i="2"/>
  <c r="P26" i="2"/>
  <c r="P25" i="2"/>
  <c r="P24" i="2"/>
  <c r="P23" i="2"/>
  <c r="P22" i="2"/>
  <c r="P21" i="2"/>
  <c r="P20" i="2"/>
  <c r="P19" i="2"/>
  <c r="P18" i="2"/>
  <c r="P17" i="2"/>
  <c r="P16" i="2"/>
  <c r="P13" i="2"/>
  <c r="P12" i="2"/>
  <c r="P11" i="2"/>
  <c r="P10" i="2"/>
  <c r="P9" i="2"/>
  <c r="P8" i="2"/>
  <c r="P7" i="2"/>
  <c r="P6" i="2"/>
  <c r="K30" i="14"/>
  <c r="K29" i="14" s="1"/>
  <c r="K32" i="14" s="1"/>
  <c r="J30" i="14"/>
  <c r="I30" i="14"/>
  <c r="H30" i="14"/>
  <c r="H29" i="14" s="1"/>
  <c r="H32" i="14" s="1"/>
  <c r="G30" i="14"/>
  <c r="G29" i="14" s="1"/>
  <c r="G32" i="14" s="1"/>
  <c r="K28" i="14"/>
  <c r="K31" i="14" s="1"/>
  <c r="J28" i="14"/>
  <c r="J31" i="14" s="1"/>
  <c r="I28" i="14"/>
  <c r="I31" i="14" s="1"/>
  <c r="I29" i="14" s="1"/>
  <c r="I32" i="14" s="1"/>
  <c r="H28" i="14"/>
  <c r="H31" i="14" s="1"/>
  <c r="G28" i="14"/>
  <c r="G31" i="14" s="1"/>
  <c r="K27" i="14"/>
  <c r="J27" i="14"/>
  <c r="I27" i="14"/>
  <c r="H27" i="14"/>
  <c r="G27" i="14"/>
  <c r="K25" i="14"/>
  <c r="K26" i="14" s="1"/>
  <c r="J25" i="14"/>
  <c r="J26" i="14" s="1"/>
  <c r="I25" i="14"/>
  <c r="I26" i="14" s="1"/>
  <c r="H25" i="14"/>
  <c r="H26" i="14" s="1"/>
  <c r="G25" i="14"/>
  <c r="G26" i="14" s="1"/>
  <c r="J23" i="14"/>
  <c r="K20" i="14"/>
  <c r="J20" i="14"/>
  <c r="I20" i="14"/>
  <c r="H20" i="14"/>
  <c r="G20" i="14"/>
  <c r="K18" i="14"/>
  <c r="K23" i="14" s="1"/>
  <c r="J18" i="14"/>
  <c r="I18" i="14"/>
  <c r="I23" i="14" s="1"/>
  <c r="H18" i="14"/>
  <c r="H23" i="14" s="1"/>
  <c r="G18" i="14"/>
  <c r="G23" i="14" s="1"/>
  <c r="K15" i="14"/>
  <c r="I15" i="14"/>
  <c r="G14" i="14"/>
  <c r="G16" i="14" s="1"/>
  <c r="K11" i="14"/>
  <c r="K14" i="14" s="1"/>
  <c r="K16" i="14" s="1"/>
  <c r="J11" i="14"/>
  <c r="I11" i="14"/>
  <c r="I14" i="14" s="1"/>
  <c r="I16" i="14" s="1"/>
  <c r="H11" i="14"/>
  <c r="H12" i="14" s="1"/>
  <c r="G11" i="14"/>
  <c r="G15" i="14" s="1"/>
  <c r="K8" i="14"/>
  <c r="G8" i="14"/>
  <c r="G6" i="14" s="1"/>
  <c r="G7" i="14"/>
  <c r="G30" i="2"/>
  <c r="G28" i="2"/>
  <c r="G31" i="2" s="1"/>
  <c r="G27" i="2"/>
  <c r="G25" i="2"/>
  <c r="G20" i="2"/>
  <c r="G18" i="2"/>
  <c r="G23" i="2" s="1"/>
  <c r="G11" i="2"/>
  <c r="G14" i="2" s="1"/>
  <c r="G30" i="17"/>
  <c r="G28" i="17"/>
  <c r="G31" i="17" s="1"/>
  <c r="G27" i="17"/>
  <c r="G25" i="17"/>
  <c r="G20" i="17"/>
  <c r="G18" i="17"/>
  <c r="G23" i="17" s="1"/>
  <c r="G11" i="17"/>
  <c r="G8" i="17" s="1"/>
  <c r="H12" i="17" l="1"/>
  <c r="G7" i="2"/>
  <c r="G6" i="17"/>
  <c r="G29" i="2"/>
  <c r="G32" i="2" s="1"/>
  <c r="G10" i="2" s="1"/>
  <c r="G15" i="2"/>
  <c r="G16" i="2"/>
  <c r="J19" i="14"/>
  <c r="J21" i="14"/>
  <c r="H22" i="14"/>
  <c r="H19" i="14"/>
  <c r="H21" i="14"/>
  <c r="I7" i="14"/>
  <c r="K6" i="14"/>
  <c r="J15" i="14"/>
  <c r="H8" i="14"/>
  <c r="H6" i="14" s="1"/>
  <c r="H14" i="14"/>
  <c r="H16" i="14" s="1"/>
  <c r="K7" i="14"/>
  <c r="G12" i="14"/>
  <c r="G10" i="14"/>
  <c r="I10" i="14"/>
  <c r="I12" i="14"/>
  <c r="G19" i="14"/>
  <c r="G22" i="14"/>
  <c r="G21" i="14"/>
  <c r="K19" i="14"/>
  <c r="K22" i="14"/>
  <c r="K21" i="14"/>
  <c r="I21" i="14"/>
  <c r="I19" i="14"/>
  <c r="I22" i="14"/>
  <c r="K12" i="14"/>
  <c r="K10" i="14"/>
  <c r="J29" i="14"/>
  <c r="J32" i="14" s="1"/>
  <c r="J10" i="14" s="1"/>
  <c r="J7" i="14"/>
  <c r="I8" i="14"/>
  <c r="I6" i="14" s="1"/>
  <c r="H10" i="14"/>
  <c r="H15" i="14"/>
  <c r="J22" i="14"/>
  <c r="J14" i="14"/>
  <c r="J16" i="14" s="1"/>
  <c r="J8" i="14"/>
  <c r="J6" i="14" s="1"/>
  <c r="H7" i="14"/>
  <c r="G26" i="2"/>
  <c r="G8" i="2"/>
  <c r="G6" i="2" s="1"/>
  <c r="G14" i="17"/>
  <c r="G16" i="17" s="1"/>
  <c r="G7" i="17"/>
  <c r="G29" i="17"/>
  <c r="G32" i="17" s="1"/>
  <c r="G10" i="17" s="1"/>
  <c r="G15" i="17"/>
  <c r="G26" i="17"/>
  <c r="F20" i="17"/>
  <c r="P52" i="17"/>
  <c r="O52" i="17"/>
  <c r="N52" i="17"/>
  <c r="P51" i="17"/>
  <c r="O51" i="17"/>
  <c r="N51" i="17"/>
  <c r="P50" i="17"/>
  <c r="O50" i="17"/>
  <c r="N50" i="17"/>
  <c r="P49" i="17"/>
  <c r="O49" i="17"/>
  <c r="N49" i="17"/>
  <c r="P48" i="17"/>
  <c r="O48" i="17"/>
  <c r="N48" i="17"/>
  <c r="P47" i="17"/>
  <c r="O47" i="17"/>
  <c r="N47" i="17"/>
  <c r="P46" i="17"/>
  <c r="O46" i="17"/>
  <c r="N46" i="17"/>
  <c r="P45" i="17"/>
  <c r="O45" i="17"/>
  <c r="N45" i="17"/>
  <c r="P44" i="17"/>
  <c r="O44" i="17"/>
  <c r="N44" i="17"/>
  <c r="P43" i="17"/>
  <c r="O43" i="17"/>
  <c r="N43" i="17"/>
  <c r="P42" i="17"/>
  <c r="O42" i="17"/>
  <c r="N42" i="17"/>
  <c r="P41" i="17"/>
  <c r="O41" i="17"/>
  <c r="N41" i="17"/>
  <c r="P40" i="17"/>
  <c r="O40" i="17"/>
  <c r="N40" i="17"/>
  <c r="P39" i="17"/>
  <c r="O39" i="17"/>
  <c r="N39" i="17"/>
  <c r="P38" i="17"/>
  <c r="O38" i="17"/>
  <c r="N38" i="17"/>
  <c r="P37" i="17"/>
  <c r="O37" i="17"/>
  <c r="N37" i="17"/>
  <c r="P36" i="17"/>
  <c r="O36" i="17"/>
  <c r="N36" i="17"/>
  <c r="P35" i="17"/>
  <c r="O35" i="17"/>
  <c r="N35" i="17"/>
  <c r="P34" i="17"/>
  <c r="O34" i="17"/>
  <c r="N34" i="17"/>
  <c r="P33" i="17"/>
  <c r="O33" i="17"/>
  <c r="N33" i="17"/>
  <c r="P32" i="17"/>
  <c r="O32" i="17"/>
  <c r="N32" i="17"/>
  <c r="P31" i="17"/>
  <c r="O31" i="17"/>
  <c r="N31" i="17"/>
  <c r="P30" i="17"/>
  <c r="O30" i="17"/>
  <c r="N30" i="17"/>
  <c r="E30" i="17"/>
  <c r="P29" i="17"/>
  <c r="O29" i="17"/>
  <c r="N29" i="17"/>
  <c r="P28" i="17"/>
  <c r="O28" i="17"/>
  <c r="N28" i="17"/>
  <c r="E28" i="17"/>
  <c r="E31" i="17" s="1"/>
  <c r="E29" i="17" s="1"/>
  <c r="E32" i="17" s="1"/>
  <c r="P27" i="17"/>
  <c r="O27" i="17"/>
  <c r="N27" i="17"/>
  <c r="E27" i="17"/>
  <c r="P26" i="17"/>
  <c r="O26" i="17"/>
  <c r="N26" i="17"/>
  <c r="P25" i="17"/>
  <c r="O25" i="17"/>
  <c r="N25" i="17"/>
  <c r="E25" i="17"/>
  <c r="E26" i="17" s="1"/>
  <c r="P24" i="17"/>
  <c r="O24" i="17"/>
  <c r="N24" i="17"/>
  <c r="P23" i="17"/>
  <c r="O23" i="17"/>
  <c r="N23" i="17"/>
  <c r="P22" i="17"/>
  <c r="O22" i="17"/>
  <c r="N22" i="17"/>
  <c r="P21" i="17"/>
  <c r="O21" i="17"/>
  <c r="N21" i="17"/>
  <c r="P20" i="17"/>
  <c r="O20" i="17"/>
  <c r="N20" i="17"/>
  <c r="E20" i="17"/>
  <c r="P19" i="17"/>
  <c r="O19" i="17"/>
  <c r="N19" i="17"/>
  <c r="P18" i="17"/>
  <c r="O18" i="17"/>
  <c r="N18" i="17"/>
  <c r="E18" i="17"/>
  <c r="E23" i="17" s="1"/>
  <c r="P17" i="17"/>
  <c r="O17" i="17"/>
  <c r="N17" i="17"/>
  <c r="P16" i="17"/>
  <c r="O16" i="17"/>
  <c r="N16" i="17"/>
  <c r="P13" i="17"/>
  <c r="O13" i="17"/>
  <c r="N13" i="17"/>
  <c r="P12" i="17"/>
  <c r="O12" i="17"/>
  <c r="N12" i="17"/>
  <c r="P11" i="17"/>
  <c r="O11" i="17"/>
  <c r="N11" i="17"/>
  <c r="E11" i="17"/>
  <c r="E14" i="17" s="1"/>
  <c r="P10" i="17"/>
  <c r="O10" i="17"/>
  <c r="N10" i="17"/>
  <c r="P9" i="17"/>
  <c r="O9" i="17"/>
  <c r="N9" i="17"/>
  <c r="P8" i="17"/>
  <c r="O8" i="17"/>
  <c r="N8" i="17"/>
  <c r="P7" i="17"/>
  <c r="O7" i="17"/>
  <c r="N7" i="17"/>
  <c r="P6" i="17"/>
  <c r="O6" i="17"/>
  <c r="N6" i="17"/>
  <c r="G12" i="2" l="1"/>
  <c r="E10" i="17"/>
  <c r="F28" i="17"/>
  <c r="F31" i="17" s="1"/>
  <c r="F25" i="17"/>
  <c r="F26" i="17" s="1"/>
  <c r="F22" i="17" s="1"/>
  <c r="J12" i="14"/>
  <c r="G19" i="2"/>
  <c r="G22" i="2"/>
  <c r="G21" i="2"/>
  <c r="G12" i="17"/>
  <c r="G22" i="17"/>
  <c r="G21" i="17"/>
  <c r="G19" i="17"/>
  <c r="E16" i="17"/>
  <c r="E8" i="17"/>
  <c r="E6" i="17" s="1"/>
  <c r="F11" i="17"/>
  <c r="F14" i="17" s="1"/>
  <c r="F30" i="17"/>
  <c r="F29" i="17" s="1"/>
  <c r="F32" i="17" s="1"/>
  <c r="F12" i="17" s="1"/>
  <c r="F18" i="17"/>
  <c r="F23" i="17" s="1"/>
  <c r="F27" i="17"/>
  <c r="E21" i="17"/>
  <c r="E19" i="17"/>
  <c r="E22" i="17"/>
  <c r="E12" i="17"/>
  <c r="E15" i="17"/>
  <c r="E7" i="17"/>
  <c r="F21" i="17" l="1"/>
  <c r="F19" i="17"/>
  <c r="F7" i="17"/>
  <c r="F16" i="17"/>
  <c r="F15" i="17"/>
  <c r="F8" i="17"/>
  <c r="F6" i="17" s="1"/>
  <c r="F10" i="17"/>
  <c r="O52" i="2" l="1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3" i="2"/>
  <c r="O12" i="2"/>
  <c r="O11" i="2"/>
  <c r="O10" i="2"/>
  <c r="O9" i="2"/>
  <c r="O8" i="2"/>
  <c r="O7" i="2"/>
  <c r="O6" i="2"/>
  <c r="N52" i="2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3" i="2"/>
  <c r="N12" i="2"/>
  <c r="N11" i="2"/>
  <c r="N10" i="2"/>
  <c r="N9" i="2"/>
  <c r="N8" i="2"/>
  <c r="N7" i="2"/>
  <c r="N6" i="2"/>
  <c r="M52" i="2"/>
  <c r="M51" i="2"/>
  <c r="M50" i="2"/>
  <c r="M49" i="2"/>
  <c r="M48" i="2"/>
  <c r="M47" i="2"/>
  <c r="M46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3" i="2"/>
  <c r="M12" i="2"/>
  <c r="M11" i="2"/>
  <c r="M10" i="2"/>
  <c r="M9" i="2"/>
  <c r="M8" i="2"/>
  <c r="M7" i="2"/>
  <c r="M6" i="2"/>
  <c r="A31" i="14" l="1"/>
  <c r="A29" i="14" s="1"/>
  <c r="A32" i="14" s="1"/>
  <c r="F30" i="14"/>
  <c r="E30" i="14"/>
  <c r="D30" i="14"/>
  <c r="C30" i="14"/>
  <c r="B30" i="14"/>
  <c r="A30" i="14"/>
  <c r="F28" i="14"/>
  <c r="F31" i="14" s="1"/>
  <c r="E28" i="14"/>
  <c r="E31" i="14" s="1"/>
  <c r="E29" i="14" s="1"/>
  <c r="E32" i="14" s="1"/>
  <c r="D28" i="14"/>
  <c r="D31" i="14" s="1"/>
  <c r="D29" i="14" s="1"/>
  <c r="D32" i="14" s="1"/>
  <c r="C28" i="14"/>
  <c r="C31" i="14" s="1"/>
  <c r="B28" i="14"/>
  <c r="B31" i="14" s="1"/>
  <c r="A28" i="14"/>
  <c r="F27" i="14"/>
  <c r="E27" i="14"/>
  <c r="D27" i="14"/>
  <c r="C27" i="14"/>
  <c r="B27" i="14"/>
  <c r="A27" i="14"/>
  <c r="B26" i="14"/>
  <c r="B22" i="14" s="1"/>
  <c r="F25" i="14"/>
  <c r="F26" i="14" s="1"/>
  <c r="E25" i="14"/>
  <c r="E26" i="14" s="1"/>
  <c r="D25" i="14"/>
  <c r="D26" i="14" s="1"/>
  <c r="C25" i="14"/>
  <c r="C26" i="14" s="1"/>
  <c r="B25" i="14"/>
  <c r="A25" i="14"/>
  <c r="A26" i="14" s="1"/>
  <c r="F23" i="14"/>
  <c r="C23" i="14"/>
  <c r="B21" i="14"/>
  <c r="F20" i="14"/>
  <c r="E20" i="14"/>
  <c r="D20" i="14"/>
  <c r="C20" i="14"/>
  <c r="B20" i="14"/>
  <c r="A20" i="14"/>
  <c r="F18" i="14"/>
  <c r="E18" i="14"/>
  <c r="E23" i="14" s="1"/>
  <c r="D18" i="14"/>
  <c r="D23" i="14" s="1"/>
  <c r="C18" i="14"/>
  <c r="B18" i="14"/>
  <c r="B23" i="14" s="1"/>
  <c r="A18" i="14"/>
  <c r="A23" i="14" s="1"/>
  <c r="F11" i="14"/>
  <c r="F14" i="14" s="1"/>
  <c r="F16" i="14" s="1"/>
  <c r="E11" i="14"/>
  <c r="E14" i="14" s="1"/>
  <c r="E16" i="14" s="1"/>
  <c r="D11" i="14"/>
  <c r="D14" i="14" s="1"/>
  <c r="C11" i="14"/>
  <c r="B11" i="14"/>
  <c r="B14" i="14" s="1"/>
  <c r="B16" i="14" s="1"/>
  <c r="A11" i="14"/>
  <c r="A14" i="14" s="1"/>
  <c r="A16" i="14" s="1"/>
  <c r="D8" i="14"/>
  <c r="D6" i="14" s="1"/>
  <c r="B8" i="14"/>
  <c r="B6" i="14" s="1"/>
  <c r="D7" i="14"/>
  <c r="A7" i="14"/>
  <c r="C22" i="14" l="1"/>
  <c r="C21" i="14"/>
  <c r="C19" i="14"/>
  <c r="F22" i="14"/>
  <c r="F21" i="14"/>
  <c r="F19" i="14"/>
  <c r="E15" i="14"/>
  <c r="E7" i="14"/>
  <c r="E8" i="14"/>
  <c r="C15" i="14"/>
  <c r="A15" i="14"/>
  <c r="A8" i="14"/>
  <c r="A6" i="14" s="1"/>
  <c r="F8" i="14"/>
  <c r="F6" i="14" s="1"/>
  <c r="D16" i="14"/>
  <c r="D15" i="14"/>
  <c r="B19" i="14"/>
  <c r="B29" i="14"/>
  <c r="B32" i="14" s="1"/>
  <c r="F29" i="14"/>
  <c r="F32" i="14" s="1"/>
  <c r="A10" i="14"/>
  <c r="A12" i="14"/>
  <c r="C29" i="14"/>
  <c r="C32" i="14" s="1"/>
  <c r="C10" i="14" s="1"/>
  <c r="D22" i="14"/>
  <c r="D21" i="14"/>
  <c r="D19" i="14"/>
  <c r="E12" i="14"/>
  <c r="E10" i="14"/>
  <c r="D12" i="14"/>
  <c r="D10" i="14"/>
  <c r="A21" i="14"/>
  <c r="A19" i="14"/>
  <c r="A22" i="14"/>
  <c r="E22" i="14"/>
  <c r="E21" i="14"/>
  <c r="E19" i="14"/>
  <c r="C8" i="14"/>
  <c r="C6" i="14" s="1"/>
  <c r="C14" i="14"/>
  <c r="C16" i="14" s="1"/>
  <c r="B7" i="14"/>
  <c r="F7" i="14"/>
  <c r="B10" i="14"/>
  <c r="F10" i="14"/>
  <c r="B12" i="14"/>
  <c r="F12" i="14"/>
  <c r="B15" i="14"/>
  <c r="F15" i="14"/>
  <c r="E6" i="14"/>
  <c r="C7" i="14"/>
  <c r="C12" i="14"/>
  <c r="F30" i="2" l="1"/>
  <c r="E30" i="2"/>
  <c r="F28" i="2"/>
  <c r="F31" i="2" s="1"/>
  <c r="E28" i="2"/>
  <c r="E31" i="2" s="1"/>
  <c r="F27" i="2"/>
  <c r="E27" i="2"/>
  <c r="F25" i="2"/>
  <c r="F26" i="2" s="1"/>
  <c r="E25" i="2"/>
  <c r="F20" i="2"/>
  <c r="E20" i="2"/>
  <c r="F18" i="2"/>
  <c r="F23" i="2" s="1"/>
  <c r="E18" i="2"/>
  <c r="E23" i="2" s="1"/>
  <c r="F11" i="2"/>
  <c r="F14" i="2" s="1"/>
  <c r="E11" i="2"/>
  <c r="E14" i="2" s="1"/>
  <c r="E29" i="2" l="1"/>
  <c r="E32" i="2" s="1"/>
  <c r="E10" i="2" s="1"/>
  <c r="F29" i="2"/>
  <c r="F32" i="2" s="1"/>
  <c r="F10" i="2" s="1"/>
  <c r="E8" i="2"/>
  <c r="E26" i="2"/>
  <c r="E15" i="2"/>
  <c r="F19" i="2"/>
  <c r="F21" i="2"/>
  <c r="F22" i="2"/>
  <c r="E16" i="2"/>
  <c r="F16" i="2"/>
  <c r="F8" i="2"/>
  <c r="F15" i="2"/>
  <c r="E7" i="2"/>
  <c r="F7" i="2"/>
  <c r="E12" i="2" l="1"/>
  <c r="E6" i="2"/>
  <c r="F12" i="2"/>
  <c r="F6" i="2"/>
  <c r="E21" i="2"/>
  <c r="E19" i="2"/>
  <c r="E22" i="2"/>
</calcChain>
</file>

<file path=xl/sharedStrings.xml><?xml version="1.0" encoding="utf-8"?>
<sst xmlns="http://schemas.openxmlformats.org/spreadsheetml/2006/main" count="105" uniqueCount="66">
  <si>
    <t>Prev Week</t>
  </si>
  <si>
    <t>High:</t>
  </si>
  <si>
    <t>Low:</t>
  </si>
  <si>
    <t>Close:</t>
  </si>
  <si>
    <t>Pivots</t>
  </si>
  <si>
    <t>Resistance 1  + (High - Low) = Resistance 3</t>
  </si>
  <si>
    <t>Pivot + (High - Low) = Resistance 2</t>
  </si>
  <si>
    <t>2*Pivot - Low = Resistance 1</t>
  </si>
  <si>
    <t>Upper Boundary:</t>
  </si>
  <si>
    <t>(High + Low + Close) /3 = Central Pivot Point</t>
  </si>
  <si>
    <t>Lower Boundary:</t>
  </si>
  <si>
    <t>2*Pivot - High = Support 1</t>
  </si>
  <si>
    <t>Pivot - (High-Low) = Support 2</t>
  </si>
  <si>
    <t>S1-(High - Low) = Support 3</t>
  </si>
  <si>
    <t>Camarilla Pivots</t>
  </si>
  <si>
    <t>R6 = (High/Low) * Close:</t>
  </si>
  <si>
    <t>R4 = Close + (High – Low) * 1.1/2:</t>
  </si>
  <si>
    <t>S3 = Close – (High – Low) * 1.1/4:</t>
  </si>
  <si>
    <t>S4 = Close – (High – Low) * 1.1/2:</t>
  </si>
  <si>
    <t>S6 = Close – (R6 – Close):</t>
  </si>
  <si>
    <t>Calculations</t>
  </si>
  <si>
    <t>(High - Low):</t>
  </si>
  <si>
    <t>(High-Low) * 1.1:</t>
  </si>
  <si>
    <t>(High + Low):</t>
  </si>
  <si>
    <t>(High + Low)/2:</t>
  </si>
  <si>
    <t>Central Pivot Line (CPL):</t>
  </si>
  <si>
    <t>CPL Width:</t>
  </si>
  <si>
    <t>Start Point ONE</t>
  </si>
  <si>
    <t>End Point</t>
  </si>
  <si>
    <t>Start Point TWO</t>
  </si>
  <si>
    <t>Retracements</t>
  </si>
  <si>
    <t>Projections</t>
  </si>
  <si>
    <t>Jan 2020</t>
  </si>
  <si>
    <t>ADANIPORTS</t>
  </si>
  <si>
    <t>AXISBANK</t>
  </si>
  <si>
    <t>HCLTECH</t>
  </si>
  <si>
    <t>MARUTI</t>
  </si>
  <si>
    <t>RELIANCE</t>
  </si>
  <si>
    <t>COALINDIA</t>
  </si>
  <si>
    <t>CIPLA</t>
  </si>
  <si>
    <t>JSWSTEEL</t>
  </si>
  <si>
    <t>NTPC</t>
  </si>
  <si>
    <t>HDFC</t>
  </si>
  <si>
    <t>INFY</t>
  </si>
  <si>
    <t>HEROMOTOCO</t>
  </si>
  <si>
    <t>IOC</t>
  </si>
  <si>
    <t>GAIL</t>
  </si>
  <si>
    <t>TATASTEEL</t>
  </si>
  <si>
    <t>POWERGRID</t>
  </si>
  <si>
    <t>HDFCBANK</t>
  </si>
  <si>
    <t>TCS</t>
  </si>
  <si>
    <t>BPCL</t>
  </si>
  <si>
    <t>ICIIBANK</t>
  </si>
  <si>
    <t>WIPRO</t>
  </si>
  <si>
    <t>ONGC</t>
  </si>
  <si>
    <t>BHARTHIARTL</t>
  </si>
  <si>
    <t>IDNDUINDBAK</t>
  </si>
  <si>
    <t>KOTAKBANK</t>
  </si>
  <si>
    <t>SUNPHARMA</t>
  </si>
  <si>
    <t>SBIN</t>
  </si>
  <si>
    <t>TATAMOTORS</t>
  </si>
  <si>
    <t>YESBANK</t>
  </si>
  <si>
    <t>ULTRACEMCO</t>
  </si>
  <si>
    <t>VEDL</t>
  </si>
  <si>
    <t>ZEEL</t>
  </si>
  <si>
    <t>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</si>
</sst>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0">
    <font>
      <sz val="11"/>
      <color indexed="8"/>
      <name val="Calibri"/>
    </font>
    <font>
      <sz val="11"/>
      <color theme="1"/>
      <name val="Helvetica Neue"/>
      <family val="2"/>
      <scheme val="minor"/>
    </font>
    <font>
      <sz val="10"/>
      <color indexed="12"/>
      <name val="Times New Roman"/>
      <family val="1"/>
    </font>
    <font>
      <sz val="10"/>
      <color indexed="8"/>
      <name val="Times New Roman"/>
      <family val="1"/>
    </font>
    <font>
      <b/>
      <sz val="10"/>
      <color indexed="8"/>
      <name val="Times New Roman"/>
      <family val="1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0"/>
      <color indexed="29"/>
      <name val="Times New Roman"/>
      <family val="1"/>
    </font>
    <font>
      <sz val="10"/>
      <color indexed="20"/>
      <name val="Times New Roman"/>
      <family val="1"/>
    </font>
    <font>
      <sz val="10"/>
      <color indexed="19"/>
      <name val="Times New Roman"/>
      <family val="1"/>
    </font>
  </fonts>
  <fills count="24">
    <fill>
      <patternFill patternType="none"/>
    </fill>
    <fill>
      <patternFill patternType="gray125"/>
    </fill>
    <fill>
      <patternFill patternType="solid">
        <fgColor indexed="13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1"/>
        <bgColor auto="1"/>
      </patternFill>
    </fill>
    <fill>
      <patternFill patternType="solid">
        <fgColor indexed="22"/>
        <bgColor auto="1"/>
      </patternFill>
    </fill>
    <fill>
      <patternFill patternType="solid">
        <fgColor indexed="23"/>
        <bgColor auto="1"/>
      </patternFill>
    </fill>
    <fill>
      <patternFill patternType="solid">
        <fgColor indexed="24"/>
        <bgColor auto="1"/>
      </patternFill>
    </fill>
    <fill>
      <patternFill patternType="solid">
        <fgColor indexed="25"/>
        <bgColor auto="1"/>
      </patternFill>
    </fill>
    <fill>
      <patternFill patternType="solid">
        <fgColor indexed="26"/>
        <bgColor auto="1"/>
      </patternFill>
    </fill>
    <fill>
      <patternFill patternType="solid">
        <fgColor indexed="31"/>
        <bgColor auto="1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theme="0" tint="-0.34998626667073579"/>
        <bgColor indexed="64"/>
      </patternFill>
    </fill>
  </fills>
  <borders count="6">
    <border>
      <left/>
      <right/>
      <top/>
      <bottom/>
      <diagonal/>
    </border>
    <border>
      <left style="thin">
        <color indexed="14"/>
      </left>
      <right/>
      <top style="thin">
        <color indexed="14"/>
      </top>
      <bottom/>
      <diagonal/>
    </border>
    <border>
      <left/>
      <right/>
      <top style="thin">
        <color indexed="14"/>
      </top>
      <bottom/>
      <diagonal/>
    </border>
    <border>
      <left style="thin">
        <color indexed="14"/>
      </left>
      <right/>
      <top/>
      <bottom/>
      <diagonal/>
    </border>
    <border>
      <left/>
      <right/>
      <top/>
      <bottom/>
      <diagonal/>
    </border>
    <border>
      <left style="medium">
        <color indexed="29"/>
      </left>
      <right style="medium">
        <color indexed="29"/>
      </right>
      <top style="medium">
        <color indexed="29"/>
      </top>
      <bottom style="medium">
        <color indexed="29"/>
      </bottom>
      <diagonal/>
    </border>
  </borders>
  <cellStyleXfs count="3">
    <xf numFmtId="0" fontId="0" fillId="0" borderId="0" applyNumberFormat="0" applyFill="0" applyBorder="0" applyProtection="0"/>
    <xf numFmtId="0" fontId="5" fillId="0" borderId="4" applyNumberFormat="0" applyFill="0" applyBorder="0" applyProtection="0"/>
    <xf numFmtId="0" fontId="1" fillId="0" borderId="4"/>
  </cellStyleXfs>
  <cellXfs count="60">
    <xf numFmtId="0" fontId="0" fillId="0" borderId="0" xfId="0" applyFont="1" applyAlignment="1"/>
    <xf numFmtId="49" fontId="2" fillId="2" borderId="2" xfId="0" applyNumberFormat="1" applyFont="1" applyFill="1" applyBorder="1" applyAlignment="1">
      <alignment horizontal="center" vertical="center"/>
    </xf>
    <xf numFmtId="15" fontId="2" fillId="2" borderId="2" xfId="0" applyNumberFormat="1" applyFont="1" applyFill="1" applyBorder="1" applyAlignment="1">
      <alignment horizontal="center" vertical="center"/>
    </xf>
    <xf numFmtId="49" fontId="3" fillId="4" borderId="4" xfId="0" applyNumberFormat="1" applyFont="1" applyFill="1" applyBorder="1" applyAlignment="1">
      <alignment horizontal="right"/>
    </xf>
    <xf numFmtId="0" fontId="3" fillId="4" borderId="4" xfId="0" applyFont="1" applyFill="1" applyBorder="1" applyAlignment="1">
      <alignment horizontal="right"/>
    </xf>
    <xf numFmtId="4" fontId="3" fillId="4" borderId="4" xfId="0" applyNumberFormat="1" applyFont="1" applyFill="1" applyBorder="1" applyAlignment="1">
      <alignment horizontal="right"/>
    </xf>
    <xf numFmtId="49" fontId="3" fillId="2" borderId="4" xfId="0" applyNumberFormat="1" applyFont="1" applyFill="1" applyBorder="1" applyAlignment="1">
      <alignment horizontal="right"/>
    </xf>
    <xf numFmtId="0" fontId="3" fillId="2" borderId="4" xfId="0" applyFont="1" applyFill="1" applyBorder="1" applyAlignment="1">
      <alignment horizontal="right"/>
    </xf>
    <xf numFmtId="0" fontId="0" fillId="0" borderId="0" xfId="0" applyNumberFormat="1" applyFont="1" applyAlignment="1"/>
    <xf numFmtId="0" fontId="6" fillId="0" borderId="0" xfId="0" applyFont="1" applyAlignment="1"/>
    <xf numFmtId="0" fontId="0" fillId="0" borderId="0" xfId="0" applyFont="1" applyAlignment="1">
      <alignment wrapText="1"/>
    </xf>
    <xf numFmtId="0" fontId="1" fillId="0" borderId="4" xfId="2"/>
    <xf numFmtId="49" fontId="3" fillId="15" borderId="4" xfId="1" applyNumberFormat="1" applyFont="1" applyFill="1" applyBorder="1" applyAlignment="1"/>
    <xf numFmtId="0" fontId="3" fillId="16" borderId="0" xfId="0" applyFont="1" applyFill="1" applyAlignment="1"/>
    <xf numFmtId="2" fontId="3" fillId="3" borderId="5" xfId="1" applyNumberFormat="1" applyFont="1" applyFill="1" applyBorder="1" applyAlignment="1"/>
    <xf numFmtId="0" fontId="3" fillId="0" borderId="0" xfId="0" applyNumberFormat="1" applyFont="1" applyAlignment="1"/>
    <xf numFmtId="0" fontId="3" fillId="0" borderId="0" xfId="0" applyFont="1" applyAlignment="1"/>
    <xf numFmtId="0" fontId="3" fillId="4" borderId="3" xfId="0" applyFont="1" applyFill="1" applyBorder="1" applyAlignment="1"/>
    <xf numFmtId="0" fontId="3" fillId="4" borderId="4" xfId="0" applyFont="1" applyFill="1" applyBorder="1" applyAlignment="1"/>
    <xf numFmtId="4" fontId="3" fillId="5" borderId="4" xfId="0" applyNumberFormat="1" applyFont="1" applyFill="1" applyBorder="1" applyAlignment="1">
      <alignment horizontal="right"/>
    </xf>
    <xf numFmtId="4" fontId="3" fillId="6" borderId="4" xfId="0" applyNumberFormat="1" applyFont="1" applyFill="1" applyBorder="1" applyAlignment="1">
      <alignment horizontal="right"/>
    </xf>
    <xf numFmtId="4" fontId="3" fillId="3" borderId="4" xfId="0" applyNumberFormat="1" applyFont="1" applyFill="1" applyBorder="1" applyAlignment="1">
      <alignment horizontal="right"/>
    </xf>
    <xf numFmtId="49" fontId="7" fillId="0" borderId="4" xfId="1" applyNumberFormat="1" applyFont="1" applyBorder="1" applyAlignment="1">
      <alignment horizontal="left"/>
    </xf>
    <xf numFmtId="2" fontId="3" fillId="3" borderId="4" xfId="1" applyNumberFormat="1" applyFont="1" applyFill="1" applyBorder="1" applyAlignment="1"/>
    <xf numFmtId="0" fontId="3" fillId="2" borderId="3" xfId="0" applyFont="1" applyFill="1" applyBorder="1" applyAlignment="1"/>
    <xf numFmtId="0" fontId="3" fillId="2" borderId="4" xfId="0" applyFont="1" applyFill="1" applyBorder="1" applyAlignment="1"/>
    <xf numFmtId="4" fontId="3" fillId="7" borderId="4" xfId="0" applyNumberFormat="1" applyFont="1" applyFill="1" applyBorder="1" applyAlignment="1">
      <alignment horizontal="right"/>
    </xf>
    <xf numFmtId="4" fontId="3" fillId="8" borderId="4" xfId="0" applyNumberFormat="1" applyFont="1" applyFill="1" applyBorder="1" applyAlignment="1">
      <alignment horizontal="right"/>
    </xf>
    <xf numFmtId="4" fontId="3" fillId="9" borderId="4" xfId="0" applyNumberFormat="1" applyFont="1" applyFill="1" applyBorder="1" applyAlignment="1">
      <alignment horizontal="right"/>
    </xf>
    <xf numFmtId="4" fontId="3" fillId="10" borderId="4" xfId="0" applyNumberFormat="1" applyFont="1" applyFill="1" applyBorder="1" applyAlignment="1">
      <alignment horizontal="right"/>
    </xf>
    <xf numFmtId="164" fontId="3" fillId="3" borderId="4" xfId="1" applyNumberFormat="1" applyFont="1" applyFill="1" applyBorder="1" applyAlignment="1"/>
    <xf numFmtId="4" fontId="3" fillId="11" borderId="4" xfId="0" applyNumberFormat="1" applyFont="1" applyFill="1" applyBorder="1" applyAlignment="1">
      <alignment horizontal="right"/>
    </xf>
    <xf numFmtId="4" fontId="3" fillId="12" borderId="4" xfId="0" applyNumberFormat="1" applyFont="1" applyFill="1" applyBorder="1" applyAlignment="1">
      <alignment horizontal="right"/>
    </xf>
    <xf numFmtId="0" fontId="3" fillId="0" borderId="4" xfId="1" applyFont="1" applyBorder="1" applyAlignment="1"/>
    <xf numFmtId="4" fontId="3" fillId="13" borderId="4" xfId="0" applyNumberFormat="1" applyFont="1" applyFill="1" applyBorder="1" applyAlignment="1">
      <alignment horizontal="right"/>
    </xf>
    <xf numFmtId="4" fontId="3" fillId="14" borderId="4" xfId="0" applyNumberFormat="1" applyFont="1" applyFill="1" applyBorder="1" applyAlignment="1">
      <alignment horizontal="right"/>
    </xf>
    <xf numFmtId="4" fontId="9" fillId="4" borderId="4" xfId="0" applyNumberFormat="1" applyFont="1" applyFill="1" applyBorder="1" applyAlignment="1">
      <alignment horizontal="right"/>
    </xf>
    <xf numFmtId="4" fontId="2" fillId="2" borderId="4" xfId="0" applyNumberFormat="1" applyFont="1" applyFill="1" applyBorder="1" applyAlignment="1">
      <alignment horizontal="right"/>
    </xf>
    <xf numFmtId="49" fontId="8" fillId="0" borderId="4" xfId="1" applyNumberFormat="1" applyFont="1" applyBorder="1" applyAlignment="1">
      <alignment horizontal="left"/>
    </xf>
    <xf numFmtId="164" fontId="3" fillId="16" borderId="4" xfId="1" applyNumberFormat="1" applyFont="1" applyFill="1" applyBorder="1" applyAlignment="1">
      <alignment horizontal="center"/>
    </xf>
    <xf numFmtId="164" fontId="3" fillId="16" borderId="4" xfId="1" applyNumberFormat="1" applyFont="1" applyFill="1" applyBorder="1" applyAlignment="1"/>
    <xf numFmtId="164" fontId="3" fillId="17" borderId="4" xfId="1" applyNumberFormat="1" applyFont="1" applyFill="1" applyBorder="1" applyAlignment="1"/>
    <xf numFmtId="164" fontId="3" fillId="18" borderId="4" xfId="1" applyNumberFormat="1" applyFont="1" applyFill="1" applyBorder="1" applyAlignment="1">
      <alignment horizontal="center"/>
    </xf>
    <xf numFmtId="164" fontId="3" fillId="18" borderId="4" xfId="1" applyNumberFormat="1" applyFont="1" applyFill="1" applyBorder="1" applyAlignment="1"/>
    <xf numFmtId="164" fontId="3" fillId="19" borderId="4" xfId="1" applyNumberFormat="1" applyFont="1" applyFill="1" applyBorder="1" applyAlignment="1">
      <alignment horizontal="center"/>
    </xf>
    <xf numFmtId="164" fontId="3" fillId="19" borderId="4" xfId="1" applyNumberFormat="1" applyFont="1" applyFill="1" applyBorder="1" applyAlignment="1"/>
    <xf numFmtId="164" fontId="3" fillId="20" borderId="4" xfId="1" applyNumberFormat="1" applyFont="1" applyFill="1" applyBorder="1" applyAlignment="1">
      <alignment horizontal="center"/>
    </xf>
    <xf numFmtId="164" fontId="3" fillId="20" borderId="4" xfId="1" applyNumberFormat="1" applyFont="1" applyFill="1" applyBorder="1" applyAlignment="1"/>
    <xf numFmtId="164" fontId="3" fillId="21" borderId="4" xfId="1" applyNumberFormat="1" applyFont="1" applyFill="1" applyBorder="1" applyAlignment="1">
      <alignment horizontal="center"/>
    </xf>
    <xf numFmtId="164" fontId="3" fillId="21" borderId="4" xfId="1" applyNumberFormat="1" applyFont="1" applyFill="1" applyBorder="1" applyAlignment="1"/>
    <xf numFmtId="164" fontId="3" fillId="22" borderId="4" xfId="1" applyNumberFormat="1" applyFont="1" applyFill="1" applyBorder="1" applyAlignment="1">
      <alignment horizontal="center"/>
    </xf>
    <xf numFmtId="164" fontId="3" fillId="22" borderId="4" xfId="1" applyNumberFormat="1" applyFont="1" applyFill="1" applyBorder="1" applyAlignment="1"/>
    <xf numFmtId="164" fontId="3" fillId="23" borderId="4" xfId="1" applyNumberFormat="1" applyFont="1" applyFill="1" applyBorder="1" applyAlignment="1">
      <alignment horizontal="center"/>
    </xf>
    <xf numFmtId="164" fontId="3" fillId="23" borderId="4" xfId="1" applyNumberFormat="1" applyFont="1" applyFill="1" applyBorder="1" applyAlignment="1"/>
    <xf numFmtId="2" fontId="3" fillId="0" borderId="0" xfId="0" applyNumberFormat="1" applyFont="1" applyAlignment="1"/>
    <xf numFmtId="0" fontId="3" fillId="16" borderId="0" xfId="0" applyNumberFormat="1" applyFont="1" applyFill="1" applyAlignment="1"/>
    <xf numFmtId="49" fontId="4" fillId="4" borderId="3" xfId="0" applyNumberFormat="1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</cellXfs>
  <cellStyles count="3">
    <cellStyle name="Normal" xfId="0" builtinId="0"/>
    <cellStyle name="Normal 2" xfId="1"/>
    <cellStyle name="Normal 3" xfId="2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015E88B1"/>
      <rgbColor rgb="01EEF3F4"/>
      <rgbColor rgb="FF0000FF"/>
      <rgbColor rgb="FFFFFFFF"/>
      <rgbColor rgb="FF6666FF"/>
      <rgbColor rgb="FFAAAAAA"/>
      <rgbColor rgb="FFD8D8D8"/>
      <rgbColor rgb="FFC5DEB5"/>
      <rgbColor rgb="FF8BA7FF"/>
      <rgbColor rgb="FF00B050"/>
      <rgbColor rgb="FFA5A5A5"/>
      <rgbColor rgb="FF00CC00"/>
      <rgbColor rgb="FF92D050"/>
      <rgbColor rgb="FFE2EEDA"/>
      <rgbColor rgb="FFD9E2F3"/>
      <rgbColor rgb="FF577FFF"/>
      <rgbColor rgb="FF3366FF"/>
      <rgbColor rgb="FF3333FF"/>
      <rgbColor rgb="FFFFFF00"/>
      <rgbColor rgb="FF3026F6"/>
      <rgbColor rgb="FFFF0000"/>
      <rgbColor rgb="FF1108C4"/>
      <rgbColor rgb="FFD9DCE1"/>
      <rgbColor rgb="FF8EAADB"/>
      <rgbColor rgb="FFC00000"/>
      <rgbColor rgb="FFC4E59F"/>
      <rgbColor rgb="FF393939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3366FF"/>
      <color rgb="FF993366"/>
      <color rgb="FFCC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S54"/>
  <sheetViews>
    <sheetView showGridLines="0" tabSelected="1" zoomScale="110" zoomScaleNormal="110" workbookViewId="0">
      <selection activeCell="I10" sqref="I10"/>
    </sheetView>
  </sheetViews>
  <sheetFormatPr defaultColWidth="8.77734375" defaultRowHeight="14.7" customHeight="1"/>
  <cols>
    <col min="1" max="4" width="8.77734375" style="15" customWidth="1"/>
    <col min="5" max="9" width="10.77734375" style="15" customWidth="1"/>
    <col min="10" max="10" width="9.21875" style="15" bestFit="1" customWidth="1"/>
    <col min="11" max="11" width="11" style="13" bestFit="1" customWidth="1"/>
    <col min="12" max="12" width="13.77734375" style="15" bestFit="1" customWidth="1"/>
    <col min="13" max="16" width="10.44140625" style="15" bestFit="1" customWidth="1"/>
    <col min="17" max="253" width="8.77734375" style="15" customWidth="1"/>
    <col min="254" max="16384" width="8.77734375" style="16"/>
  </cols>
  <sheetData>
    <row r="1" spans="1:17" ht="15" customHeight="1" thickBot="1">
      <c r="A1" s="58"/>
      <c r="B1" s="59"/>
      <c r="C1" s="59"/>
      <c r="D1" s="59"/>
      <c r="E1" s="1" t="s">
        <v>32</v>
      </c>
      <c r="F1" s="1" t="s">
        <v>0</v>
      </c>
      <c r="G1" s="2">
        <v>43885</v>
      </c>
      <c r="H1" s="2">
        <v>43886</v>
      </c>
      <c r="I1" s="2">
        <v>43887</v>
      </c>
      <c r="J1" s="2"/>
      <c r="L1" s="12" t="s">
        <v>27</v>
      </c>
      <c r="M1" s="14">
        <v>12430.5</v>
      </c>
      <c r="N1" s="14">
        <v>11614.5</v>
      </c>
      <c r="O1" s="14">
        <v>11908.05</v>
      </c>
      <c r="P1" s="14">
        <v>12246.7</v>
      </c>
    </row>
    <row r="2" spans="1:17" ht="15" customHeight="1" thickBot="1">
      <c r="A2" s="17"/>
      <c r="B2" s="18"/>
      <c r="C2" s="18"/>
      <c r="D2" s="3" t="s">
        <v>1</v>
      </c>
      <c r="E2" s="19">
        <v>12430.5</v>
      </c>
      <c r="F2" s="19">
        <v>12159.6</v>
      </c>
      <c r="G2" s="19">
        <v>12012.55</v>
      </c>
      <c r="H2" s="19">
        <v>11883.05</v>
      </c>
      <c r="I2" s="19">
        <v>11783.25</v>
      </c>
      <c r="J2" s="19"/>
      <c r="L2" s="12" t="s">
        <v>28</v>
      </c>
      <c r="M2" s="14">
        <v>11614.5</v>
      </c>
      <c r="N2" s="14">
        <v>12160.6</v>
      </c>
      <c r="O2" s="14">
        <v>12118.8</v>
      </c>
      <c r="P2" s="14">
        <v>11908.05</v>
      </c>
    </row>
    <row r="3" spans="1:17" ht="15" customHeight="1" thickBot="1">
      <c r="A3" s="17"/>
      <c r="B3" s="4"/>
      <c r="C3" s="5"/>
      <c r="D3" s="3" t="s">
        <v>2</v>
      </c>
      <c r="E3" s="20">
        <v>11929.6</v>
      </c>
      <c r="F3" s="20">
        <v>11908.05</v>
      </c>
      <c r="G3" s="20">
        <v>11813.4</v>
      </c>
      <c r="H3" s="20">
        <v>11779.9</v>
      </c>
      <c r="I3" s="20">
        <v>11639.6</v>
      </c>
      <c r="J3" s="20"/>
      <c r="L3" s="12" t="s">
        <v>29</v>
      </c>
      <c r="M3" s="14"/>
      <c r="N3" s="14">
        <v>11908.05</v>
      </c>
      <c r="O3" s="14"/>
      <c r="P3" s="14">
        <v>12152</v>
      </c>
      <c r="Q3" s="54"/>
    </row>
    <row r="4" spans="1:17" ht="15" customHeight="1">
      <c r="A4" s="17"/>
      <c r="B4" s="4"/>
      <c r="C4" s="5"/>
      <c r="D4" s="3" t="s">
        <v>3</v>
      </c>
      <c r="E4" s="21">
        <v>11962.1</v>
      </c>
      <c r="F4" s="21">
        <v>12080.85</v>
      </c>
      <c r="G4" s="21">
        <v>11829.4</v>
      </c>
      <c r="H4" s="21">
        <v>11797.9</v>
      </c>
      <c r="I4" s="21">
        <v>11678.5</v>
      </c>
      <c r="J4" s="21"/>
    </row>
    <row r="5" spans="1:17" ht="15" customHeight="1">
      <c r="A5" s="56" t="s">
        <v>4</v>
      </c>
      <c r="B5" s="57"/>
      <c r="C5" s="57"/>
      <c r="D5" s="57"/>
      <c r="E5" s="18"/>
      <c r="F5" s="18"/>
      <c r="G5" s="18"/>
      <c r="H5" s="18"/>
      <c r="I5" s="18"/>
      <c r="J5" s="18"/>
      <c r="L5" s="22" t="s">
        <v>30</v>
      </c>
      <c r="M5" s="23"/>
      <c r="N5" s="23"/>
      <c r="O5" s="23"/>
      <c r="P5" s="23"/>
    </row>
    <row r="6" spans="1:17" ht="15" customHeight="1">
      <c r="A6" s="24"/>
      <c r="B6" s="25"/>
      <c r="C6" s="25"/>
      <c r="D6" s="6" t="s">
        <v>5</v>
      </c>
      <c r="E6" s="26">
        <f t="shared" ref="E6:F6" si="0">E8+E25</f>
        <v>12786.099999999999</v>
      </c>
      <c r="F6" s="26">
        <f t="shared" si="0"/>
        <v>12442.500000000002</v>
      </c>
      <c r="G6" s="26">
        <f t="shared" ref="G6:H6" si="1">G8+G25</f>
        <v>12155.983333333334</v>
      </c>
      <c r="H6" s="26">
        <f t="shared" si="1"/>
        <v>11963.816666666666</v>
      </c>
      <c r="I6" s="26">
        <f t="shared" ref="I6" si="2">I8+I25</f>
        <v>11904.949999999997</v>
      </c>
      <c r="J6" s="26"/>
      <c r="L6" s="44">
        <v>0.23599999999999999</v>
      </c>
      <c r="M6" s="45">
        <f>VALUE(23.6/100*(M1-M2)+M2)</f>
        <v>11807.076000000001</v>
      </c>
      <c r="N6" s="45">
        <f>VALUE(23.6/100*(N1-N2)+N2)</f>
        <v>12031.7204</v>
      </c>
      <c r="O6" s="45">
        <f>VALUE(23.6/100*(O1-O2)+O2)</f>
        <v>12069.063</v>
      </c>
      <c r="P6" s="45">
        <f>VALUE(23.6/100*(P1-P2)+P2)</f>
        <v>11987.9714</v>
      </c>
    </row>
    <row r="7" spans="1:17" ht="15" customHeight="1">
      <c r="A7" s="24"/>
      <c r="B7" s="25"/>
      <c r="C7" s="25"/>
      <c r="D7" s="6" t="s">
        <v>6</v>
      </c>
      <c r="E7" s="27">
        <f t="shared" ref="E7:F7" si="3">E11+E25</f>
        <v>12608.3</v>
      </c>
      <c r="F7" s="27">
        <f t="shared" si="3"/>
        <v>12301.050000000001</v>
      </c>
      <c r="G7" s="27">
        <f t="shared" ref="G7:H7" si="4">G11+G25</f>
        <v>12084.266666666666</v>
      </c>
      <c r="H7" s="27">
        <f t="shared" si="4"/>
        <v>11923.433333333332</v>
      </c>
      <c r="I7" s="27">
        <f t="shared" ref="I7" si="5">I11+I25</f>
        <v>11844.099999999999</v>
      </c>
      <c r="J7" s="27"/>
      <c r="L7" s="48">
        <v>0.38200000000000001</v>
      </c>
      <c r="M7" s="49">
        <f>38.2/100*(M1-M2)+M2</f>
        <v>11926.212</v>
      </c>
      <c r="N7" s="49">
        <f>38.2/100*(N1-N2)+N2</f>
        <v>11951.989799999999</v>
      </c>
      <c r="O7" s="49">
        <f>38.2/100*(O1-O2)+O2</f>
        <v>12038.2935</v>
      </c>
      <c r="P7" s="49">
        <f>38.2/100*(P1-P2)+P2</f>
        <v>12037.4143</v>
      </c>
    </row>
    <row r="8" spans="1:17" ht="15" customHeight="1">
      <c r="A8" s="24"/>
      <c r="B8" s="25"/>
      <c r="C8" s="25"/>
      <c r="D8" s="6" t="s">
        <v>7</v>
      </c>
      <c r="E8" s="28">
        <f t="shared" ref="E8:F8" si="6">(2*E11)-E3</f>
        <v>12285.199999999999</v>
      </c>
      <c r="F8" s="28">
        <f t="shared" si="6"/>
        <v>12190.95</v>
      </c>
      <c r="G8" s="28">
        <f t="shared" ref="G8:H8" si="7">(2*G11)-G3</f>
        <v>11956.833333333334</v>
      </c>
      <c r="H8" s="28">
        <f t="shared" si="7"/>
        <v>11860.666666666666</v>
      </c>
      <c r="I8" s="28">
        <f t="shared" ref="I8" si="8">(2*I11)-I3</f>
        <v>11761.299999999997</v>
      </c>
      <c r="J8" s="28"/>
      <c r="L8" s="42">
        <v>0.5</v>
      </c>
      <c r="M8" s="43">
        <f>VALUE(50/100*(M1-M2)+M2)</f>
        <v>12022.5</v>
      </c>
      <c r="N8" s="43">
        <f>VALUE(50/100*(N1-N2)+N2)</f>
        <v>11887.55</v>
      </c>
      <c r="O8" s="43">
        <f>VALUE(50/100*(O1-O2)+O2)</f>
        <v>12013.424999999999</v>
      </c>
      <c r="P8" s="43">
        <f>VALUE(50/100*(P1-P2)+P2)</f>
        <v>12077.375</v>
      </c>
    </row>
    <row r="9" spans="1:17" ht="15" customHeight="1">
      <c r="A9" s="24"/>
      <c r="B9" s="25"/>
      <c r="C9" s="25"/>
      <c r="D9" s="7"/>
      <c r="E9" s="21"/>
      <c r="F9" s="21"/>
      <c r="G9" s="21"/>
      <c r="H9" s="21"/>
      <c r="I9" s="21"/>
      <c r="J9" s="21"/>
      <c r="L9" s="50">
        <v>0.61799999999999999</v>
      </c>
      <c r="M9" s="51">
        <f>VALUE(61.8/100*(M1-M2)+M2)</f>
        <v>12118.788</v>
      </c>
      <c r="N9" s="51">
        <f>VALUE(61.8/100*(N1-N2)+N2)</f>
        <v>11823.110200000001</v>
      </c>
      <c r="O9" s="51">
        <f>VALUE(61.8/100*(O1-O2)+O2)</f>
        <v>11988.556499999999</v>
      </c>
      <c r="P9" s="51">
        <f>VALUE(61.8/100*(P1-P2)+P2)</f>
        <v>12117.3357</v>
      </c>
    </row>
    <row r="10" spans="1:17" ht="15" customHeight="1">
      <c r="A10" s="24"/>
      <c r="B10" s="25"/>
      <c r="C10" s="25"/>
      <c r="D10" s="6" t="s">
        <v>8</v>
      </c>
      <c r="E10" s="29">
        <f t="shared" ref="E10:F10" si="9">E11+E32/2</f>
        <v>12034.75</v>
      </c>
      <c r="F10" s="29">
        <f t="shared" si="9"/>
        <v>12065.174999999999</v>
      </c>
      <c r="G10" s="29">
        <f t="shared" ref="G10:H10" si="10">G11+G32/2</f>
        <v>11912.974999999999</v>
      </c>
      <c r="H10" s="29">
        <f t="shared" si="10"/>
        <v>11831.474999999999</v>
      </c>
      <c r="I10" s="29">
        <f t="shared" ref="I10" si="11">I11+I32/2</f>
        <v>11711.424999999999</v>
      </c>
      <c r="J10" s="29"/>
      <c r="L10" s="39">
        <v>0.70699999999999996</v>
      </c>
      <c r="M10" s="40">
        <f>VALUE(70.7/100*(M1-M2)+M2)</f>
        <v>12191.412</v>
      </c>
      <c r="N10" s="40">
        <f>VALUE(70.7/100*(N1-N2)+N2)</f>
        <v>11774.507299999999</v>
      </c>
      <c r="O10" s="40">
        <f>VALUE(70.7/100*(O1-O2)+O2)</f>
        <v>11969.79975</v>
      </c>
      <c r="P10" s="40">
        <f>VALUE(70.7/100*(P1-P2)+P2)</f>
        <v>12147.475550000001</v>
      </c>
    </row>
    <row r="11" spans="1:17" ht="15" customHeight="1">
      <c r="A11" s="24"/>
      <c r="B11" s="25"/>
      <c r="C11" s="25"/>
      <c r="D11" s="6" t="s">
        <v>9</v>
      </c>
      <c r="E11" s="21">
        <f t="shared" ref="E11:F11" si="12">(E2+E3+E4)/3</f>
        <v>12107.4</v>
      </c>
      <c r="F11" s="21">
        <f t="shared" si="12"/>
        <v>12049.5</v>
      </c>
      <c r="G11" s="21">
        <f t="shared" ref="G11:H11" si="13">(G2+G3+G4)/3</f>
        <v>11885.116666666667</v>
      </c>
      <c r="H11" s="21">
        <f t="shared" si="13"/>
        <v>11820.283333333333</v>
      </c>
      <c r="I11" s="21">
        <f t="shared" ref="I11" si="14">(I2+I3+I4)/3</f>
        <v>11700.449999999999</v>
      </c>
      <c r="J11" s="21"/>
      <c r="L11" s="46">
        <v>0.78600000000000003</v>
      </c>
      <c r="M11" s="47">
        <f>VALUE(78.6/100*(M1-M2)+M2)</f>
        <v>12255.876</v>
      </c>
      <c r="N11" s="47">
        <f>VALUE(78.6/100*(N1-N2)+N2)</f>
        <v>11731.365400000001</v>
      </c>
      <c r="O11" s="47">
        <f>VALUE(78.6/100*(O1-O2)+O2)</f>
        <v>11953.1505</v>
      </c>
      <c r="P11" s="47">
        <f>VALUE(78.6/100*(P1-P2)+P2)</f>
        <v>12174.2289</v>
      </c>
    </row>
    <row r="12" spans="1:17" ht="15" customHeight="1">
      <c r="A12" s="24"/>
      <c r="B12" s="25"/>
      <c r="C12" s="25"/>
      <c r="D12" s="6" t="s">
        <v>10</v>
      </c>
      <c r="E12" s="31">
        <f t="shared" ref="E12:F12" si="15">E11-E32/2</f>
        <v>12180.05</v>
      </c>
      <c r="F12" s="31">
        <f t="shared" si="15"/>
        <v>12033.825000000001</v>
      </c>
      <c r="G12" s="31">
        <f t="shared" ref="G12:H12" si="16">G11-G32/2</f>
        <v>11857.258333333335</v>
      </c>
      <c r="H12" s="31">
        <f t="shared" si="16"/>
        <v>11809.091666666667</v>
      </c>
      <c r="I12" s="31">
        <f t="shared" ref="I12" si="17">I11-I32/2</f>
        <v>11689.474999999999</v>
      </c>
      <c r="J12" s="31"/>
      <c r="L12" s="39">
        <v>1</v>
      </c>
      <c r="M12" s="40">
        <f>VALUE(100/100*(M1-M2)+M2)</f>
        <v>12430.5</v>
      </c>
      <c r="N12" s="40">
        <f>VALUE(100/100*(N1-N2)+N2)</f>
        <v>11614.5</v>
      </c>
      <c r="O12" s="40">
        <f>VALUE(100/100*(O1-O2)+O2)</f>
        <v>11908.05</v>
      </c>
      <c r="P12" s="40">
        <f>VALUE(100/100*(P1-P2)+P2)</f>
        <v>12246.7</v>
      </c>
    </row>
    <row r="13" spans="1:17" ht="15" customHeight="1">
      <c r="A13" s="24"/>
      <c r="B13" s="25"/>
      <c r="C13" s="25"/>
      <c r="D13" s="7"/>
      <c r="E13" s="21"/>
      <c r="F13" s="21"/>
      <c r="G13" s="21"/>
      <c r="H13" s="21"/>
      <c r="I13" s="21"/>
      <c r="J13" s="21"/>
      <c r="L13" s="39">
        <v>1.236</v>
      </c>
      <c r="M13" s="40">
        <f>VALUE(123.6/100*(M1-M2)+M2)</f>
        <v>12623.076000000001</v>
      </c>
      <c r="N13" s="40">
        <f>VALUE(123.6/100*(N1-N2)+N2)</f>
        <v>11485.6204</v>
      </c>
      <c r="O13" s="40">
        <f>VALUE(123.6/100*(O1-O2)+O2)</f>
        <v>11858.313</v>
      </c>
      <c r="P13" s="40">
        <f>VALUE(123.6/100*(P1-P2)+P2)</f>
        <v>12326.621400000002</v>
      </c>
    </row>
    <row r="14" spans="1:17" ht="15" customHeight="1">
      <c r="A14" s="24"/>
      <c r="B14" s="25"/>
      <c r="C14" s="25"/>
      <c r="D14" s="6" t="s">
        <v>11</v>
      </c>
      <c r="E14" s="32">
        <f t="shared" ref="E14:F14" si="18">2*E11-E2</f>
        <v>11784.3</v>
      </c>
      <c r="F14" s="32">
        <f t="shared" si="18"/>
        <v>11939.4</v>
      </c>
      <c r="G14" s="32">
        <f t="shared" ref="G14:H14" si="19">2*G11-G2</f>
        <v>11757.683333333334</v>
      </c>
      <c r="H14" s="32">
        <f t="shared" si="19"/>
        <v>11757.516666666666</v>
      </c>
      <c r="I14" s="32">
        <f t="shared" ref="I14" si="20">2*I11-I2</f>
        <v>11617.649999999998</v>
      </c>
      <c r="J14" s="32"/>
      <c r="L14" s="33"/>
      <c r="M14" s="30"/>
      <c r="N14" s="30"/>
      <c r="O14" s="30"/>
      <c r="P14" s="30"/>
    </row>
    <row r="15" spans="1:17" ht="15" customHeight="1">
      <c r="A15" s="24"/>
      <c r="B15" s="25"/>
      <c r="C15" s="25"/>
      <c r="D15" s="6" t="s">
        <v>12</v>
      </c>
      <c r="E15" s="34">
        <f t="shared" ref="E15:F15" si="21">E11-E25</f>
        <v>11606.5</v>
      </c>
      <c r="F15" s="34">
        <f t="shared" si="21"/>
        <v>11797.949999999999</v>
      </c>
      <c r="G15" s="34">
        <f t="shared" ref="G15:H15" si="22">G11-G25</f>
        <v>11685.966666666667</v>
      </c>
      <c r="H15" s="34">
        <f t="shared" si="22"/>
        <v>11717.133333333333</v>
      </c>
      <c r="I15" s="34">
        <f t="shared" ref="I15" si="23">I11-I25</f>
        <v>11556.8</v>
      </c>
      <c r="J15" s="34"/>
      <c r="L15" s="38" t="s">
        <v>31</v>
      </c>
      <c r="M15" s="30"/>
      <c r="N15" s="30"/>
      <c r="O15" s="30"/>
      <c r="P15" s="30"/>
    </row>
    <row r="16" spans="1:17" ht="15" customHeight="1">
      <c r="A16" s="24"/>
      <c r="B16" s="25"/>
      <c r="C16" s="25"/>
      <c r="D16" s="6" t="s">
        <v>13</v>
      </c>
      <c r="E16" s="35">
        <f t="shared" ref="E16:F16" si="24">E14-E25</f>
        <v>11283.4</v>
      </c>
      <c r="F16" s="35">
        <f t="shared" si="24"/>
        <v>11687.849999999999</v>
      </c>
      <c r="G16" s="35">
        <f t="shared" ref="G16:H16" si="25">G14-G25</f>
        <v>11558.533333333335</v>
      </c>
      <c r="H16" s="35">
        <f t="shared" si="25"/>
        <v>11654.366666666667</v>
      </c>
      <c r="I16" s="35">
        <f t="shared" ref="I16" si="26">I14-I25</f>
        <v>11473.999999999998</v>
      </c>
      <c r="J16" s="35"/>
      <c r="L16" s="39">
        <v>0.23599999999999999</v>
      </c>
      <c r="M16" s="40">
        <f>VALUE(M3-23.6/100*(M1-M2))</f>
        <v>-192.57600000000002</v>
      </c>
      <c r="N16" s="40">
        <f>VALUE(N3-23.6/100*(N1-N2))</f>
        <v>12036.929599999999</v>
      </c>
      <c r="O16" s="40">
        <f>VALUE(O3-23.6/100*(O1-O2))</f>
        <v>49.737000000000002</v>
      </c>
      <c r="P16" s="40">
        <f>VALUE(P3-23.6/100*(P1-P2))</f>
        <v>12072.078599999999</v>
      </c>
    </row>
    <row r="17" spans="1:17" ht="15" customHeight="1">
      <c r="A17" s="56" t="s">
        <v>14</v>
      </c>
      <c r="B17" s="57"/>
      <c r="C17" s="57"/>
      <c r="D17" s="57"/>
      <c r="E17" s="5"/>
      <c r="F17" s="5"/>
      <c r="G17" s="5"/>
      <c r="H17" s="5"/>
      <c r="I17" s="5"/>
      <c r="J17" s="5"/>
      <c r="L17" s="39">
        <v>0.38200000000000001</v>
      </c>
      <c r="M17" s="41">
        <f>VALUE(M3-38.2/100*(M1-M2))</f>
        <v>-311.71199999999999</v>
      </c>
      <c r="N17" s="40">
        <f>VALUE(N3-38.2/100*(N1-N2))</f>
        <v>12116.6602</v>
      </c>
      <c r="O17" s="40">
        <f>VALUE(O3-38.2/100*(O1-O2))</f>
        <v>80.506500000000003</v>
      </c>
      <c r="P17" s="40">
        <f>VALUE(P3-38.2/100*(P1-P2))</f>
        <v>12022.635699999999</v>
      </c>
    </row>
    <row r="18" spans="1:17" ht="15" customHeight="1">
      <c r="A18" s="24"/>
      <c r="B18" s="25"/>
      <c r="C18" s="25"/>
      <c r="D18" s="6" t="s">
        <v>15</v>
      </c>
      <c r="E18" s="27">
        <f t="shared" ref="E18:F18" si="27">(E2/E3)*E4</f>
        <v>12464.364609877952</v>
      </c>
      <c r="F18" s="27">
        <f t="shared" si="27"/>
        <v>12336.050290349805</v>
      </c>
      <c r="G18" s="27">
        <f t="shared" ref="G18:H18" si="28">(G2/G3)*G4</f>
        <v>12028.819727597474</v>
      </c>
      <c r="H18" s="27">
        <f t="shared" si="28"/>
        <v>11901.207615939014</v>
      </c>
      <c r="I18" s="27">
        <f t="shared" ref="I18" si="29">(I2/I3)*I4</f>
        <v>11822.630083937593</v>
      </c>
      <c r="J18" s="27"/>
      <c r="L18" s="39">
        <v>0.5</v>
      </c>
      <c r="M18" s="41">
        <f>VALUE(M3-50/100*(M1-M2))</f>
        <v>-408</v>
      </c>
      <c r="N18" s="40">
        <f>VALUE(N3-50/100*(N1-N2))</f>
        <v>12181.099999999999</v>
      </c>
      <c r="O18" s="40">
        <f>VALUE(O3-50/100*(O1-O2))</f>
        <v>105.375</v>
      </c>
      <c r="P18" s="40">
        <f>VALUE(P3-50/100*(P1-P2))</f>
        <v>11982.674999999999</v>
      </c>
    </row>
    <row r="19" spans="1:17" ht="15" customHeight="1">
      <c r="A19" s="24"/>
      <c r="B19" s="25"/>
      <c r="C19" s="25"/>
      <c r="D19" s="6" t="s">
        <v>16</v>
      </c>
      <c r="E19" s="28">
        <f t="shared" ref="E19:F19" si="30">E4+E26/2</f>
        <v>12237.594999999999</v>
      </c>
      <c r="F19" s="28">
        <f t="shared" si="30"/>
        <v>12219.202500000001</v>
      </c>
      <c r="G19" s="28">
        <f t="shared" ref="G19:H19" si="31">G4+G26/2</f>
        <v>11938.932499999999</v>
      </c>
      <c r="H19" s="28">
        <f t="shared" si="31"/>
        <v>11854.6325</v>
      </c>
      <c r="I19" s="28">
        <f t="shared" ref="I19" si="32">I4+I26/2</f>
        <v>11757.5075</v>
      </c>
      <c r="J19" s="28"/>
      <c r="L19" s="39">
        <v>0.61799999999999999</v>
      </c>
      <c r="M19" s="41">
        <f>VALUE(M3-61.8/100*(M1-M2))</f>
        <v>-504.28800000000001</v>
      </c>
      <c r="N19" s="40">
        <f>VALUE(N3-61.8/100*(N1-N2))</f>
        <v>12245.539799999999</v>
      </c>
      <c r="O19" s="40">
        <f>VALUE(O3-61.8/100*(O1-O2))</f>
        <v>130.24350000000001</v>
      </c>
      <c r="P19" s="40">
        <f>VALUE(P3-61.8/100*(P1-P2))</f>
        <v>11942.7143</v>
      </c>
    </row>
    <row r="20" spans="1:17" ht="15" customHeight="1">
      <c r="A20" s="24"/>
      <c r="B20" s="25"/>
      <c r="C20" s="25"/>
      <c r="D20" s="6" t="s">
        <v>3</v>
      </c>
      <c r="E20" s="21">
        <f t="shared" ref="E20:F20" si="33">E4</f>
        <v>11962.1</v>
      </c>
      <c r="F20" s="21">
        <f t="shared" si="33"/>
        <v>12080.85</v>
      </c>
      <c r="G20" s="21">
        <f t="shared" ref="G20:H20" si="34">G4</f>
        <v>11829.4</v>
      </c>
      <c r="H20" s="21">
        <f t="shared" si="34"/>
        <v>11797.9</v>
      </c>
      <c r="I20" s="21">
        <f t="shared" ref="I20" si="35">I4</f>
        <v>11678.5</v>
      </c>
      <c r="J20" s="21"/>
      <c r="L20" s="39">
        <v>0.70699999999999996</v>
      </c>
      <c r="M20" s="40">
        <f>VALUE(M3-70.07/100*(M1-M2))</f>
        <v>-571.77119999999991</v>
      </c>
      <c r="N20" s="40">
        <f>VALUE(N3-70.07/100*(N1-N2))</f>
        <v>12290.70227</v>
      </c>
      <c r="O20" s="40">
        <f>VALUE(O3-70.07/100*(O1-O2))</f>
        <v>147.67252499999998</v>
      </c>
      <c r="P20" s="40">
        <f>VALUE(P3-70.07/100*(P1-P2))</f>
        <v>11914.707944999998</v>
      </c>
    </row>
    <row r="21" spans="1:17" ht="15" customHeight="1">
      <c r="A21" s="24"/>
      <c r="B21" s="25"/>
      <c r="C21" s="25"/>
      <c r="D21" s="6" t="s">
        <v>17</v>
      </c>
      <c r="E21" s="20">
        <f t="shared" ref="E21:F21" si="36">E4-E26/4</f>
        <v>11824.352500000001</v>
      </c>
      <c r="F21" s="20">
        <f t="shared" si="36"/>
        <v>12011.67375</v>
      </c>
      <c r="G21" s="20">
        <f t="shared" ref="G21:H21" si="37">G4-G26/4</f>
        <v>11774.633749999999</v>
      </c>
      <c r="H21" s="20">
        <f t="shared" si="37"/>
        <v>11769.533750000001</v>
      </c>
      <c r="I21" s="20">
        <f t="shared" ref="I21" si="38">I4-I26/4</f>
        <v>11638.99625</v>
      </c>
      <c r="J21" s="20"/>
      <c r="L21" s="39">
        <v>0.78600000000000003</v>
      </c>
      <c r="M21" s="40">
        <f>VALUE(M3-78.6/100*(M1-M2))</f>
        <v>-641.37599999999998</v>
      </c>
      <c r="N21" s="40">
        <f>VALUE(N3-78.6/100*(N1-N2))</f>
        <v>12337.284599999999</v>
      </c>
      <c r="O21" s="40">
        <f>VALUE(O3-78.6/100*(O1-O2))</f>
        <v>165.64949999999999</v>
      </c>
      <c r="P21" s="40">
        <f>VALUE(P3-78.6/100*(P1-P2))</f>
        <v>11885.821099999999</v>
      </c>
    </row>
    <row r="22" spans="1:17" ht="15" customHeight="1">
      <c r="A22" s="24"/>
      <c r="B22" s="25"/>
      <c r="C22" s="25"/>
      <c r="D22" s="6" t="s">
        <v>18</v>
      </c>
      <c r="E22" s="32">
        <f t="shared" ref="E22:F22" si="39">E4-E26/2</f>
        <v>11686.605000000001</v>
      </c>
      <c r="F22" s="32">
        <f t="shared" si="39"/>
        <v>11942.497499999999</v>
      </c>
      <c r="G22" s="32">
        <f t="shared" ref="G22:H22" si="40">G4-G26/2</f>
        <v>11719.8675</v>
      </c>
      <c r="H22" s="32">
        <f t="shared" si="40"/>
        <v>11741.1675</v>
      </c>
      <c r="I22" s="32">
        <f t="shared" ref="I22" si="41">I4-I26/2</f>
        <v>11599.4925</v>
      </c>
      <c r="J22" s="32"/>
      <c r="L22" s="39">
        <v>1</v>
      </c>
      <c r="M22" s="40">
        <f>VALUE(M3-100/100*(M1-M2))</f>
        <v>-816</v>
      </c>
      <c r="N22" s="40">
        <f>VALUE(N3-100/100*(N1-N2))</f>
        <v>12454.15</v>
      </c>
      <c r="O22" s="40">
        <f>VALUE(O3-100/100*(O1-O2))</f>
        <v>210.75</v>
      </c>
      <c r="P22" s="40">
        <f>VALUE(P3-100/100*(P1-P2))</f>
        <v>11813.349999999999</v>
      </c>
      <c r="Q22" s="55"/>
    </row>
    <row r="23" spans="1:17" ht="15" customHeight="1">
      <c r="A23" s="24"/>
      <c r="B23" s="25"/>
      <c r="C23" s="25"/>
      <c r="D23" s="6" t="s">
        <v>19</v>
      </c>
      <c r="E23" s="34">
        <f t="shared" ref="E23:F23" si="42">E4-(E18-E4)</f>
        <v>11459.835390122049</v>
      </c>
      <c r="F23" s="34">
        <f t="shared" si="42"/>
        <v>11825.649709650195</v>
      </c>
      <c r="G23" s="34">
        <f t="shared" ref="G23:H23" si="43">G4-(G18-G4)</f>
        <v>11629.980272402525</v>
      </c>
      <c r="H23" s="34">
        <f t="shared" si="43"/>
        <v>11694.592384060985</v>
      </c>
      <c r="I23" s="34">
        <f t="shared" ref="I23" si="44">I4-(I18-I4)</f>
        <v>11534.369916062407</v>
      </c>
      <c r="J23" s="34"/>
      <c r="L23" s="39">
        <v>1.236</v>
      </c>
      <c r="M23" s="40">
        <f>VALUE(M3-123.6/100*(M1-M2))</f>
        <v>-1008.576</v>
      </c>
      <c r="N23" s="40">
        <f>VALUE(N3-123.6/100*(N1-N2))</f>
        <v>12583.0296</v>
      </c>
      <c r="O23" s="40">
        <f>VALUE(O3-123.6/100*(O1-O2))</f>
        <v>260.48700000000002</v>
      </c>
      <c r="P23" s="40">
        <f>VALUE(P3-123.6/100*(P1-P2))</f>
        <v>11733.428599999997</v>
      </c>
      <c r="Q23" s="55"/>
    </row>
    <row r="24" spans="1:17" ht="15" customHeight="1">
      <c r="A24" s="56" t="s">
        <v>20</v>
      </c>
      <c r="B24" s="57"/>
      <c r="C24" s="57"/>
      <c r="D24" s="57"/>
      <c r="E24" s="5"/>
      <c r="F24" s="5"/>
      <c r="G24" s="5"/>
      <c r="H24" s="5"/>
      <c r="I24" s="5"/>
      <c r="J24" s="5"/>
      <c r="L24" s="52">
        <v>1.272</v>
      </c>
      <c r="M24" s="53">
        <f>VALUE(M3-127.2/100*(M1-M2))</f>
        <v>-1037.952</v>
      </c>
      <c r="N24" s="53">
        <f>VALUE(N3-127.2/100*(N1-N2))</f>
        <v>12602.689200000001</v>
      </c>
      <c r="O24" s="53">
        <f>VALUE(O3-127.2/100*(O1-O2))</f>
        <v>268.07400000000001</v>
      </c>
      <c r="P24" s="53">
        <f>VALUE(P3-127.2/100*(P1-P2))</f>
        <v>11721.237199999998</v>
      </c>
    </row>
    <row r="25" spans="1:17" ht="15" customHeight="1">
      <c r="A25" s="24"/>
      <c r="B25" s="25"/>
      <c r="C25" s="25"/>
      <c r="D25" s="6" t="s">
        <v>21</v>
      </c>
      <c r="E25" s="36">
        <f t="shared" ref="E25:F25" si="45">ABS(E2-E3)</f>
        <v>500.89999999999964</v>
      </c>
      <c r="F25" s="36">
        <f t="shared" si="45"/>
        <v>251.55000000000109</v>
      </c>
      <c r="G25" s="36">
        <f t="shared" ref="G25:H25" si="46">ABS(G2-G3)</f>
        <v>199.14999999999964</v>
      </c>
      <c r="H25" s="36">
        <f t="shared" si="46"/>
        <v>103.14999999999964</v>
      </c>
      <c r="I25" s="36">
        <f t="shared" ref="I25" si="47">ABS(I2-I3)</f>
        <v>143.64999999999964</v>
      </c>
      <c r="J25" s="36"/>
      <c r="L25" s="39">
        <v>1.3819999999999999</v>
      </c>
      <c r="M25" s="40">
        <f>VALUE(M3-138.2/100*(M1-M2))</f>
        <v>-1127.712</v>
      </c>
      <c r="N25" s="40">
        <f>VALUE(N3-138.2/100*(N1-N2))</f>
        <v>12662.760200000001</v>
      </c>
      <c r="O25" s="40">
        <f>VALUE(O3-138.2/100*(O1-O2))</f>
        <v>291.25649999999996</v>
      </c>
      <c r="P25" s="40">
        <f>VALUE(P3-138.2/100*(P1-P2))</f>
        <v>11683.985699999997</v>
      </c>
    </row>
    <row r="26" spans="1:17" ht="15" customHeight="1">
      <c r="A26" s="24"/>
      <c r="B26" s="25"/>
      <c r="C26" s="25"/>
      <c r="D26" s="6" t="s">
        <v>22</v>
      </c>
      <c r="E26" s="36">
        <f t="shared" ref="E26:F26" si="48">E25*1.1</f>
        <v>550.98999999999967</v>
      </c>
      <c r="F26" s="36">
        <f t="shared" si="48"/>
        <v>276.70500000000123</v>
      </c>
      <c r="G26" s="36">
        <f t="shared" ref="G26:H26" si="49">G25*1.1</f>
        <v>219.06499999999963</v>
      </c>
      <c r="H26" s="36">
        <f t="shared" si="49"/>
        <v>113.46499999999961</v>
      </c>
      <c r="I26" s="36">
        <f t="shared" ref="I26" si="50">I25*1.1</f>
        <v>158.01499999999962</v>
      </c>
      <c r="J26" s="36"/>
      <c r="L26" s="39">
        <v>1.4139999999999999</v>
      </c>
      <c r="M26" s="40">
        <f>VALUE(M3-141.4/100*(M1-M2))</f>
        <v>-1153.8240000000001</v>
      </c>
      <c r="N26" s="40">
        <f>VALUE(N3-141.4/100*(N1-N2))</f>
        <v>12680.2354</v>
      </c>
      <c r="O26" s="40">
        <f>VALUE(O3-141.4/100*(O1-O2))</f>
        <v>298.00050000000005</v>
      </c>
      <c r="P26" s="40">
        <f>VALUE(P3-141.4/100*(P1-P2))</f>
        <v>11673.148899999998</v>
      </c>
    </row>
    <row r="27" spans="1:17" ht="15" customHeight="1">
      <c r="A27" s="24"/>
      <c r="B27" s="25"/>
      <c r="C27" s="25"/>
      <c r="D27" s="6" t="s">
        <v>23</v>
      </c>
      <c r="E27" s="36">
        <f t="shared" ref="E27:F27" si="51">(E2+E3)</f>
        <v>24360.1</v>
      </c>
      <c r="F27" s="36">
        <f t="shared" si="51"/>
        <v>24067.65</v>
      </c>
      <c r="G27" s="36">
        <f t="shared" ref="G27:H27" si="52">(G2+G3)</f>
        <v>23825.949999999997</v>
      </c>
      <c r="H27" s="36">
        <f t="shared" si="52"/>
        <v>23662.949999999997</v>
      </c>
      <c r="I27" s="36">
        <f t="shared" ref="I27" si="53">(I2+I3)</f>
        <v>23422.85</v>
      </c>
      <c r="J27" s="36"/>
      <c r="L27" s="39">
        <v>1.5</v>
      </c>
      <c r="M27" s="40">
        <f>VALUE(M3-150/100*(M1-M2))</f>
        <v>-1224</v>
      </c>
      <c r="N27" s="40">
        <f>VALUE(N3-150/100*(N1-N2))</f>
        <v>12727.2</v>
      </c>
      <c r="O27" s="40">
        <f>VALUE(O3-150/100*(O1-O2))</f>
        <v>316.125</v>
      </c>
      <c r="P27" s="40">
        <f>VALUE(P3-150/100*(P1-P2))</f>
        <v>11644.024999999998</v>
      </c>
    </row>
    <row r="28" spans="1:17" ht="15" customHeight="1">
      <c r="A28" s="24"/>
      <c r="B28" s="25"/>
      <c r="C28" s="25"/>
      <c r="D28" s="6" t="s">
        <v>24</v>
      </c>
      <c r="E28" s="36">
        <f t="shared" ref="E28:F28" si="54">(E2+E3)/2</f>
        <v>12180.05</v>
      </c>
      <c r="F28" s="36">
        <f t="shared" si="54"/>
        <v>12033.825000000001</v>
      </c>
      <c r="G28" s="36">
        <f t="shared" ref="G28:H28" si="55">(G2+G3)/2</f>
        <v>11912.974999999999</v>
      </c>
      <c r="H28" s="36">
        <f t="shared" si="55"/>
        <v>11831.474999999999</v>
      </c>
      <c r="I28" s="36">
        <f t="shared" ref="I28" si="56">(I2+I3)/2</f>
        <v>11711.424999999999</v>
      </c>
      <c r="J28" s="36"/>
      <c r="L28" s="50">
        <v>1.6180000000000001</v>
      </c>
      <c r="M28" s="51">
        <f>VALUE(M3-161.8/100*(M1-M2))</f>
        <v>-1320.288</v>
      </c>
      <c r="N28" s="51">
        <f>VALUE(N3-161.8/100*(N1-N2))</f>
        <v>12791.639800000001</v>
      </c>
      <c r="O28" s="51">
        <f>VALUE(O3-161.8/100*(O1-O2))</f>
        <v>340.99350000000004</v>
      </c>
      <c r="P28" s="51">
        <f>VALUE(P3-161.8/100*(P1-P2))</f>
        <v>11604.064299999998</v>
      </c>
    </row>
    <row r="29" spans="1:17" ht="15" customHeight="1">
      <c r="A29" s="24"/>
      <c r="B29" s="25"/>
      <c r="C29" s="25"/>
      <c r="D29" s="6" t="s">
        <v>8</v>
      </c>
      <c r="E29" s="36">
        <f t="shared" ref="E29:F29" si="57">E30-E31+E30</f>
        <v>12034.75</v>
      </c>
      <c r="F29" s="36">
        <f t="shared" si="57"/>
        <v>12065.174999999999</v>
      </c>
      <c r="G29" s="36">
        <f t="shared" ref="G29:H29" si="58">G30-G31+G30</f>
        <v>11857.258333333335</v>
      </c>
      <c r="H29" s="36">
        <f t="shared" si="58"/>
        <v>11809.091666666667</v>
      </c>
      <c r="I29" s="36">
        <f t="shared" ref="I29" si="59">I30-I31+I30</f>
        <v>11689.474999999999</v>
      </c>
      <c r="J29" s="36"/>
      <c r="L29" s="39">
        <v>1.7070000000000001</v>
      </c>
      <c r="M29" s="40">
        <f>VALUE(M3-170.07/100*(M1-M2))</f>
        <v>-1387.7711999999999</v>
      </c>
      <c r="N29" s="40">
        <f>VALUE(N3-170.07/100*(N1-N2))</f>
        <v>12836.80227</v>
      </c>
      <c r="O29" s="40">
        <f>VALUE(O3-170.07/100*(O1-O2))</f>
        <v>358.42252499999995</v>
      </c>
      <c r="P29" s="40">
        <f>VALUE(P3-170.07/100*(P1-P2))</f>
        <v>11576.057944999997</v>
      </c>
    </row>
    <row r="30" spans="1:17" ht="15" customHeight="1">
      <c r="A30" s="24"/>
      <c r="B30" s="25"/>
      <c r="C30" s="25"/>
      <c r="D30" s="6" t="s">
        <v>25</v>
      </c>
      <c r="E30" s="36">
        <f t="shared" ref="E30:F30" si="60">(E2+E3+E4)/3</f>
        <v>12107.4</v>
      </c>
      <c r="F30" s="36">
        <f t="shared" si="60"/>
        <v>12049.5</v>
      </c>
      <c r="G30" s="36">
        <f t="shared" ref="G30:H30" si="61">(G2+G3+G4)/3</f>
        <v>11885.116666666667</v>
      </c>
      <c r="H30" s="36">
        <f t="shared" si="61"/>
        <v>11820.283333333333</v>
      </c>
      <c r="I30" s="36">
        <f t="shared" ref="I30" si="62">(I2+I3+I4)/3</f>
        <v>11700.449999999999</v>
      </c>
      <c r="J30" s="36"/>
      <c r="L30" s="42">
        <v>2</v>
      </c>
      <c r="M30" s="43">
        <f>VALUE(M3-200/100*(M1-M2))</f>
        <v>-1632</v>
      </c>
      <c r="N30" s="43">
        <f>VALUE(N3-200/100*(N1-N2))</f>
        <v>13000.25</v>
      </c>
      <c r="O30" s="43">
        <f>VALUE(O3-200/100*(O1-O2))</f>
        <v>421.5</v>
      </c>
      <c r="P30" s="43">
        <f>VALUE(P3-200/100*(P1-P2))</f>
        <v>11474.699999999997</v>
      </c>
    </row>
    <row r="31" spans="1:17" ht="15" customHeight="1">
      <c r="A31" s="24"/>
      <c r="B31" s="25"/>
      <c r="C31" s="25"/>
      <c r="D31" s="6" t="s">
        <v>10</v>
      </c>
      <c r="E31" s="36">
        <f t="shared" ref="E31:F31" si="63">E28</f>
        <v>12180.05</v>
      </c>
      <c r="F31" s="36">
        <f t="shared" si="63"/>
        <v>12033.825000000001</v>
      </c>
      <c r="G31" s="36">
        <f t="shared" ref="G31:H31" si="64">G28</f>
        <v>11912.974999999999</v>
      </c>
      <c r="H31" s="36">
        <f t="shared" si="64"/>
        <v>11831.474999999999</v>
      </c>
      <c r="I31" s="36">
        <f t="shared" ref="I31" si="65">I28</f>
        <v>11711.424999999999</v>
      </c>
      <c r="J31" s="36"/>
      <c r="L31" s="39">
        <v>2.2360000000000002</v>
      </c>
      <c r="M31" s="40">
        <f>VALUE(M3-223.6/100*(M1-M2))</f>
        <v>-1824.5759999999998</v>
      </c>
      <c r="N31" s="40">
        <f>VALUE(N3-223.6/100*(N1-N2))</f>
        <v>13129.1296</v>
      </c>
      <c r="O31" s="40">
        <f>VALUE(O3-223.6/100*(O1-O2))</f>
        <v>471.23699999999997</v>
      </c>
      <c r="P31" s="40">
        <f>VALUE(P3-223.6/100*(P1-P2))</f>
        <v>11394.778599999996</v>
      </c>
    </row>
    <row r="32" spans="1:17" ht="15" customHeight="1">
      <c r="A32" s="24"/>
      <c r="B32" s="25"/>
      <c r="C32" s="25"/>
      <c r="D32" s="6" t="s">
        <v>26</v>
      </c>
      <c r="E32" s="37">
        <f>(E29-E31)</f>
        <v>-145.29999999999927</v>
      </c>
      <c r="F32" s="37">
        <f t="shared" ref="F32" si="66">ABS(F29-F31)</f>
        <v>31.349999999998545</v>
      </c>
      <c r="G32" s="37">
        <f t="shared" ref="G32:H32" si="67">ABS(G29-G31)</f>
        <v>55.716666666663514</v>
      </c>
      <c r="H32" s="37">
        <f t="shared" si="67"/>
        <v>22.383333333331393</v>
      </c>
      <c r="I32" s="37">
        <f t="shared" ref="I32" si="68">ABS(I29-I31)</f>
        <v>21.950000000000728</v>
      </c>
      <c r="J32" s="37"/>
      <c r="L32" s="39">
        <v>2.2719999999999998</v>
      </c>
      <c r="M32" s="40">
        <f>VALUE(M3-227.2/100*(M1-M2))</f>
        <v>-1853.9519999999998</v>
      </c>
      <c r="N32" s="40">
        <f>VALUE(N3-227.2/100*(N1-N2))</f>
        <v>13148.789199999999</v>
      </c>
      <c r="O32" s="40">
        <f>VALUE(O3-227.2/100*(O1-O2))</f>
        <v>478.82399999999996</v>
      </c>
      <c r="P32" s="40">
        <f>VALUE(P3-227.2/100*(P1-P2))</f>
        <v>11382.587199999996</v>
      </c>
    </row>
    <row r="33" spans="12:16" ht="15" customHeight="1">
      <c r="L33" s="39">
        <v>2.3820000000000001</v>
      </c>
      <c r="M33" s="40">
        <f>VALUE(M3-238.2/100*(M1-M2))</f>
        <v>-1943.7119999999998</v>
      </c>
      <c r="N33" s="40">
        <f>VALUE(N3-238.2/100*(N1-N2))</f>
        <v>13208.860199999999</v>
      </c>
      <c r="O33" s="40">
        <f>VALUE(O3-238.2/100*(O1-O2))</f>
        <v>502.0064999999999</v>
      </c>
      <c r="P33" s="40">
        <f>VALUE(P3-238.2/100*(P1-P2))</f>
        <v>11345.335699999996</v>
      </c>
    </row>
    <row r="34" spans="12:16" ht="15" customHeight="1">
      <c r="L34" s="48">
        <v>2.4140000000000001</v>
      </c>
      <c r="M34" s="49">
        <f>VALUE(M3-241.4/100*(M1-M2))</f>
        <v>-1969.8240000000001</v>
      </c>
      <c r="N34" s="49">
        <f>VALUE(N3-241.4/100*(N1-N2))</f>
        <v>13226.3354</v>
      </c>
      <c r="O34" s="49">
        <f>VALUE(O3-241.4/100*(O1-O2))</f>
        <v>508.75050000000005</v>
      </c>
      <c r="P34" s="49">
        <f>VALUE(P3-241.4/100*(P1-P2))</f>
        <v>11334.498899999997</v>
      </c>
    </row>
    <row r="35" spans="12:16" ht="15" customHeight="1">
      <c r="L35" s="44">
        <v>2.6179999999999999</v>
      </c>
      <c r="M35" s="45">
        <f>VALUE(M3-261.8/100*(M1-M2))</f>
        <v>-2136.2880000000005</v>
      </c>
      <c r="N35" s="45">
        <f>VALUE(N3-261.8/100*(N1-N2))</f>
        <v>13337.739800000001</v>
      </c>
      <c r="O35" s="45">
        <f>VALUE(O3-261.8/100*(O1-O2))</f>
        <v>551.74350000000004</v>
      </c>
      <c r="P35" s="45">
        <f>VALUE(P3-261.8/100*(P1-P2))</f>
        <v>11265.414299999997</v>
      </c>
    </row>
    <row r="36" spans="12:16" ht="15" customHeight="1">
      <c r="L36" s="39">
        <v>3</v>
      </c>
      <c r="M36" s="40">
        <f>VALUE(M3-300/100*(M1-M2))</f>
        <v>-2448</v>
      </c>
      <c r="N36" s="40">
        <f>VALUE(N3-300/100*(N1-N2))</f>
        <v>13546.35</v>
      </c>
      <c r="O36" s="40">
        <f>VALUE(O3-300/100*(O1-O2))</f>
        <v>632.25</v>
      </c>
      <c r="P36" s="40">
        <f>VALUE(P3-300/100*(P1-P2))</f>
        <v>11136.049999999996</v>
      </c>
    </row>
    <row r="37" spans="12:16" ht="15" customHeight="1">
      <c r="L37" s="39">
        <v>3.2360000000000002</v>
      </c>
      <c r="M37" s="40">
        <f>VALUE(M3-323.6/100*(M1-M2))</f>
        <v>-2640.576</v>
      </c>
      <c r="N37" s="40">
        <f>VALUE(N3-323.6/100*(N1-N2))</f>
        <v>13675.229600000001</v>
      </c>
      <c r="O37" s="40">
        <f>VALUE(O3-323.6/100*(O1-O2))</f>
        <v>681.98700000000008</v>
      </c>
      <c r="P37" s="40">
        <f>VALUE(P3-323.6/100*(P1-P2))</f>
        <v>11056.128599999995</v>
      </c>
    </row>
    <row r="38" spans="12:16" ht="15" customHeight="1">
      <c r="L38" s="39">
        <v>3.2719999999999998</v>
      </c>
      <c r="M38" s="40">
        <f>VALUE(M3-327.2/100*(M1-M2))</f>
        <v>-2669.9519999999998</v>
      </c>
      <c r="N38" s="40">
        <f>VALUE(N3-327.2/100*(N1-N2))</f>
        <v>13694.8892</v>
      </c>
      <c r="O38" s="40">
        <f>VALUE(O3-327.2/100*(O1-O2))</f>
        <v>689.57399999999996</v>
      </c>
      <c r="P38" s="40">
        <f>VALUE(P3-327.2/100*(P1-P2))</f>
        <v>11043.937199999995</v>
      </c>
    </row>
    <row r="39" spans="12:16" ht="15" customHeight="1">
      <c r="L39" s="39">
        <v>3.3820000000000001</v>
      </c>
      <c r="M39" s="40">
        <f>VALUE(M3-338.2/100*(M1-M2))</f>
        <v>-2759.7119999999995</v>
      </c>
      <c r="N39" s="40">
        <f>VALUE(N3-338.2/100*(N1-N2))</f>
        <v>13754.9602</v>
      </c>
      <c r="O39" s="40">
        <f>VALUE(O3-338.2/100*(O1-O2))</f>
        <v>712.75649999999996</v>
      </c>
      <c r="P39" s="40">
        <f>VALUE(P3-338.2/100*(P1-P2))</f>
        <v>11006.685699999995</v>
      </c>
    </row>
    <row r="40" spans="12:16" ht="15" customHeight="1">
      <c r="L40" s="39">
        <v>3.4140000000000001</v>
      </c>
      <c r="M40" s="40">
        <f>VALUE(M3-341.4/100*(M1-M2))</f>
        <v>-2785.8239999999996</v>
      </c>
      <c r="N40" s="40">
        <f>VALUE(N3-341.4/100*(N1-N2))</f>
        <v>13772.4354</v>
      </c>
      <c r="O40" s="40">
        <f>VALUE(O3-341.4/100*(O1-O2))</f>
        <v>719.50049999999999</v>
      </c>
      <c r="P40" s="40">
        <f>VALUE(P3-341.4/100*(P1-P2))</f>
        <v>10995.848899999995</v>
      </c>
    </row>
    <row r="41" spans="12:16" ht="15" customHeight="1">
      <c r="L41" s="39">
        <v>3.6179999999999999</v>
      </c>
      <c r="M41" s="40">
        <f>VALUE(M3-361.8/100*(M1-M2))</f>
        <v>-2952.2880000000005</v>
      </c>
      <c r="N41" s="40">
        <f>VALUE(N3-361.8/100*(N1-N2))</f>
        <v>13883.839800000002</v>
      </c>
      <c r="O41" s="40">
        <f>VALUE(O3-361.8/100*(O1-O2))</f>
        <v>762.49350000000004</v>
      </c>
      <c r="P41" s="40">
        <f>VALUE(P3-361.8/100*(P1-P2))</f>
        <v>10926.764299999995</v>
      </c>
    </row>
    <row r="42" spans="12:16" ht="15" customHeight="1">
      <c r="L42" s="39">
        <v>4</v>
      </c>
      <c r="M42" s="40">
        <f>VALUE(M3-400/100*(M1-M2))</f>
        <v>-3264</v>
      </c>
      <c r="N42" s="40">
        <f>VALUE(N3-400/100*(N1-N2))</f>
        <v>14092.45</v>
      </c>
      <c r="O42" s="40">
        <f>VALUE(O3-400/100*(O1-O2))</f>
        <v>843</v>
      </c>
      <c r="P42" s="40">
        <f>VALUE(P3-400/100*(P1-P2))</f>
        <v>10797.399999999994</v>
      </c>
    </row>
    <row r="43" spans="12:16" ht="15" customHeight="1">
      <c r="L43" s="39">
        <v>4.2359999999999998</v>
      </c>
      <c r="M43" s="40">
        <f>VALUE(M3-423.6/100*(M1-M2))</f>
        <v>-3456.5760000000005</v>
      </c>
      <c r="N43" s="40">
        <f>VALUE(N3-423.6/100*(N1-N2))</f>
        <v>14221.329600000001</v>
      </c>
      <c r="O43" s="40">
        <f>VALUE(O3-423.6/100*(O1-O2))</f>
        <v>892.73700000000019</v>
      </c>
      <c r="P43" s="40">
        <f>VALUE(P3-423.6/100*(P1-P2))</f>
        <v>10717.478599999993</v>
      </c>
    </row>
    <row r="44" spans="12:16" ht="15" customHeight="1">
      <c r="L44" s="39">
        <v>4.2720000000000002</v>
      </c>
      <c r="M44" s="40">
        <f>VALUE(M3-427.2/100*(M1-M2))</f>
        <v>-3485.9520000000002</v>
      </c>
      <c r="N44" s="40">
        <f>VALUE(N3-427.2/100*(N1-N2))</f>
        <v>14240.9892</v>
      </c>
      <c r="O44" s="40">
        <f>VALUE(O3-427.2/100*(O1-O2))</f>
        <v>900.32400000000007</v>
      </c>
      <c r="P44" s="40">
        <f>VALUE(P3-427.2/100*(P1-P2))</f>
        <v>10705.287199999993</v>
      </c>
    </row>
    <row r="45" spans="12:16" ht="15" customHeight="1">
      <c r="L45" s="39">
        <v>4.3819999999999997</v>
      </c>
      <c r="M45" s="40">
        <f>VALUE(M3-438.2/100*(M1-M2))</f>
        <v>-3575.7119999999995</v>
      </c>
      <c r="N45" s="40">
        <f>VALUE(N3-438.2/100*(N1-N2))</f>
        <v>14301.0602</v>
      </c>
      <c r="O45" s="40">
        <f>VALUE(O3-438.2/100*(O1-O2))</f>
        <v>923.50649999999996</v>
      </c>
      <c r="P45" s="40">
        <f>VALUE(P3-438.2/100*(P1-P2))</f>
        <v>10668.035699999993</v>
      </c>
    </row>
    <row r="46" spans="12:16" ht="15" customHeight="1">
      <c r="L46" s="39">
        <v>4.4139999999999997</v>
      </c>
      <c r="M46" s="40">
        <f>VALUE(M3-414.4/100*(M1-M2))</f>
        <v>-3381.5039999999999</v>
      </c>
      <c r="N46" s="40">
        <f>VALUE(N3-414.4/100*(N1-N2))</f>
        <v>14171.088400000001</v>
      </c>
      <c r="O46" s="40">
        <f>VALUE(O3-414.4/100*(O1-O2))</f>
        <v>873.34800000000007</v>
      </c>
      <c r="P46" s="40">
        <f>VALUE(P3-414.4/100*(P1-P2))</f>
        <v>10748.634399999994</v>
      </c>
    </row>
    <row r="47" spans="12:16" ht="15" customHeight="1">
      <c r="L47" s="39">
        <v>4.6180000000000003</v>
      </c>
      <c r="M47" s="40">
        <f>VALUE(M3-461.8/100*(M1-M2))</f>
        <v>-3768.2880000000005</v>
      </c>
      <c r="N47" s="40">
        <f>VALUE(N3-461.8/100*(N1-N2))</f>
        <v>14429.9398</v>
      </c>
      <c r="O47" s="40">
        <f>VALUE(O3-461.8/100*(O1-O2))</f>
        <v>973.24350000000004</v>
      </c>
      <c r="P47" s="40">
        <f>VALUE(P3-461.8/100*(P1-P2))</f>
        <v>10588.114299999994</v>
      </c>
    </row>
    <row r="48" spans="12:16" ht="15" customHeight="1">
      <c r="L48" s="39">
        <v>4.7640000000000002</v>
      </c>
      <c r="M48" s="40">
        <f>VALUE(M3-476.4/100*(M1-M2))</f>
        <v>-3887.4239999999995</v>
      </c>
      <c r="N48" s="40">
        <f>VALUE(N3-476.4/100*(N1-N2))</f>
        <v>14509.670400000001</v>
      </c>
      <c r="O48" s="40">
        <f>VALUE(O3-476.4/100*(O1-O2))</f>
        <v>1004.0129999999998</v>
      </c>
      <c r="P48" s="40">
        <f>VALUE(P3-476.4/100*(P1-P2))</f>
        <v>10538.671399999994</v>
      </c>
    </row>
    <row r="49" spans="12:16" ht="15" customHeight="1">
      <c r="L49" s="39">
        <v>5</v>
      </c>
      <c r="M49" s="40">
        <f>VALUE(M3-500/100*(M1-M2))</f>
        <v>-4080</v>
      </c>
      <c r="N49" s="40">
        <f>VALUE(N3-500/100*(N1-N2))</f>
        <v>14638.550000000001</v>
      </c>
      <c r="O49" s="40">
        <f>VALUE(O3-500/100*(O1-O2))</f>
        <v>1053.75</v>
      </c>
      <c r="P49" s="40">
        <f>VALUE(P3-500/100*(P1-P2))</f>
        <v>10458.749999999993</v>
      </c>
    </row>
    <row r="50" spans="12:16" ht="15" customHeight="1">
      <c r="L50" s="39">
        <v>5.2359999999999998</v>
      </c>
      <c r="M50" s="40">
        <f>VALUE(M3-523.6/100*(M1-M2))</f>
        <v>-4272.5760000000009</v>
      </c>
      <c r="N50" s="40">
        <f>VALUE(N3-523.6/100*(N1-N2))</f>
        <v>14767.429600000001</v>
      </c>
      <c r="O50" s="40">
        <f>VALUE(O3-523.6/100*(O1-O2))</f>
        <v>1103.4870000000001</v>
      </c>
      <c r="P50" s="40">
        <f>VALUE(P3-523.6/100*(P1-P2))</f>
        <v>10378.828599999992</v>
      </c>
    </row>
    <row r="51" spans="12:16" ht="15" customHeight="1">
      <c r="L51" s="39">
        <v>5.3819999999999997</v>
      </c>
      <c r="M51" s="40">
        <f>VALUE(M3-538.2/100*(M1-M2))</f>
        <v>-4391.7120000000004</v>
      </c>
      <c r="N51" s="40">
        <f>VALUE(N3-538.2/100*(N1-N2))</f>
        <v>14847.160200000002</v>
      </c>
      <c r="O51" s="40">
        <f>VALUE(O3-538.2/100*(O1-O2))</f>
        <v>1134.2565000000002</v>
      </c>
      <c r="P51" s="40">
        <f>VALUE(P3-538.2/100*(P1-P2))</f>
        <v>10329.385699999992</v>
      </c>
    </row>
    <row r="52" spans="12:16" ht="15" customHeight="1">
      <c r="L52" s="39">
        <v>5.6180000000000003</v>
      </c>
      <c r="M52" s="40">
        <f>VALUE(M3-561.8/100*(M1-M2))</f>
        <v>-4584.2879999999996</v>
      </c>
      <c r="N52" s="40">
        <f>VALUE(N3-561.8/100*(N1-N2))</f>
        <v>14976.0398</v>
      </c>
      <c r="O52" s="40">
        <f>VALUE(O3-561.8/100*(O1-O2))</f>
        <v>1183.9934999999998</v>
      </c>
      <c r="P52" s="40">
        <f>VALUE(P3-561.8/100*(P1-P2))</f>
        <v>10249.464299999992</v>
      </c>
    </row>
    <row r="53" spans="12:16" ht="15" customHeight="1"/>
    <row r="54" spans="12:16" ht="15" customHeight="1"/>
  </sheetData>
  <mergeCells count="4">
    <mergeCell ref="A17:D17"/>
    <mergeCell ref="A5:D5"/>
    <mergeCell ref="A1:D1"/>
    <mergeCell ref="A24:D24"/>
  </mergeCells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S54"/>
  <sheetViews>
    <sheetView showGridLines="0" zoomScale="110" zoomScaleNormal="110" workbookViewId="0">
      <selection activeCell="G1" sqref="G1:J4"/>
    </sheetView>
  </sheetViews>
  <sheetFormatPr defaultColWidth="8.77734375" defaultRowHeight="14.7" customHeight="1"/>
  <cols>
    <col min="1" max="4" width="8.77734375" style="15" customWidth="1"/>
    <col min="5" max="10" width="10.77734375" style="15" customWidth="1"/>
    <col min="11" max="11" width="9.21875" style="15" bestFit="1" customWidth="1"/>
    <col min="12" max="12" width="11" style="13" bestFit="1" customWidth="1"/>
    <col min="13" max="13" width="13.77734375" style="15" bestFit="1" customWidth="1"/>
    <col min="14" max="16" width="10.44140625" style="15" bestFit="1" customWidth="1"/>
    <col min="17" max="253" width="8.77734375" style="15" customWidth="1"/>
    <col min="254" max="16384" width="8.77734375" style="16"/>
  </cols>
  <sheetData>
    <row r="1" spans="1:16" ht="15" customHeight="1" thickBot="1">
      <c r="A1" s="58"/>
      <c r="B1" s="59"/>
      <c r="C1" s="59"/>
      <c r="D1" s="59"/>
      <c r="E1" s="1" t="s">
        <v>32</v>
      </c>
      <c r="F1" s="1" t="s">
        <v>0</v>
      </c>
      <c r="G1" s="2">
        <v>43878</v>
      </c>
      <c r="H1" s="2">
        <v>43879</v>
      </c>
      <c r="I1" s="2">
        <v>43880</v>
      </c>
      <c r="J1" s="2">
        <v>43881</v>
      </c>
      <c r="K1" s="2"/>
      <c r="M1" s="12" t="s">
        <v>27</v>
      </c>
      <c r="N1" s="14"/>
      <c r="O1" s="14"/>
      <c r="P1" s="14"/>
    </row>
    <row r="2" spans="1:16" ht="15" customHeight="1" thickBot="1">
      <c r="A2" s="17"/>
      <c r="B2" s="18"/>
      <c r="C2" s="18"/>
      <c r="D2" s="3" t="s">
        <v>1</v>
      </c>
      <c r="E2" s="19">
        <v>31649.45</v>
      </c>
      <c r="F2" s="19">
        <v>31649.45</v>
      </c>
      <c r="G2" s="19">
        <v>30998.15</v>
      </c>
      <c r="H2" s="19">
        <v>30692.75</v>
      </c>
      <c r="I2" s="19">
        <v>30947.15</v>
      </c>
      <c r="J2" s="19">
        <v>31085.3</v>
      </c>
      <c r="K2" s="19"/>
      <c r="M2" s="12" t="s">
        <v>28</v>
      </c>
      <c r="N2" s="14"/>
      <c r="O2" s="14"/>
      <c r="P2" s="14"/>
    </row>
    <row r="3" spans="1:16" ht="15" customHeight="1" thickBot="1">
      <c r="A3" s="17"/>
      <c r="B3" s="4"/>
      <c r="C3" s="5"/>
      <c r="D3" s="3" t="s">
        <v>2</v>
      </c>
      <c r="E3" s="20">
        <v>29612.55</v>
      </c>
      <c r="F3" s="20">
        <v>30776.1</v>
      </c>
      <c r="G3" s="20">
        <v>30630.5</v>
      </c>
      <c r="H3" s="20">
        <v>30252.45</v>
      </c>
      <c r="I3" s="20">
        <v>30606.15</v>
      </c>
      <c r="J3" s="20">
        <v>30702.45</v>
      </c>
      <c r="K3" s="20"/>
      <c r="M3" s="12" t="s">
        <v>29</v>
      </c>
      <c r="N3" s="14"/>
      <c r="O3" s="14"/>
      <c r="P3" s="14"/>
    </row>
    <row r="4" spans="1:16" ht="15" customHeight="1">
      <c r="A4" s="17"/>
      <c r="B4" s="4"/>
      <c r="C4" s="5"/>
      <c r="D4" s="3" t="s">
        <v>3</v>
      </c>
      <c r="E4" s="21">
        <v>30834.799999999999</v>
      </c>
      <c r="F4" s="21">
        <v>30834.799999999999</v>
      </c>
      <c r="G4" s="21">
        <v>30680.7</v>
      </c>
      <c r="H4" s="21">
        <v>30562.5</v>
      </c>
      <c r="I4" s="21">
        <v>30838.2</v>
      </c>
      <c r="J4" s="21">
        <v>30942.85</v>
      </c>
      <c r="K4" s="21"/>
    </row>
    <row r="5" spans="1:16" ht="15" customHeight="1">
      <c r="A5" s="56" t="s">
        <v>4</v>
      </c>
      <c r="B5" s="57"/>
      <c r="C5" s="57"/>
      <c r="D5" s="57"/>
      <c r="E5" s="18"/>
      <c r="F5" s="18"/>
      <c r="G5" s="18"/>
      <c r="H5" s="18"/>
      <c r="I5" s="18"/>
      <c r="J5" s="18"/>
      <c r="K5" s="18"/>
      <c r="M5" s="22" t="s">
        <v>30</v>
      </c>
      <c r="N5" s="23"/>
      <c r="O5" s="23"/>
      <c r="P5" s="23"/>
    </row>
    <row r="6" spans="1:16" ht="15" customHeight="1">
      <c r="A6" s="24"/>
      <c r="B6" s="25"/>
      <c r="C6" s="25"/>
      <c r="D6" s="6" t="s">
        <v>5</v>
      </c>
      <c r="E6" s="26">
        <f t="shared" ref="E6:F6" si="0">E8+E25</f>
        <v>33822.216666666674</v>
      </c>
      <c r="F6" s="26">
        <f t="shared" si="0"/>
        <v>32270.816666666677</v>
      </c>
      <c r="G6" s="26">
        <f t="shared" ref="G6:H6" si="1">G8+G25</f>
        <v>31276.716666666674</v>
      </c>
      <c r="H6" s="26">
        <f t="shared" si="1"/>
        <v>31192.98333333333</v>
      </c>
      <c r="I6" s="26">
        <f t="shared" ref="I6:J6" si="2">I8+I25</f>
        <v>31329.183333333334</v>
      </c>
      <c r="J6" s="26">
        <f t="shared" si="2"/>
        <v>31500.799999999999</v>
      </c>
      <c r="K6" s="26"/>
      <c r="M6" s="44">
        <v>0.23599999999999999</v>
      </c>
      <c r="N6" s="45">
        <f>VALUE(23.6/100*(N1-N2)+N2)</f>
        <v>0</v>
      </c>
      <c r="O6" s="45">
        <f>VALUE(23.6/100*(O1-O2)+O2)</f>
        <v>0</v>
      </c>
      <c r="P6" s="45">
        <f>VALUE(23.6/100*(P1-P2)+P2)</f>
        <v>0</v>
      </c>
    </row>
    <row r="7" spans="1:16" ht="15" customHeight="1">
      <c r="A7" s="24"/>
      <c r="B7" s="25"/>
      <c r="C7" s="25"/>
      <c r="D7" s="6" t="s">
        <v>6</v>
      </c>
      <c r="E7" s="27">
        <f t="shared" ref="E7:F7" si="3">E11+E25</f>
        <v>32735.833333333336</v>
      </c>
      <c r="F7" s="27">
        <f t="shared" si="3"/>
        <v>31960.133333333339</v>
      </c>
      <c r="G7" s="27">
        <f t="shared" ref="G7:H7" si="4">G11+G25</f>
        <v>31137.433333333338</v>
      </c>
      <c r="H7" s="27">
        <f t="shared" si="4"/>
        <v>30942.866666666665</v>
      </c>
      <c r="I7" s="27">
        <f t="shared" ref="I7:J7" si="5">I11+I25</f>
        <v>31138.166666666668</v>
      </c>
      <c r="J7" s="27">
        <f t="shared" si="5"/>
        <v>31293.05</v>
      </c>
      <c r="K7" s="27"/>
      <c r="M7" s="48">
        <v>0.38200000000000001</v>
      </c>
      <c r="N7" s="49">
        <f>38.2/100*(N1-N2)+N2</f>
        <v>0</v>
      </c>
      <c r="O7" s="49">
        <f>38.2/100*(O1-O2)+O2</f>
        <v>0</v>
      </c>
      <c r="P7" s="49">
        <f>38.2/100*(P1-P2)+P2</f>
        <v>0</v>
      </c>
    </row>
    <row r="8" spans="1:16" ht="15" customHeight="1">
      <c r="A8" s="24"/>
      <c r="B8" s="25"/>
      <c r="C8" s="25"/>
      <c r="D8" s="6" t="s">
        <v>7</v>
      </c>
      <c r="E8" s="28">
        <f t="shared" ref="E8:F8" si="6">(2*E11)-E3</f>
        <v>31785.316666666669</v>
      </c>
      <c r="F8" s="28">
        <f t="shared" si="6"/>
        <v>31397.466666666674</v>
      </c>
      <c r="G8" s="28">
        <f t="shared" ref="G8:H8" si="7">(2*G11)-G3</f>
        <v>30909.066666666673</v>
      </c>
      <c r="H8" s="28">
        <f t="shared" si="7"/>
        <v>30752.683333333331</v>
      </c>
      <c r="I8" s="28">
        <f t="shared" ref="I8:J8" si="8">(2*I11)-I3</f>
        <v>30988.183333333334</v>
      </c>
      <c r="J8" s="28">
        <f t="shared" si="8"/>
        <v>31117.95</v>
      </c>
      <c r="K8" s="28"/>
      <c r="M8" s="42">
        <v>0.5</v>
      </c>
      <c r="N8" s="43">
        <f>VALUE(50/100*(N1-N2)+N2)</f>
        <v>0</v>
      </c>
      <c r="O8" s="43">
        <f>VALUE(50/100*(O1-O2)+O2)</f>
        <v>0</v>
      </c>
      <c r="P8" s="43">
        <f>VALUE(50/100*(P1-P2)+P2)</f>
        <v>0</v>
      </c>
    </row>
    <row r="9" spans="1:16" ht="15" customHeight="1">
      <c r="A9" s="24"/>
      <c r="B9" s="25"/>
      <c r="C9" s="25"/>
      <c r="D9" s="7"/>
      <c r="E9" s="21"/>
      <c r="F9" s="21"/>
      <c r="G9" s="21"/>
      <c r="H9" s="21"/>
      <c r="I9" s="21"/>
      <c r="J9" s="21"/>
      <c r="K9" s="21"/>
      <c r="M9" s="50">
        <v>0.61799999999999999</v>
      </c>
      <c r="N9" s="51">
        <f>VALUE(61.8/100*(N1-N2)+N2)</f>
        <v>0</v>
      </c>
      <c r="O9" s="51">
        <f>VALUE(61.8/100*(O1-O2)+O2)</f>
        <v>0</v>
      </c>
      <c r="P9" s="51">
        <f>VALUE(61.8/100*(P1-P2)+P2)</f>
        <v>0</v>
      </c>
    </row>
    <row r="10" spans="1:16" ht="15" customHeight="1">
      <c r="A10" s="24"/>
      <c r="B10" s="25"/>
      <c r="C10" s="25"/>
      <c r="D10" s="6" t="s">
        <v>8</v>
      </c>
      <c r="E10" s="29">
        <f t="shared" ref="E10:F10" si="9">E11+E32/2</f>
        <v>30766.866666666669</v>
      </c>
      <c r="F10" s="29">
        <f t="shared" si="9"/>
        <v>31212.775000000001</v>
      </c>
      <c r="G10" s="29">
        <f t="shared" ref="G10:H10" si="10">G11+G32/2</f>
        <v>30814.325000000001</v>
      </c>
      <c r="H10" s="29">
        <f t="shared" si="10"/>
        <v>30532.533333333333</v>
      </c>
      <c r="I10" s="29">
        <f t="shared" ref="I10:J10" si="11">I11+I32/2</f>
        <v>30817.683333333334</v>
      </c>
      <c r="J10" s="29">
        <f t="shared" si="11"/>
        <v>30926.525000000001</v>
      </c>
      <c r="K10" s="29"/>
      <c r="M10" s="39">
        <v>0.70699999999999996</v>
      </c>
      <c r="N10" s="40">
        <f>VALUE(70.7/100*(N1-N2)+N2)</f>
        <v>0</v>
      </c>
      <c r="O10" s="40">
        <f>VALUE(70.7/100*(O1-O2)+O2)</f>
        <v>0</v>
      </c>
      <c r="P10" s="40">
        <f>VALUE(70.7/100*(P1-P2)+P2)</f>
        <v>0</v>
      </c>
    </row>
    <row r="11" spans="1:16" ht="15" customHeight="1">
      <c r="A11" s="24"/>
      <c r="B11" s="25"/>
      <c r="C11" s="25"/>
      <c r="D11" s="6" t="s">
        <v>9</v>
      </c>
      <c r="E11" s="21">
        <f t="shared" ref="E11:F11" si="12">(E2+E3+E4)/3</f>
        <v>30698.933333333334</v>
      </c>
      <c r="F11" s="21">
        <f t="shared" si="12"/>
        <v>31086.783333333336</v>
      </c>
      <c r="G11" s="21">
        <f t="shared" ref="G11:H11" si="13">(G2+G3+G4)/3</f>
        <v>30769.783333333336</v>
      </c>
      <c r="H11" s="21">
        <f t="shared" si="13"/>
        <v>30502.566666666666</v>
      </c>
      <c r="I11" s="21">
        <f t="shared" ref="I11:J11" si="14">(I2+I3+I4)/3</f>
        <v>30797.166666666668</v>
      </c>
      <c r="J11" s="21">
        <f t="shared" si="14"/>
        <v>30910.2</v>
      </c>
      <c r="K11" s="21"/>
      <c r="M11" s="46">
        <v>0.78600000000000003</v>
      </c>
      <c r="N11" s="47">
        <f>VALUE(78.6/100*(N1-N2)+N2)</f>
        <v>0</v>
      </c>
      <c r="O11" s="47">
        <f>VALUE(78.6/100*(O1-O2)+O2)</f>
        <v>0</v>
      </c>
      <c r="P11" s="47">
        <f>VALUE(78.6/100*(P1-P2)+P2)</f>
        <v>0</v>
      </c>
    </row>
    <row r="12" spans="1:16" ht="15" customHeight="1">
      <c r="A12" s="24"/>
      <c r="B12" s="25"/>
      <c r="C12" s="25"/>
      <c r="D12" s="6" t="s">
        <v>10</v>
      </c>
      <c r="E12" s="31">
        <f t="shared" ref="E12:F12" si="15">E11-E32/2</f>
        <v>30631</v>
      </c>
      <c r="F12" s="31">
        <f t="shared" si="15"/>
        <v>30960.791666666672</v>
      </c>
      <c r="G12" s="31">
        <f t="shared" ref="G12:H12" si="16">G11-G32/2</f>
        <v>30725.241666666672</v>
      </c>
      <c r="H12" s="31">
        <f t="shared" si="16"/>
        <v>30472.6</v>
      </c>
      <c r="I12" s="31">
        <f t="shared" ref="I12:J12" si="17">I11-I32/2</f>
        <v>30776.65</v>
      </c>
      <c r="J12" s="31">
        <f t="shared" si="17"/>
        <v>30893.875</v>
      </c>
      <c r="K12" s="31"/>
      <c r="M12" s="39">
        <v>1</v>
      </c>
      <c r="N12" s="40">
        <f>VALUE(100/100*(N1-N2)+N2)</f>
        <v>0</v>
      </c>
      <c r="O12" s="40">
        <f>VALUE(100/100*(O1-O2)+O2)</f>
        <v>0</v>
      </c>
      <c r="P12" s="40">
        <f>VALUE(100/100*(P1-P2)+P2)</f>
        <v>0</v>
      </c>
    </row>
    <row r="13" spans="1:16" ht="15" customHeight="1">
      <c r="A13" s="24"/>
      <c r="B13" s="25"/>
      <c r="C13" s="25"/>
      <c r="D13" s="7"/>
      <c r="E13" s="21"/>
      <c r="F13" s="21"/>
      <c r="G13" s="21"/>
      <c r="H13" s="21"/>
      <c r="I13" s="21"/>
      <c r="J13" s="21"/>
      <c r="K13" s="21"/>
      <c r="M13" s="39">
        <v>1.236</v>
      </c>
      <c r="N13" s="40">
        <f>VALUE(123.6/100*(N1-N2)+N2)</f>
        <v>0</v>
      </c>
      <c r="O13" s="40">
        <f>VALUE(123.6/100*(O1-O2)+O2)</f>
        <v>0</v>
      </c>
      <c r="P13" s="40">
        <f>VALUE(123.6/100*(P1-P2)+P2)</f>
        <v>0</v>
      </c>
    </row>
    <row r="14" spans="1:16" ht="15" customHeight="1">
      <c r="A14" s="24"/>
      <c r="B14" s="25"/>
      <c r="C14" s="25"/>
      <c r="D14" s="6" t="s">
        <v>11</v>
      </c>
      <c r="E14" s="32">
        <f t="shared" ref="E14:F14" si="18">2*E11-E2</f>
        <v>29748.416666666668</v>
      </c>
      <c r="F14" s="32">
        <f t="shared" si="18"/>
        <v>30524.116666666672</v>
      </c>
      <c r="G14" s="32">
        <f t="shared" ref="G14:H14" si="19">2*G11-G2</f>
        <v>30541.416666666672</v>
      </c>
      <c r="H14" s="32">
        <f t="shared" si="19"/>
        <v>30312.383333333331</v>
      </c>
      <c r="I14" s="32">
        <f t="shared" ref="I14:J14" si="20">2*I11-I2</f>
        <v>30647.183333333334</v>
      </c>
      <c r="J14" s="32">
        <f t="shared" si="20"/>
        <v>30735.100000000002</v>
      </c>
      <c r="K14" s="32"/>
      <c r="M14" s="33"/>
      <c r="N14" s="30"/>
      <c r="O14" s="30"/>
      <c r="P14" s="30"/>
    </row>
    <row r="15" spans="1:16" ht="15" customHeight="1">
      <c r="A15" s="24"/>
      <c r="B15" s="25"/>
      <c r="C15" s="25"/>
      <c r="D15" s="6" t="s">
        <v>12</v>
      </c>
      <c r="E15" s="34">
        <f t="shared" ref="E15:F15" si="21">E11-E25</f>
        <v>28662.033333333333</v>
      </c>
      <c r="F15" s="34">
        <f t="shared" si="21"/>
        <v>30213.433333333334</v>
      </c>
      <c r="G15" s="34">
        <f t="shared" ref="G15:H15" si="22">G11-G25</f>
        <v>30402.133333333335</v>
      </c>
      <c r="H15" s="34">
        <f t="shared" si="22"/>
        <v>30062.266666666666</v>
      </c>
      <c r="I15" s="34">
        <f t="shared" ref="I15:J15" si="23">I11-I25</f>
        <v>30456.166666666668</v>
      </c>
      <c r="J15" s="34">
        <f t="shared" si="23"/>
        <v>30527.350000000002</v>
      </c>
      <c r="K15" s="34"/>
      <c r="M15" s="38" t="s">
        <v>31</v>
      </c>
      <c r="N15" s="30"/>
      <c r="O15" s="30"/>
      <c r="P15" s="30"/>
    </row>
    <row r="16" spans="1:16" ht="15" customHeight="1">
      <c r="A16" s="24"/>
      <c r="B16" s="25"/>
      <c r="C16" s="25"/>
      <c r="D16" s="6" t="s">
        <v>13</v>
      </c>
      <c r="E16" s="35">
        <f t="shared" ref="E16:F16" si="24">E14-E25</f>
        <v>27711.516666666666</v>
      </c>
      <c r="F16" s="35">
        <f t="shared" si="24"/>
        <v>29650.76666666667</v>
      </c>
      <c r="G16" s="35">
        <f t="shared" ref="G16:H16" si="25">G14-G25</f>
        <v>30173.76666666667</v>
      </c>
      <c r="H16" s="35">
        <f t="shared" si="25"/>
        <v>29872.083333333332</v>
      </c>
      <c r="I16" s="35">
        <f t="shared" ref="I16:J16" si="26">I14-I25</f>
        <v>30306.183333333334</v>
      </c>
      <c r="J16" s="35">
        <f t="shared" si="26"/>
        <v>30352.250000000004</v>
      </c>
      <c r="K16" s="35"/>
      <c r="M16" s="39">
        <v>0.23599999999999999</v>
      </c>
      <c r="N16" s="40">
        <f>VALUE(N3-23.6/100*(N1-N2))</f>
        <v>0</v>
      </c>
      <c r="O16" s="40">
        <f>VALUE(O3-23.6/100*(O1-O2))</f>
        <v>0</v>
      </c>
      <c r="P16" s="40">
        <f>VALUE(P3-23.6/100*(P1-P2))</f>
        <v>0</v>
      </c>
    </row>
    <row r="17" spans="1:16" ht="15" customHeight="1">
      <c r="A17" s="56" t="s">
        <v>14</v>
      </c>
      <c r="B17" s="57"/>
      <c r="C17" s="57"/>
      <c r="D17" s="57"/>
      <c r="E17" s="5"/>
      <c r="F17" s="5"/>
      <c r="G17" s="5"/>
      <c r="H17" s="5"/>
      <c r="I17" s="5"/>
      <c r="J17" s="5"/>
      <c r="K17" s="5"/>
      <c r="M17" s="39">
        <v>0.38200000000000001</v>
      </c>
      <c r="N17" s="40">
        <f>VALUE(N3-38.2/100*(N1-N2))</f>
        <v>0</v>
      </c>
      <c r="O17" s="40">
        <f>VALUE(O3-38.2/100*(O1-O2))</f>
        <v>0</v>
      </c>
      <c r="P17" s="40">
        <f>VALUE(P3-38.2/100*(P1-P2))</f>
        <v>0</v>
      </c>
    </row>
    <row r="18" spans="1:16" ht="15" customHeight="1">
      <c r="A18" s="24"/>
      <c r="B18" s="25"/>
      <c r="C18" s="25"/>
      <c r="D18" s="6" t="s">
        <v>15</v>
      </c>
      <c r="E18" s="27">
        <f t="shared" ref="E18:F18" si="27">(E2/E3)*E4</f>
        <v>32955.772497133818</v>
      </c>
      <c r="F18" s="27">
        <f t="shared" si="27"/>
        <v>31709.815761581231</v>
      </c>
      <c r="G18" s="27">
        <f t="shared" ref="G18:H18" si="28">(G2/G3)*G4</f>
        <v>31048.952537666704</v>
      </c>
      <c r="H18" s="27">
        <f t="shared" si="28"/>
        <v>31007.312527580412</v>
      </c>
      <c r="I18" s="27">
        <f t="shared" ref="I18:J18" si="29">(I2/I3)*I4</f>
        <v>31181.78539705255</v>
      </c>
      <c r="J18" s="27">
        <f t="shared" si="29"/>
        <v>31328.697713211808</v>
      </c>
      <c r="K18" s="27"/>
      <c r="M18" s="39">
        <v>0.5</v>
      </c>
      <c r="N18" s="40">
        <f>VALUE(N3-50/100*(N1-N2))</f>
        <v>0</v>
      </c>
      <c r="O18" s="40">
        <f>VALUE(O3-50/100*(O1-O2))</f>
        <v>0</v>
      </c>
      <c r="P18" s="40">
        <f>VALUE(P3-50/100*(P1-P2))</f>
        <v>0</v>
      </c>
    </row>
    <row r="19" spans="1:16" ht="15" customHeight="1">
      <c r="A19" s="24"/>
      <c r="B19" s="25"/>
      <c r="C19" s="25"/>
      <c r="D19" s="6" t="s">
        <v>16</v>
      </c>
      <c r="E19" s="28">
        <f t="shared" ref="E19:F19" si="30">E4+E26/2</f>
        <v>31955.095000000001</v>
      </c>
      <c r="F19" s="28">
        <f t="shared" si="30"/>
        <v>31315.142500000002</v>
      </c>
      <c r="G19" s="28">
        <f t="shared" ref="G19:H19" si="31">G4+G26/2</f>
        <v>30882.907500000001</v>
      </c>
      <c r="H19" s="28">
        <f t="shared" si="31"/>
        <v>30804.665000000001</v>
      </c>
      <c r="I19" s="28">
        <f t="shared" ref="I19:J19" si="32">I4+I26/2</f>
        <v>31025.75</v>
      </c>
      <c r="J19" s="28">
        <f t="shared" si="32"/>
        <v>31153.4175</v>
      </c>
      <c r="K19" s="28"/>
      <c r="M19" s="39">
        <v>0.61799999999999999</v>
      </c>
      <c r="N19" s="40">
        <f>VALUE(N3-61.8/100*(N1-N2))</f>
        <v>0</v>
      </c>
      <c r="O19" s="40">
        <f>VALUE(O3-61.8/100*(O1-O2))</f>
        <v>0</v>
      </c>
      <c r="P19" s="40">
        <f>VALUE(P3-61.8/100*(P1-P2))</f>
        <v>0</v>
      </c>
    </row>
    <row r="20" spans="1:16" ht="15" customHeight="1">
      <c r="A20" s="24"/>
      <c r="B20" s="25"/>
      <c r="C20" s="25"/>
      <c r="D20" s="6" t="s">
        <v>3</v>
      </c>
      <c r="E20" s="21">
        <f t="shared" ref="E20:F20" si="33">E4</f>
        <v>30834.799999999999</v>
      </c>
      <c r="F20" s="21">
        <f t="shared" si="33"/>
        <v>30834.799999999999</v>
      </c>
      <c r="G20" s="21">
        <f t="shared" ref="G20:H20" si="34">G4</f>
        <v>30680.7</v>
      </c>
      <c r="H20" s="21">
        <f t="shared" si="34"/>
        <v>30562.5</v>
      </c>
      <c r="I20" s="21">
        <f t="shared" ref="I20:J20" si="35">I4</f>
        <v>30838.2</v>
      </c>
      <c r="J20" s="21">
        <f t="shared" si="35"/>
        <v>30942.85</v>
      </c>
      <c r="K20" s="21"/>
      <c r="M20" s="39">
        <v>0.70699999999999996</v>
      </c>
      <c r="N20" s="40">
        <f>VALUE(N3-70.07/100*(N1-N2))</f>
        <v>0</v>
      </c>
      <c r="O20" s="40">
        <f>VALUE(O3-70.07/100*(O1-O2))</f>
        <v>0</v>
      </c>
      <c r="P20" s="40">
        <f>VALUE(P3-70.07/100*(P1-P2))</f>
        <v>0</v>
      </c>
    </row>
    <row r="21" spans="1:16" ht="15" customHeight="1">
      <c r="A21" s="24"/>
      <c r="B21" s="25"/>
      <c r="C21" s="25"/>
      <c r="D21" s="6" t="s">
        <v>17</v>
      </c>
      <c r="E21" s="20">
        <f t="shared" ref="E21:F21" si="36">E4-E26/4</f>
        <v>30274.6525</v>
      </c>
      <c r="F21" s="20">
        <f t="shared" si="36"/>
        <v>30594.62875</v>
      </c>
      <c r="G21" s="20">
        <f t="shared" ref="G21:H21" si="37">G4-G26/4</f>
        <v>30579.596249999999</v>
      </c>
      <c r="H21" s="20">
        <f t="shared" si="37"/>
        <v>30441.4175</v>
      </c>
      <c r="I21" s="20">
        <f t="shared" ref="I21:J21" si="38">I4-I26/4</f>
        <v>30744.424999999999</v>
      </c>
      <c r="J21" s="20">
        <f t="shared" si="38"/>
        <v>30837.56625</v>
      </c>
      <c r="K21" s="20"/>
      <c r="M21" s="39">
        <v>0.78600000000000003</v>
      </c>
      <c r="N21" s="40">
        <f>VALUE(N3-78.6/100*(N1-N2))</f>
        <v>0</v>
      </c>
      <c r="O21" s="40">
        <f>VALUE(O3-78.6/100*(O1-O2))</f>
        <v>0</v>
      </c>
      <c r="P21" s="40">
        <f>VALUE(P3-78.6/100*(P1-P2))</f>
        <v>0</v>
      </c>
    </row>
    <row r="22" spans="1:16" ht="15" customHeight="1">
      <c r="A22" s="24"/>
      <c r="B22" s="25"/>
      <c r="C22" s="25"/>
      <c r="D22" s="6" t="s">
        <v>18</v>
      </c>
      <c r="E22" s="32">
        <f t="shared" ref="E22:F22" si="39">E4-E26/2</f>
        <v>29714.504999999997</v>
      </c>
      <c r="F22" s="32">
        <f t="shared" si="39"/>
        <v>30354.457499999997</v>
      </c>
      <c r="G22" s="32">
        <f t="shared" ref="G22:H22" si="40">G4-G26/2</f>
        <v>30478.4925</v>
      </c>
      <c r="H22" s="32">
        <f t="shared" si="40"/>
        <v>30320.334999999999</v>
      </c>
      <c r="I22" s="32">
        <f t="shared" ref="I22:J22" si="41">I4-I26/2</f>
        <v>30650.65</v>
      </c>
      <c r="J22" s="32">
        <f t="shared" si="41"/>
        <v>30732.282499999998</v>
      </c>
      <c r="K22" s="32"/>
      <c r="M22" s="39">
        <v>1</v>
      </c>
      <c r="N22" s="40">
        <f>VALUE(N3-100/100*(N1-N2))</f>
        <v>0</v>
      </c>
      <c r="O22" s="40">
        <f>VALUE(O3-100/100*(O1-O2))</f>
        <v>0</v>
      </c>
      <c r="P22" s="40">
        <f>VALUE(P3-100/100*(P1-P2))</f>
        <v>0</v>
      </c>
    </row>
    <row r="23" spans="1:16" ht="15" customHeight="1">
      <c r="A23" s="24"/>
      <c r="B23" s="25"/>
      <c r="C23" s="25"/>
      <c r="D23" s="6" t="s">
        <v>19</v>
      </c>
      <c r="E23" s="34">
        <f t="shared" ref="E23:F23" si="42">E4-(E18-E4)</f>
        <v>28713.827502866181</v>
      </c>
      <c r="F23" s="34">
        <f t="shared" si="42"/>
        <v>29959.784238418768</v>
      </c>
      <c r="G23" s="34">
        <f t="shared" ref="G23:H23" si="43">G4-(G18-G4)</f>
        <v>30312.447462333297</v>
      </c>
      <c r="H23" s="34">
        <f t="shared" si="43"/>
        <v>30117.687472419588</v>
      </c>
      <c r="I23" s="34">
        <f t="shared" ref="I23:J23" si="44">I4-(I18-I4)</f>
        <v>30494.614602947451</v>
      </c>
      <c r="J23" s="34">
        <f t="shared" si="44"/>
        <v>30557.002286788189</v>
      </c>
      <c r="K23" s="34"/>
      <c r="M23" s="39">
        <v>1.236</v>
      </c>
      <c r="N23" s="40">
        <f>VALUE(N3-123.6/100*(N1-N2))</f>
        <v>0</v>
      </c>
      <c r="O23" s="40">
        <f>VALUE(O3-123.6/100*(O1-O2))</f>
        <v>0</v>
      </c>
      <c r="P23" s="40">
        <f>VALUE(P3-123.6/100*(P1-P2))</f>
        <v>0</v>
      </c>
    </row>
    <row r="24" spans="1:16" ht="15" customHeight="1">
      <c r="A24" s="56" t="s">
        <v>20</v>
      </c>
      <c r="B24" s="57"/>
      <c r="C24" s="57"/>
      <c r="D24" s="57"/>
      <c r="E24" s="5"/>
      <c r="F24" s="5"/>
      <c r="G24" s="5"/>
      <c r="H24" s="5"/>
      <c r="I24" s="5"/>
      <c r="J24" s="5"/>
      <c r="K24" s="5"/>
      <c r="M24" s="52">
        <v>1.272</v>
      </c>
      <c r="N24" s="53">
        <f>VALUE(N3-127.2/100*(N1-N2))</f>
        <v>0</v>
      </c>
      <c r="O24" s="53">
        <f>VALUE(O3-127.2/100*(O1-O2))</f>
        <v>0</v>
      </c>
      <c r="P24" s="53">
        <f>VALUE(P3-127.2/100*(P1-P2))</f>
        <v>0</v>
      </c>
    </row>
    <row r="25" spans="1:16" ht="15" customHeight="1">
      <c r="A25" s="24"/>
      <c r="B25" s="25"/>
      <c r="C25" s="25"/>
      <c r="D25" s="6" t="s">
        <v>21</v>
      </c>
      <c r="E25" s="36">
        <f t="shared" ref="E25:F25" si="45">ABS(E2-E3)</f>
        <v>2036.9000000000015</v>
      </c>
      <c r="F25" s="36">
        <f t="shared" si="45"/>
        <v>873.35000000000218</v>
      </c>
      <c r="G25" s="36">
        <f t="shared" ref="G25:H25" si="46">ABS(G2-G3)</f>
        <v>367.65000000000146</v>
      </c>
      <c r="H25" s="36">
        <f t="shared" si="46"/>
        <v>440.29999999999927</v>
      </c>
      <c r="I25" s="36">
        <f t="shared" ref="I25:J25" si="47">ABS(I2-I3)</f>
        <v>341</v>
      </c>
      <c r="J25" s="36">
        <f t="shared" si="47"/>
        <v>382.84999999999854</v>
      </c>
      <c r="K25" s="36"/>
      <c r="M25" s="39">
        <v>1.3819999999999999</v>
      </c>
      <c r="N25" s="40">
        <f>VALUE(N3-138.2/100*(N1-N2))</f>
        <v>0</v>
      </c>
      <c r="O25" s="40">
        <f>VALUE(O3-138.2/100*(O1-O2))</f>
        <v>0</v>
      </c>
      <c r="P25" s="40">
        <f>VALUE(P3-138.2/100*(P1-P2))</f>
        <v>0</v>
      </c>
    </row>
    <row r="26" spans="1:16" ht="15" customHeight="1">
      <c r="A26" s="24"/>
      <c r="B26" s="25"/>
      <c r="C26" s="25"/>
      <c r="D26" s="6" t="s">
        <v>22</v>
      </c>
      <c r="E26" s="36">
        <f t="shared" ref="E26:F26" si="48">E25*1.1</f>
        <v>2240.590000000002</v>
      </c>
      <c r="F26" s="36">
        <f t="shared" si="48"/>
        <v>960.68500000000245</v>
      </c>
      <c r="G26" s="36">
        <f t="shared" ref="G26:H26" si="49">G25*1.1</f>
        <v>404.41500000000161</v>
      </c>
      <c r="H26" s="36">
        <f t="shared" si="49"/>
        <v>484.32999999999925</v>
      </c>
      <c r="I26" s="36">
        <f t="shared" ref="I26:J26" si="50">I25*1.1</f>
        <v>375.1</v>
      </c>
      <c r="J26" s="36">
        <f t="shared" si="50"/>
        <v>421.13499999999846</v>
      </c>
      <c r="K26" s="36"/>
      <c r="M26" s="39">
        <v>1.4139999999999999</v>
      </c>
      <c r="N26" s="40">
        <f>VALUE(N3-141.4/100*(N1-N2))</f>
        <v>0</v>
      </c>
      <c r="O26" s="40">
        <f>VALUE(O3-141.4/100*(O1-O2))</f>
        <v>0</v>
      </c>
      <c r="P26" s="40">
        <f>VALUE(P3-141.4/100*(P1-P2))</f>
        <v>0</v>
      </c>
    </row>
    <row r="27" spans="1:16" ht="15" customHeight="1">
      <c r="A27" s="24"/>
      <c r="B27" s="25"/>
      <c r="C27" s="25"/>
      <c r="D27" s="6" t="s">
        <v>23</v>
      </c>
      <c r="E27" s="36">
        <f t="shared" ref="E27:F27" si="51">(E2+E3)</f>
        <v>61262</v>
      </c>
      <c r="F27" s="36">
        <f t="shared" si="51"/>
        <v>62425.55</v>
      </c>
      <c r="G27" s="36">
        <f t="shared" ref="G27:H27" si="52">(G2+G3)</f>
        <v>61628.65</v>
      </c>
      <c r="H27" s="36">
        <f t="shared" si="52"/>
        <v>60945.2</v>
      </c>
      <c r="I27" s="36">
        <f t="shared" ref="I27:J27" si="53">(I2+I3)</f>
        <v>61553.3</v>
      </c>
      <c r="J27" s="36">
        <f t="shared" si="53"/>
        <v>61787.75</v>
      </c>
      <c r="K27" s="36"/>
      <c r="M27" s="39">
        <v>1.5</v>
      </c>
      <c r="N27" s="40">
        <f>VALUE(N3-150/100*(N1-N2))</f>
        <v>0</v>
      </c>
      <c r="O27" s="40">
        <f>VALUE(O3-150/100*(O1-O2))</f>
        <v>0</v>
      </c>
      <c r="P27" s="40">
        <f>VALUE(P3-150/100*(P1-P2))</f>
        <v>0</v>
      </c>
    </row>
    <row r="28" spans="1:16" ht="15" customHeight="1">
      <c r="A28" s="24"/>
      <c r="B28" s="25"/>
      <c r="C28" s="25"/>
      <c r="D28" s="6" t="s">
        <v>24</v>
      </c>
      <c r="E28" s="36">
        <f t="shared" ref="E28:F28" si="54">(E2+E3)/2</f>
        <v>30631</v>
      </c>
      <c r="F28" s="36">
        <f t="shared" si="54"/>
        <v>31212.775000000001</v>
      </c>
      <c r="G28" s="36">
        <f t="shared" ref="G28:H28" si="55">(G2+G3)/2</f>
        <v>30814.325000000001</v>
      </c>
      <c r="H28" s="36">
        <f t="shared" si="55"/>
        <v>30472.6</v>
      </c>
      <c r="I28" s="36">
        <f t="shared" ref="I28:J28" si="56">(I2+I3)/2</f>
        <v>30776.65</v>
      </c>
      <c r="J28" s="36">
        <f t="shared" si="56"/>
        <v>30893.875</v>
      </c>
      <c r="K28" s="36"/>
      <c r="M28" s="50">
        <v>1.6180000000000001</v>
      </c>
      <c r="N28" s="51">
        <f>VALUE(N3-161.8/100*(N1-N2))</f>
        <v>0</v>
      </c>
      <c r="O28" s="51">
        <f>VALUE(O3-161.8/100*(O1-O2))</f>
        <v>0</v>
      </c>
      <c r="P28" s="51">
        <f>VALUE(P3-161.8/100*(P1-P2))</f>
        <v>0</v>
      </c>
    </row>
    <row r="29" spans="1:16" ht="15" customHeight="1">
      <c r="A29" s="24"/>
      <c r="B29" s="25"/>
      <c r="C29" s="25"/>
      <c r="D29" s="6" t="s">
        <v>8</v>
      </c>
      <c r="E29" s="36">
        <f t="shared" ref="E29:F29" si="57">E30-E31+E30</f>
        <v>30766.866666666669</v>
      </c>
      <c r="F29" s="36">
        <f t="shared" si="57"/>
        <v>30960.791666666672</v>
      </c>
      <c r="G29" s="36">
        <f t="shared" ref="G29:H29" si="58">G30-G31+G30</f>
        <v>30725.241666666672</v>
      </c>
      <c r="H29" s="36">
        <f t="shared" si="58"/>
        <v>30532.533333333333</v>
      </c>
      <c r="I29" s="36">
        <f t="shared" ref="I29:J29" si="59">I30-I31+I30</f>
        <v>30817.683333333334</v>
      </c>
      <c r="J29" s="36">
        <f t="shared" si="59"/>
        <v>30926.525000000001</v>
      </c>
      <c r="K29" s="36"/>
      <c r="M29" s="39">
        <v>1.7070000000000001</v>
      </c>
      <c r="N29" s="40">
        <f>VALUE(N3-170.07/100*(N1-N2))</f>
        <v>0</v>
      </c>
      <c r="O29" s="40">
        <f>VALUE(O3-170.07/100*(O1-O2))</f>
        <v>0</v>
      </c>
      <c r="P29" s="40">
        <f>VALUE(P3-170.07/100*(P1-P2))</f>
        <v>0</v>
      </c>
    </row>
    <row r="30" spans="1:16" ht="15" customHeight="1">
      <c r="A30" s="24"/>
      <c r="B30" s="25"/>
      <c r="C30" s="25"/>
      <c r="D30" s="6" t="s">
        <v>25</v>
      </c>
      <c r="E30" s="36">
        <f t="shared" ref="E30:F30" si="60">(E2+E3+E4)/3</f>
        <v>30698.933333333334</v>
      </c>
      <c r="F30" s="36">
        <f t="shared" si="60"/>
        <v>31086.783333333336</v>
      </c>
      <c r="G30" s="36">
        <f t="shared" ref="G30:H30" si="61">(G2+G3+G4)/3</f>
        <v>30769.783333333336</v>
      </c>
      <c r="H30" s="36">
        <f t="shared" si="61"/>
        <v>30502.566666666666</v>
      </c>
      <c r="I30" s="36">
        <f t="shared" ref="I30:J30" si="62">(I2+I3+I4)/3</f>
        <v>30797.166666666668</v>
      </c>
      <c r="J30" s="36">
        <f t="shared" si="62"/>
        <v>30910.2</v>
      </c>
      <c r="K30" s="36"/>
      <c r="M30" s="42">
        <v>2</v>
      </c>
      <c r="N30" s="43">
        <f>VALUE(N3-200/100*(N1-N2))</f>
        <v>0</v>
      </c>
      <c r="O30" s="43">
        <f>VALUE(O3-200/100*(O1-O2))</f>
        <v>0</v>
      </c>
      <c r="P30" s="43">
        <f>VALUE(P3-200/100*(P1-P2))</f>
        <v>0</v>
      </c>
    </row>
    <row r="31" spans="1:16" ht="15" customHeight="1">
      <c r="A31" s="24"/>
      <c r="B31" s="25"/>
      <c r="C31" s="25"/>
      <c r="D31" s="6" t="s">
        <v>10</v>
      </c>
      <c r="E31" s="36">
        <f t="shared" ref="E31:F31" si="63">E28</f>
        <v>30631</v>
      </c>
      <c r="F31" s="36">
        <f t="shared" si="63"/>
        <v>31212.775000000001</v>
      </c>
      <c r="G31" s="36">
        <f t="shared" ref="G31:H31" si="64">G28</f>
        <v>30814.325000000001</v>
      </c>
      <c r="H31" s="36">
        <f t="shared" si="64"/>
        <v>30472.6</v>
      </c>
      <c r="I31" s="36">
        <f t="shared" ref="I31:J31" si="65">I28</f>
        <v>30776.65</v>
      </c>
      <c r="J31" s="36">
        <f t="shared" si="65"/>
        <v>30893.875</v>
      </c>
      <c r="K31" s="36"/>
      <c r="M31" s="39">
        <v>2.2360000000000002</v>
      </c>
      <c r="N31" s="40">
        <f>VALUE(N3-223.6/100*(N1-N2))</f>
        <v>0</v>
      </c>
      <c r="O31" s="40">
        <f>VALUE(O3-223.6/100*(O1-O2))</f>
        <v>0</v>
      </c>
      <c r="P31" s="40">
        <f>VALUE(P3-223.6/100*(P1-P2))</f>
        <v>0</v>
      </c>
    </row>
    <row r="32" spans="1:16" ht="15" customHeight="1">
      <c r="A32" s="24"/>
      <c r="B32" s="25"/>
      <c r="C32" s="25"/>
      <c r="D32" s="6" t="s">
        <v>26</v>
      </c>
      <c r="E32" s="37">
        <f>(E29-E31)</f>
        <v>135.86666666666861</v>
      </c>
      <c r="F32" s="37">
        <f t="shared" ref="F32" si="66">ABS(F29-F31)</f>
        <v>251.98333333332994</v>
      </c>
      <c r="G32" s="37">
        <f t="shared" ref="G32:H32" si="67">ABS(G29-G31)</f>
        <v>89.083333333328483</v>
      </c>
      <c r="H32" s="37">
        <f t="shared" si="67"/>
        <v>59.933333333334303</v>
      </c>
      <c r="I32" s="37">
        <f t="shared" ref="I32:J32" si="68">ABS(I29-I31)</f>
        <v>41.033333333332848</v>
      </c>
      <c r="J32" s="37">
        <f t="shared" si="68"/>
        <v>32.650000000001455</v>
      </c>
      <c r="K32" s="37"/>
      <c r="M32" s="39">
        <v>2.2719999999999998</v>
      </c>
      <c r="N32" s="40">
        <f>VALUE(N3-227.2/100*(N1-N2))</f>
        <v>0</v>
      </c>
      <c r="O32" s="40">
        <f>VALUE(O3-227.2/100*(O1-O2))</f>
        <v>0</v>
      </c>
      <c r="P32" s="40">
        <f>VALUE(P3-227.2/100*(P1-P2))</f>
        <v>0</v>
      </c>
    </row>
    <row r="33" spans="13:16" ht="15" customHeight="1">
      <c r="M33" s="39">
        <v>2.3820000000000001</v>
      </c>
      <c r="N33" s="40">
        <f>VALUE(N3-238.2/100*(N1-N2))</f>
        <v>0</v>
      </c>
      <c r="O33" s="40">
        <f>VALUE(O3-238.2/100*(O1-O2))</f>
        <v>0</v>
      </c>
      <c r="P33" s="40">
        <f>VALUE(P3-238.2/100*(P1-P2))</f>
        <v>0</v>
      </c>
    </row>
    <row r="34" spans="13:16" ht="15" customHeight="1">
      <c r="M34" s="48">
        <v>2.4140000000000001</v>
      </c>
      <c r="N34" s="49">
        <f>VALUE(N3-241.4/100*(N1-N2))</f>
        <v>0</v>
      </c>
      <c r="O34" s="49">
        <f>VALUE(O3-241.4/100*(O1-O2))</f>
        <v>0</v>
      </c>
      <c r="P34" s="49">
        <f>VALUE(P3-241.4/100*(P1-P2))</f>
        <v>0</v>
      </c>
    </row>
    <row r="35" spans="13:16" ht="15" customHeight="1">
      <c r="M35" s="44">
        <v>2.6179999999999999</v>
      </c>
      <c r="N35" s="45">
        <f>VALUE(N3-261.8/100*(N1-N2))</f>
        <v>0</v>
      </c>
      <c r="O35" s="45">
        <f>VALUE(O3-261.8/100*(O1-O2))</f>
        <v>0</v>
      </c>
      <c r="P35" s="45">
        <f>VALUE(P3-261.8/100*(P1-P2))</f>
        <v>0</v>
      </c>
    </row>
    <row r="36" spans="13:16" ht="15" customHeight="1">
      <c r="M36" s="39">
        <v>3</v>
      </c>
      <c r="N36" s="40">
        <f>VALUE(N3-300/100*(N1-N2))</f>
        <v>0</v>
      </c>
      <c r="O36" s="40">
        <f>VALUE(O3-300/100*(O1-O2))</f>
        <v>0</v>
      </c>
      <c r="P36" s="40">
        <f>VALUE(P3-300/100*(P1-P2))</f>
        <v>0</v>
      </c>
    </row>
    <row r="37" spans="13:16" ht="15" customHeight="1">
      <c r="M37" s="39">
        <v>3.2360000000000002</v>
      </c>
      <c r="N37" s="40">
        <f>VALUE(N3-323.6/100*(N1-N2))</f>
        <v>0</v>
      </c>
      <c r="O37" s="40">
        <f>VALUE(O3-323.6/100*(O1-O2))</f>
        <v>0</v>
      </c>
      <c r="P37" s="40">
        <f>VALUE(P3-323.6/100*(P1-P2))</f>
        <v>0</v>
      </c>
    </row>
    <row r="38" spans="13:16" ht="15" customHeight="1">
      <c r="M38" s="39">
        <v>3.2719999999999998</v>
      </c>
      <c r="N38" s="40">
        <f>VALUE(N3-327.2/100*(N1-N2))</f>
        <v>0</v>
      </c>
      <c r="O38" s="40">
        <f>VALUE(O3-327.2/100*(O1-O2))</f>
        <v>0</v>
      </c>
      <c r="P38" s="40">
        <f>VALUE(P3-327.2/100*(P1-P2))</f>
        <v>0</v>
      </c>
    </row>
    <row r="39" spans="13:16" ht="15" customHeight="1">
      <c r="M39" s="39">
        <v>3.3820000000000001</v>
      </c>
      <c r="N39" s="40">
        <f>VALUE(N3-338.2/100*(N1-N2))</f>
        <v>0</v>
      </c>
      <c r="O39" s="40">
        <f>VALUE(O3-338.2/100*(O1-O2))</f>
        <v>0</v>
      </c>
      <c r="P39" s="40">
        <f>VALUE(P3-338.2/100*(P1-P2))</f>
        <v>0</v>
      </c>
    </row>
    <row r="40" spans="13:16" ht="15" customHeight="1">
      <c r="M40" s="39">
        <v>3.4140000000000001</v>
      </c>
      <c r="N40" s="40">
        <f>VALUE(N3-341.4/100*(N1-N2))</f>
        <v>0</v>
      </c>
      <c r="O40" s="40">
        <f>VALUE(O3-341.4/100*(O1-O2))</f>
        <v>0</v>
      </c>
      <c r="P40" s="40">
        <f>VALUE(P3-341.4/100*(P1-P2))</f>
        <v>0</v>
      </c>
    </row>
    <row r="41" spans="13:16" ht="15" customHeight="1">
      <c r="M41" s="39">
        <v>3.6179999999999999</v>
      </c>
      <c r="N41" s="40">
        <f>VALUE(N3-361.8/100*(N1-N2))</f>
        <v>0</v>
      </c>
      <c r="O41" s="40">
        <f>VALUE(O3-361.8/100*(O1-O2))</f>
        <v>0</v>
      </c>
      <c r="P41" s="40">
        <f>VALUE(P3-361.8/100*(P1-P2))</f>
        <v>0</v>
      </c>
    </row>
    <row r="42" spans="13:16" ht="15" customHeight="1">
      <c r="M42" s="39">
        <v>4</v>
      </c>
      <c r="N42" s="40">
        <f>VALUE(N3-400/100*(N1-N2))</f>
        <v>0</v>
      </c>
      <c r="O42" s="40">
        <f>VALUE(O3-400/100*(O1-O2))</f>
        <v>0</v>
      </c>
      <c r="P42" s="40">
        <f>VALUE(P3-400/100*(P1-P2))</f>
        <v>0</v>
      </c>
    </row>
    <row r="43" spans="13:16" ht="15" customHeight="1">
      <c r="M43" s="39">
        <v>4.2359999999999998</v>
      </c>
      <c r="N43" s="40">
        <f>VALUE(N3-423.6/100*(N1-N2))</f>
        <v>0</v>
      </c>
      <c r="O43" s="40">
        <f>VALUE(O3-423.6/100*(O1-O2))</f>
        <v>0</v>
      </c>
      <c r="P43" s="40">
        <f>VALUE(P3-423.6/100*(P1-P2))</f>
        <v>0</v>
      </c>
    </row>
    <row r="44" spans="13:16" ht="15" customHeight="1">
      <c r="M44" s="39">
        <v>4.2720000000000002</v>
      </c>
      <c r="N44" s="40">
        <f>VALUE(N3-427.2/100*(N1-N2))</f>
        <v>0</v>
      </c>
      <c r="O44" s="40">
        <f>VALUE(O3-427.2/100*(O1-O2))</f>
        <v>0</v>
      </c>
      <c r="P44" s="40">
        <f>VALUE(P3-427.2/100*(P1-P2))</f>
        <v>0</v>
      </c>
    </row>
    <row r="45" spans="13:16" ht="15" customHeight="1">
      <c r="M45" s="39">
        <v>4.3819999999999997</v>
      </c>
      <c r="N45" s="40">
        <f>VALUE(N3-438.2/100*(N1-N2))</f>
        <v>0</v>
      </c>
      <c r="O45" s="40">
        <f>VALUE(O3-438.2/100*(O1-O2))</f>
        <v>0</v>
      </c>
      <c r="P45" s="40">
        <f>VALUE(P3-438.2/100*(P1-P2))</f>
        <v>0</v>
      </c>
    </row>
    <row r="46" spans="13:16" ht="15" customHeight="1">
      <c r="M46" s="39">
        <v>4.4139999999999997</v>
      </c>
      <c r="N46" s="40">
        <f>VALUE(N3-414.4/100*(N1-N2))</f>
        <v>0</v>
      </c>
      <c r="O46" s="40">
        <f>VALUE(O3-414.4/100*(O1-O2))</f>
        <v>0</v>
      </c>
      <c r="P46" s="40">
        <f>VALUE(P3-414.4/100*(P1-P2))</f>
        <v>0</v>
      </c>
    </row>
    <row r="47" spans="13:16" ht="15" customHeight="1">
      <c r="M47" s="39">
        <v>4.6180000000000003</v>
      </c>
      <c r="N47" s="40">
        <f>VALUE(N3-461.8/100*(N1-N2))</f>
        <v>0</v>
      </c>
      <c r="O47" s="40">
        <f>VALUE(O3-461.8/100*(O1-O2))</f>
        <v>0</v>
      </c>
      <c r="P47" s="40">
        <f>VALUE(P3-461.8/100*(P1-P2))</f>
        <v>0</v>
      </c>
    </row>
    <row r="48" spans="13:16" ht="15" customHeight="1">
      <c r="M48" s="39">
        <v>4.7640000000000002</v>
      </c>
      <c r="N48" s="40">
        <f>VALUE(N3-476.4/100*(N1-N2))</f>
        <v>0</v>
      </c>
      <c r="O48" s="40">
        <f>VALUE(O3-476.4/100*(O1-O2))</f>
        <v>0</v>
      </c>
      <c r="P48" s="40">
        <f>VALUE(P3-476.4/100*(P1-P2))</f>
        <v>0</v>
      </c>
    </row>
    <row r="49" spans="13:16" ht="15" customHeight="1">
      <c r="M49" s="39">
        <v>5</v>
      </c>
      <c r="N49" s="40">
        <f>VALUE(N3-500/100*(N1-N2))</f>
        <v>0</v>
      </c>
      <c r="O49" s="40">
        <f>VALUE(O3-500/100*(O1-O2))</f>
        <v>0</v>
      </c>
      <c r="P49" s="40">
        <f>VALUE(P3-500/100*(P1-P2))</f>
        <v>0</v>
      </c>
    </row>
    <row r="50" spans="13:16" ht="15" customHeight="1">
      <c r="M50" s="39">
        <v>5.2359999999999998</v>
      </c>
      <c r="N50" s="40">
        <f>VALUE(N3-523.6/100*(N1-N2))</f>
        <v>0</v>
      </c>
      <c r="O50" s="40">
        <f>VALUE(O3-523.6/100*(O1-O2))</f>
        <v>0</v>
      </c>
      <c r="P50" s="40">
        <f>VALUE(P3-523.6/100*(P1-P2))</f>
        <v>0</v>
      </c>
    </row>
    <row r="51" spans="13:16" ht="15" customHeight="1">
      <c r="M51" s="39">
        <v>5.3819999999999997</v>
      </c>
      <c r="N51" s="40">
        <f>VALUE(N3-538.2/100*(N1-N2))</f>
        <v>0</v>
      </c>
      <c r="O51" s="40">
        <f>VALUE(O3-538.2/100*(O1-O2))</f>
        <v>0</v>
      </c>
      <c r="P51" s="40">
        <f>VALUE(P3-538.2/100*(P1-P2))</f>
        <v>0</v>
      </c>
    </row>
    <row r="52" spans="13:16" ht="15" customHeight="1">
      <c r="M52" s="39">
        <v>5.6180000000000003</v>
      </c>
      <c r="N52" s="40">
        <f>VALUE(N3-561.8/100*(N1-N2))</f>
        <v>0</v>
      </c>
      <c r="O52" s="40">
        <f>VALUE(O3-561.8/100*(O1-O2))</f>
        <v>0</v>
      </c>
      <c r="P52" s="40">
        <f>VALUE(P3-561.8/100*(P1-P2))</f>
        <v>0</v>
      </c>
    </row>
    <row r="53" spans="13:16" ht="15" customHeight="1"/>
    <row r="54" spans="13:16" ht="15" customHeight="1"/>
  </sheetData>
  <mergeCells count="4">
    <mergeCell ref="A1:D1"/>
    <mergeCell ref="A5:D5"/>
    <mergeCell ref="A17:D17"/>
    <mergeCell ref="A24:D24"/>
  </mergeCells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R6"/>
  <sheetViews>
    <sheetView showGridLines="0" zoomScaleNormal="100" workbookViewId="0">
      <selection activeCell="A4" sqref="A4"/>
    </sheetView>
  </sheetViews>
  <sheetFormatPr defaultColWidth="8.77734375" defaultRowHeight="14.7" customHeight="1"/>
  <cols>
    <col min="1" max="1" width="112.77734375" style="8" customWidth="1"/>
    <col min="2" max="252" width="8.77734375" style="8" customWidth="1"/>
  </cols>
  <sheetData>
    <row r="1" spans="1:1" ht="14.4">
      <c r="A1" s="10"/>
    </row>
    <row r="2" spans="1:1" ht="14.7" customHeight="1">
      <c r="A2"/>
    </row>
    <row r="3" spans="1:1" ht="14.7" customHeight="1">
      <c r="A3"/>
    </row>
    <row r="4" spans="1:1" ht="14.7" customHeight="1">
      <c r="A4"/>
    </row>
    <row r="5" spans="1:1" ht="14.7" customHeight="1">
      <c r="A5" s="9"/>
    </row>
    <row r="6" spans="1:1" ht="14.7" customHeight="1">
      <c r="A6"/>
    </row>
  </sheetData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9"/>
  <sheetViews>
    <sheetView workbookViewId="0">
      <selection activeCell="A23" sqref="A23"/>
    </sheetView>
  </sheetViews>
  <sheetFormatPr defaultColWidth="8.88671875" defaultRowHeight="13.8"/>
  <cols>
    <col min="1" max="1" width="13.5546875" style="11" bestFit="1" customWidth="1"/>
    <col min="2" max="16384" width="8.88671875" style="11"/>
  </cols>
  <sheetData>
    <row r="2" spans="1:16">
      <c r="A2" s="11" t="s">
        <v>33</v>
      </c>
      <c r="C2" s="11" t="s">
        <v>34</v>
      </c>
      <c r="E2" s="11" t="s">
        <v>35</v>
      </c>
      <c r="G2" s="11" t="s">
        <v>36</v>
      </c>
      <c r="I2" s="11" t="s">
        <v>37</v>
      </c>
      <c r="K2" s="11" t="s">
        <v>38</v>
      </c>
      <c r="M2" s="11" t="s">
        <v>39</v>
      </c>
      <c r="N2" s="11" t="s">
        <v>40</v>
      </c>
      <c r="P2" s="11" t="s">
        <v>41</v>
      </c>
    </row>
    <row r="3" spans="1:16">
      <c r="C3" s="11" t="s">
        <v>42</v>
      </c>
      <c r="E3" s="11" t="s">
        <v>43</v>
      </c>
      <c r="G3" s="11" t="s">
        <v>44</v>
      </c>
      <c r="I3" s="11" t="s">
        <v>45</v>
      </c>
      <c r="K3" s="11" t="s">
        <v>46</v>
      </c>
      <c r="N3" s="11" t="s">
        <v>47</v>
      </c>
      <c r="P3" s="11" t="s">
        <v>48</v>
      </c>
    </row>
    <row r="4" spans="1:16">
      <c r="C4" s="11" t="s">
        <v>49</v>
      </c>
      <c r="E4" s="11" t="s">
        <v>50</v>
      </c>
      <c r="I4" s="11" t="s">
        <v>51</v>
      </c>
    </row>
    <row r="5" spans="1:16">
      <c r="C5" s="11" t="s">
        <v>52</v>
      </c>
      <c r="E5" s="11" t="s">
        <v>53</v>
      </c>
      <c r="I5" s="11" t="s">
        <v>54</v>
      </c>
    </row>
    <row r="6" spans="1:16">
      <c r="A6" s="11" t="s">
        <v>55</v>
      </c>
      <c r="C6" s="11" t="s">
        <v>56</v>
      </c>
    </row>
    <row r="7" spans="1:16">
      <c r="C7" s="11" t="s">
        <v>57</v>
      </c>
    </row>
    <row r="8" spans="1:16">
      <c r="A8" s="11" t="s">
        <v>58</v>
      </c>
      <c r="C8" s="11" t="s">
        <v>59</v>
      </c>
    </row>
    <row r="9" spans="1:16">
      <c r="A9" s="11" t="s">
        <v>60</v>
      </c>
      <c r="C9" s="11" t="s">
        <v>61</v>
      </c>
    </row>
    <row r="12" spans="1:16">
      <c r="A12" s="11" t="s">
        <v>62</v>
      </c>
    </row>
    <row r="13" spans="1:16">
      <c r="A13" s="11" t="s">
        <v>63</v>
      </c>
    </row>
    <row r="16" spans="1:16">
      <c r="A16" s="11" t="s">
        <v>64</v>
      </c>
    </row>
    <row r="19" spans="1:1">
      <c r="A19" s="11" t="s">
        <v>65</v>
      </c>
    </row>
  </sheetData>
  <autoFilter ref="A1:A34">
    <sortState ref="A2:A34">
      <sortCondition ref="A1:A34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"/>
  <sheetViews>
    <sheetView workbookViewId="0">
      <selection activeCell="L1" sqref="L1:O1048576"/>
    </sheetView>
  </sheetViews>
  <sheetFormatPr defaultRowHeight="14.4"/>
  <cols>
    <col min="1" max="15" width="10.77734375" style="15" customWidth="1"/>
  </cols>
  <sheetData>
    <row r="1" spans="1:15">
      <c r="A1" s="2">
        <v>43862</v>
      </c>
      <c r="B1" s="2">
        <v>43864</v>
      </c>
      <c r="C1" s="2">
        <v>43865</v>
      </c>
      <c r="D1" s="2">
        <v>43866</v>
      </c>
      <c r="E1" s="2">
        <v>43867</v>
      </c>
      <c r="F1" s="2">
        <v>43868</v>
      </c>
      <c r="G1" s="2">
        <v>43871</v>
      </c>
      <c r="H1" s="2">
        <v>43872</v>
      </c>
      <c r="I1" s="2">
        <v>43873</v>
      </c>
      <c r="J1" s="2">
        <v>43874</v>
      </c>
      <c r="K1" s="2">
        <v>43875</v>
      </c>
      <c r="L1" s="2">
        <v>43878</v>
      </c>
      <c r="M1" s="2">
        <v>43879</v>
      </c>
      <c r="N1" s="2">
        <v>43880</v>
      </c>
      <c r="O1" s="2">
        <v>43881</v>
      </c>
    </row>
    <row r="2" spans="1:15">
      <c r="A2" s="19">
        <v>12017.35</v>
      </c>
      <c r="B2" s="19">
        <v>11749.85</v>
      </c>
      <c r="C2" s="19">
        <v>11986.15</v>
      </c>
      <c r="D2" s="19">
        <v>12098.15</v>
      </c>
      <c r="E2" s="19">
        <v>12160.6</v>
      </c>
      <c r="F2" s="19">
        <v>12154.7</v>
      </c>
      <c r="G2" s="19">
        <v>12103.55</v>
      </c>
      <c r="H2" s="19">
        <v>12172.3</v>
      </c>
      <c r="I2" s="19">
        <v>12231.75</v>
      </c>
      <c r="J2" s="19">
        <v>12225.65</v>
      </c>
      <c r="K2" s="19">
        <v>12246.7</v>
      </c>
      <c r="L2" s="19">
        <v>12159.6</v>
      </c>
      <c r="M2" s="19">
        <v>12030.75</v>
      </c>
      <c r="N2" s="19">
        <v>12134.7</v>
      </c>
      <c r="O2" s="19">
        <v>12152</v>
      </c>
    </row>
    <row r="3" spans="1:15">
      <c r="A3" s="20">
        <v>11633.3</v>
      </c>
      <c r="B3" s="20">
        <v>11614.5</v>
      </c>
      <c r="C3" s="20">
        <v>11783.4</v>
      </c>
      <c r="D3" s="20">
        <v>11953.35</v>
      </c>
      <c r="E3" s="20">
        <v>12084.65</v>
      </c>
      <c r="F3" s="20">
        <v>12073.95</v>
      </c>
      <c r="G3" s="20">
        <v>11990.75</v>
      </c>
      <c r="H3" s="20">
        <v>12099</v>
      </c>
      <c r="I3" s="20">
        <v>12144.3</v>
      </c>
      <c r="J3" s="20">
        <v>12139.8</v>
      </c>
      <c r="K3" s="20">
        <v>12091.2</v>
      </c>
      <c r="L3" s="20">
        <v>12037</v>
      </c>
      <c r="M3" s="20">
        <v>11908.05</v>
      </c>
      <c r="N3" s="20">
        <v>12042.1</v>
      </c>
      <c r="O3" s="20">
        <v>12071.45</v>
      </c>
    </row>
    <row r="4" spans="1:15">
      <c r="A4" s="21">
        <v>11661.85</v>
      </c>
      <c r="B4" s="21">
        <v>11707.9</v>
      </c>
      <c r="C4" s="21">
        <v>11979.65</v>
      </c>
      <c r="D4" s="21">
        <v>12089.15</v>
      </c>
      <c r="E4" s="21">
        <v>12137.95</v>
      </c>
      <c r="F4" s="21">
        <v>12098.35</v>
      </c>
      <c r="G4" s="21">
        <v>12031.5</v>
      </c>
      <c r="H4" s="21">
        <v>12107.9</v>
      </c>
      <c r="I4" s="21">
        <v>12201.2</v>
      </c>
      <c r="J4" s="21">
        <v>12174.65</v>
      </c>
      <c r="K4" s="21">
        <v>12113.45</v>
      </c>
      <c r="L4" s="21">
        <v>12045.8</v>
      </c>
      <c r="M4" s="21">
        <v>11992.5</v>
      </c>
      <c r="N4" s="21">
        <v>12125.9</v>
      </c>
      <c r="O4" s="21">
        <v>12080.85</v>
      </c>
    </row>
    <row r="5" spans="1:1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</row>
    <row r="6" spans="1:15">
      <c r="A6" s="26">
        <f t="shared" ref="A6:O6" si="0">A8+A25</f>
        <v>12292.41666666667</v>
      </c>
      <c r="B6" s="26">
        <f t="shared" si="0"/>
        <v>11902.35</v>
      </c>
      <c r="C6" s="26">
        <f t="shared" si="0"/>
        <v>12252.15</v>
      </c>
      <c r="D6" s="26">
        <f t="shared" si="0"/>
        <v>12285.216666666665</v>
      </c>
      <c r="E6" s="26">
        <f t="shared" si="0"/>
        <v>12246.766666666665</v>
      </c>
      <c r="F6" s="26">
        <f t="shared" si="0"/>
        <v>12224.8</v>
      </c>
      <c r="G6" s="26">
        <f t="shared" si="0"/>
        <v>12205.916666666668</v>
      </c>
      <c r="H6" s="26">
        <f t="shared" si="0"/>
        <v>12227.099999999999</v>
      </c>
      <c r="I6" s="26">
        <f t="shared" si="0"/>
        <v>12327.983333333334</v>
      </c>
      <c r="J6" s="26">
        <f t="shared" si="0"/>
        <v>12306.116666666667</v>
      </c>
      <c r="K6" s="26">
        <f t="shared" si="0"/>
        <v>12365.200000000004</v>
      </c>
      <c r="L6" s="26">
        <f t="shared" si="0"/>
        <v>12247.199999999995</v>
      </c>
      <c r="M6" s="26">
        <f t="shared" si="0"/>
        <v>12168.850000000002</v>
      </c>
      <c r="N6" s="26">
        <f t="shared" si="0"/>
        <v>12252.300000000003</v>
      </c>
      <c r="O6" s="26">
        <f t="shared" si="0"/>
        <v>12211.966666666667</v>
      </c>
    </row>
    <row r="7" spans="1:15">
      <c r="A7" s="27">
        <f t="shared" ref="A7:O7" si="1">A11+A25</f>
        <v>12154.883333333335</v>
      </c>
      <c r="B7" s="27">
        <f t="shared" si="1"/>
        <v>11826.1</v>
      </c>
      <c r="C7" s="27">
        <f t="shared" si="1"/>
        <v>12119.15</v>
      </c>
      <c r="D7" s="27">
        <f t="shared" si="1"/>
        <v>12191.683333333332</v>
      </c>
      <c r="E7" s="27">
        <f t="shared" si="1"/>
        <v>12203.683333333332</v>
      </c>
      <c r="F7" s="27">
        <f t="shared" si="1"/>
        <v>12189.75</v>
      </c>
      <c r="G7" s="27">
        <f t="shared" si="1"/>
        <v>12154.733333333334</v>
      </c>
      <c r="H7" s="27">
        <f t="shared" si="1"/>
        <v>12199.699999999999</v>
      </c>
      <c r="I7" s="27">
        <f t="shared" si="1"/>
        <v>12279.866666666667</v>
      </c>
      <c r="J7" s="27">
        <f t="shared" si="1"/>
        <v>12265.883333333333</v>
      </c>
      <c r="K7" s="27">
        <f t="shared" si="1"/>
        <v>12305.950000000003</v>
      </c>
      <c r="L7" s="27">
        <f t="shared" si="1"/>
        <v>12203.399999999998</v>
      </c>
      <c r="M7" s="27">
        <f t="shared" si="1"/>
        <v>12099.800000000001</v>
      </c>
      <c r="N7" s="27">
        <f t="shared" si="1"/>
        <v>12193.500000000002</v>
      </c>
      <c r="O7" s="27">
        <f t="shared" si="1"/>
        <v>12181.983333333334</v>
      </c>
    </row>
    <row r="8" spans="1:15">
      <c r="A8" s="28">
        <f t="shared" ref="A8:O8" si="2">(2*A11)-A3</f>
        <v>11908.366666666669</v>
      </c>
      <c r="B8" s="28">
        <f t="shared" si="2"/>
        <v>11767</v>
      </c>
      <c r="C8" s="28">
        <f t="shared" si="2"/>
        <v>12049.4</v>
      </c>
      <c r="D8" s="28">
        <f t="shared" si="2"/>
        <v>12140.416666666666</v>
      </c>
      <c r="E8" s="28">
        <f t="shared" si="2"/>
        <v>12170.816666666664</v>
      </c>
      <c r="F8" s="28">
        <f t="shared" si="2"/>
        <v>12144.05</v>
      </c>
      <c r="G8" s="28">
        <f t="shared" si="2"/>
        <v>12093.116666666669</v>
      </c>
      <c r="H8" s="28">
        <f t="shared" si="2"/>
        <v>12153.8</v>
      </c>
      <c r="I8" s="28">
        <f t="shared" si="2"/>
        <v>12240.533333333333</v>
      </c>
      <c r="J8" s="28">
        <f t="shared" si="2"/>
        <v>12220.266666666666</v>
      </c>
      <c r="K8" s="28">
        <f t="shared" si="2"/>
        <v>12209.700000000004</v>
      </c>
      <c r="L8" s="28">
        <f t="shared" si="2"/>
        <v>12124.599999999995</v>
      </c>
      <c r="M8" s="28">
        <f t="shared" si="2"/>
        <v>12046.150000000001</v>
      </c>
      <c r="N8" s="28">
        <f t="shared" si="2"/>
        <v>12159.700000000003</v>
      </c>
      <c r="O8" s="28">
        <f t="shared" si="2"/>
        <v>12131.416666666668</v>
      </c>
    </row>
    <row r="9" spans="1:15">
      <c r="A9" s="21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</row>
    <row r="10" spans="1:15">
      <c r="A10" s="29">
        <f t="shared" ref="A10:O10" si="3">A11+A32/2</f>
        <v>11825.325000000001</v>
      </c>
      <c r="B10" s="29">
        <f t="shared" si="3"/>
        <v>11699.325000000001</v>
      </c>
      <c r="C10" s="29">
        <f t="shared" si="3"/>
        <v>11948.025</v>
      </c>
      <c r="D10" s="29">
        <f t="shared" si="3"/>
        <v>12068.016666666666</v>
      </c>
      <c r="E10" s="29">
        <f t="shared" si="3"/>
        <v>12132.841666666664</v>
      </c>
      <c r="F10" s="29">
        <f t="shared" si="3"/>
        <v>12114.325000000001</v>
      </c>
      <c r="G10" s="29">
        <f t="shared" si="3"/>
        <v>12047.15</v>
      </c>
      <c r="H10" s="29">
        <f t="shared" si="3"/>
        <v>12135.65</v>
      </c>
      <c r="I10" s="29">
        <f t="shared" si="3"/>
        <v>12196.808333333332</v>
      </c>
      <c r="J10" s="29">
        <f t="shared" si="3"/>
        <v>12182.724999999999</v>
      </c>
      <c r="K10" s="29">
        <f t="shared" si="3"/>
        <v>12168.95</v>
      </c>
      <c r="L10" s="29">
        <f t="shared" si="3"/>
        <v>12098.3</v>
      </c>
      <c r="M10" s="29">
        <f t="shared" si="3"/>
        <v>11984.800000000001</v>
      </c>
      <c r="N10" s="29">
        <f t="shared" si="3"/>
        <v>12113.400000000001</v>
      </c>
      <c r="O10" s="29">
        <f t="shared" si="3"/>
        <v>12111.725</v>
      </c>
    </row>
    <row r="11" spans="1:15">
      <c r="A11" s="21">
        <f t="shared" ref="A11:O11" si="4">(A2+A3+A4)/3</f>
        <v>11770.833333333334</v>
      </c>
      <c r="B11" s="21">
        <f t="shared" si="4"/>
        <v>11690.75</v>
      </c>
      <c r="C11" s="21">
        <f t="shared" si="4"/>
        <v>11916.4</v>
      </c>
      <c r="D11" s="21">
        <f t="shared" si="4"/>
        <v>12046.883333333333</v>
      </c>
      <c r="E11" s="21">
        <f t="shared" si="4"/>
        <v>12127.733333333332</v>
      </c>
      <c r="F11" s="21">
        <f t="shared" si="4"/>
        <v>12109</v>
      </c>
      <c r="G11" s="21">
        <f t="shared" si="4"/>
        <v>12041.933333333334</v>
      </c>
      <c r="H11" s="21">
        <f t="shared" si="4"/>
        <v>12126.4</v>
      </c>
      <c r="I11" s="21">
        <f t="shared" si="4"/>
        <v>12192.416666666666</v>
      </c>
      <c r="J11" s="21">
        <f t="shared" si="4"/>
        <v>12180.033333333333</v>
      </c>
      <c r="K11" s="21">
        <f t="shared" si="4"/>
        <v>12150.450000000003</v>
      </c>
      <c r="L11" s="21">
        <f t="shared" si="4"/>
        <v>12080.799999999997</v>
      </c>
      <c r="M11" s="21">
        <f t="shared" si="4"/>
        <v>11977.1</v>
      </c>
      <c r="N11" s="21">
        <f t="shared" si="4"/>
        <v>12100.900000000001</v>
      </c>
      <c r="O11" s="21">
        <f t="shared" si="4"/>
        <v>12101.433333333334</v>
      </c>
    </row>
    <row r="12" spans="1:15">
      <c r="A12" s="31">
        <f t="shared" ref="A12:O12" si="5">A11-A32/2</f>
        <v>11716.341666666667</v>
      </c>
      <c r="B12" s="31">
        <f t="shared" si="5"/>
        <v>11682.174999999999</v>
      </c>
      <c r="C12" s="31">
        <f t="shared" si="5"/>
        <v>11884.775</v>
      </c>
      <c r="D12" s="31">
        <f t="shared" si="5"/>
        <v>12025.75</v>
      </c>
      <c r="E12" s="31">
        <f t="shared" si="5"/>
        <v>12122.625</v>
      </c>
      <c r="F12" s="31">
        <f t="shared" si="5"/>
        <v>12103.674999999999</v>
      </c>
      <c r="G12" s="31">
        <f t="shared" si="5"/>
        <v>12036.716666666669</v>
      </c>
      <c r="H12" s="31">
        <f t="shared" si="5"/>
        <v>12117.15</v>
      </c>
      <c r="I12" s="31">
        <f t="shared" si="5"/>
        <v>12188.025</v>
      </c>
      <c r="J12" s="31">
        <f t="shared" si="5"/>
        <v>12177.341666666667</v>
      </c>
      <c r="K12" s="31">
        <f t="shared" si="5"/>
        <v>12131.950000000004</v>
      </c>
      <c r="L12" s="31">
        <f t="shared" si="5"/>
        <v>12063.299999999996</v>
      </c>
      <c r="M12" s="31">
        <f t="shared" si="5"/>
        <v>11969.4</v>
      </c>
      <c r="N12" s="31">
        <f t="shared" si="5"/>
        <v>12088.400000000001</v>
      </c>
      <c r="O12" s="31">
        <f t="shared" si="5"/>
        <v>12091.141666666668</v>
      </c>
    </row>
    <row r="13" spans="1:15">
      <c r="A13" s="21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</row>
    <row r="14" spans="1:15">
      <c r="A14" s="32">
        <f t="shared" ref="A14:O14" si="6">2*A11-A2</f>
        <v>11524.316666666668</v>
      </c>
      <c r="B14" s="32">
        <f t="shared" si="6"/>
        <v>11631.65</v>
      </c>
      <c r="C14" s="32">
        <f t="shared" si="6"/>
        <v>11846.65</v>
      </c>
      <c r="D14" s="32">
        <f t="shared" si="6"/>
        <v>11995.616666666667</v>
      </c>
      <c r="E14" s="32">
        <f t="shared" si="6"/>
        <v>12094.866666666663</v>
      </c>
      <c r="F14" s="32">
        <f t="shared" si="6"/>
        <v>12063.3</v>
      </c>
      <c r="G14" s="32">
        <f t="shared" si="6"/>
        <v>11980.316666666669</v>
      </c>
      <c r="H14" s="32">
        <f t="shared" si="6"/>
        <v>12080.5</v>
      </c>
      <c r="I14" s="32">
        <f t="shared" si="6"/>
        <v>12153.083333333332</v>
      </c>
      <c r="J14" s="32">
        <f t="shared" si="6"/>
        <v>12134.416666666666</v>
      </c>
      <c r="K14" s="32">
        <f t="shared" si="6"/>
        <v>12054.200000000004</v>
      </c>
      <c r="L14" s="32">
        <f t="shared" si="6"/>
        <v>12001.999999999995</v>
      </c>
      <c r="M14" s="32">
        <f t="shared" si="6"/>
        <v>11923.45</v>
      </c>
      <c r="N14" s="32">
        <f t="shared" si="6"/>
        <v>12067.100000000002</v>
      </c>
      <c r="O14" s="32">
        <f t="shared" si="6"/>
        <v>12050.866666666669</v>
      </c>
    </row>
    <row r="15" spans="1:15">
      <c r="A15" s="34">
        <f t="shared" ref="A15:O15" si="7">A11-A25</f>
        <v>11386.783333333333</v>
      </c>
      <c r="B15" s="34">
        <f t="shared" si="7"/>
        <v>11555.4</v>
      </c>
      <c r="C15" s="34">
        <f t="shared" si="7"/>
        <v>11713.65</v>
      </c>
      <c r="D15" s="34">
        <f t="shared" si="7"/>
        <v>11902.083333333334</v>
      </c>
      <c r="E15" s="34">
        <f t="shared" si="7"/>
        <v>12051.783333333331</v>
      </c>
      <c r="F15" s="34">
        <f t="shared" si="7"/>
        <v>12028.25</v>
      </c>
      <c r="G15" s="34">
        <f t="shared" si="7"/>
        <v>11929.133333333335</v>
      </c>
      <c r="H15" s="34">
        <f t="shared" si="7"/>
        <v>12053.1</v>
      </c>
      <c r="I15" s="34">
        <f t="shared" si="7"/>
        <v>12104.966666666665</v>
      </c>
      <c r="J15" s="34">
        <f t="shared" si="7"/>
        <v>12094.183333333332</v>
      </c>
      <c r="K15" s="34">
        <f t="shared" si="7"/>
        <v>11994.950000000003</v>
      </c>
      <c r="L15" s="34">
        <f t="shared" si="7"/>
        <v>11958.199999999997</v>
      </c>
      <c r="M15" s="34">
        <f t="shared" si="7"/>
        <v>11854.4</v>
      </c>
      <c r="N15" s="34">
        <f t="shared" si="7"/>
        <v>12008.300000000001</v>
      </c>
      <c r="O15" s="34">
        <f t="shared" si="7"/>
        <v>12020.883333333335</v>
      </c>
    </row>
    <row r="16" spans="1:15">
      <c r="A16" s="35">
        <f t="shared" ref="A16:O16" si="8">A14-A25</f>
        <v>11140.266666666666</v>
      </c>
      <c r="B16" s="35">
        <f t="shared" si="8"/>
        <v>11496.3</v>
      </c>
      <c r="C16" s="35">
        <f t="shared" si="8"/>
        <v>11643.9</v>
      </c>
      <c r="D16" s="35">
        <f t="shared" si="8"/>
        <v>11850.816666666668</v>
      </c>
      <c r="E16" s="35">
        <f t="shared" si="8"/>
        <v>12018.916666666662</v>
      </c>
      <c r="F16" s="35">
        <f t="shared" si="8"/>
        <v>11982.55</v>
      </c>
      <c r="G16" s="35">
        <f t="shared" si="8"/>
        <v>11867.51666666667</v>
      </c>
      <c r="H16" s="35">
        <f t="shared" si="8"/>
        <v>12007.2</v>
      </c>
      <c r="I16" s="35">
        <f t="shared" si="8"/>
        <v>12065.633333333331</v>
      </c>
      <c r="J16" s="35">
        <f t="shared" si="8"/>
        <v>12048.566666666666</v>
      </c>
      <c r="K16" s="35">
        <f t="shared" si="8"/>
        <v>11898.700000000004</v>
      </c>
      <c r="L16" s="35">
        <f t="shared" si="8"/>
        <v>11879.399999999994</v>
      </c>
      <c r="M16" s="35">
        <f t="shared" si="8"/>
        <v>11800.75</v>
      </c>
      <c r="N16" s="35">
        <f t="shared" si="8"/>
        <v>11974.500000000002</v>
      </c>
      <c r="O16" s="35">
        <f t="shared" si="8"/>
        <v>11970.316666666669</v>
      </c>
    </row>
    <row r="17" spans="1:1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</row>
    <row r="18" spans="1:15">
      <c r="A18" s="27">
        <f t="shared" ref="A18:O18" si="9">(A2/A3)*A4</f>
        <v>12046.842520823842</v>
      </c>
      <c r="B18" s="27">
        <f t="shared" si="9"/>
        <v>11844.33844031168</v>
      </c>
      <c r="C18" s="27">
        <f t="shared" si="9"/>
        <v>12185.776757769405</v>
      </c>
      <c r="D18" s="27">
        <f t="shared" si="9"/>
        <v>12235.595048459218</v>
      </c>
      <c r="E18" s="27">
        <f t="shared" si="9"/>
        <v>12214.234981567528</v>
      </c>
      <c r="F18" s="27">
        <f t="shared" si="9"/>
        <v>12179.26318603274</v>
      </c>
      <c r="G18" s="27">
        <f t="shared" si="9"/>
        <v>12144.683345495485</v>
      </c>
      <c r="H18" s="27">
        <f t="shared" si="9"/>
        <v>12181.253919332175</v>
      </c>
      <c r="I18" s="27">
        <f t="shared" si="9"/>
        <v>12289.059731725996</v>
      </c>
      <c r="J18" s="27">
        <f t="shared" si="9"/>
        <v>12260.7464515478</v>
      </c>
      <c r="K18" s="27">
        <f t="shared" si="9"/>
        <v>12269.236148190421</v>
      </c>
      <c r="L18" s="27">
        <f t="shared" si="9"/>
        <v>12168.489630306554</v>
      </c>
      <c r="M18" s="27">
        <f t="shared" si="9"/>
        <v>12116.070168919345</v>
      </c>
      <c r="N18" s="27">
        <f t="shared" si="9"/>
        <v>12219.144395911013</v>
      </c>
      <c r="O18" s="27">
        <f t="shared" si="9"/>
        <v>12161.462724030667</v>
      </c>
    </row>
    <row r="19" spans="1:15">
      <c r="A19" s="28">
        <f t="shared" ref="A19:O19" si="10">A4+A26/2</f>
        <v>11873.077500000001</v>
      </c>
      <c r="B19" s="28">
        <f t="shared" si="10"/>
        <v>11782.342500000001</v>
      </c>
      <c r="C19" s="28">
        <f t="shared" si="10"/>
        <v>12091.1625</v>
      </c>
      <c r="D19" s="28">
        <f t="shared" si="10"/>
        <v>12168.789999999999</v>
      </c>
      <c r="E19" s="28">
        <f t="shared" si="10"/>
        <v>12179.722500000002</v>
      </c>
      <c r="F19" s="28">
        <f t="shared" si="10"/>
        <v>12142.762500000001</v>
      </c>
      <c r="G19" s="28">
        <f t="shared" si="10"/>
        <v>12093.539999999999</v>
      </c>
      <c r="H19" s="28">
        <f t="shared" si="10"/>
        <v>12148.215</v>
      </c>
      <c r="I19" s="28">
        <f t="shared" si="10"/>
        <v>12249.297500000001</v>
      </c>
      <c r="J19" s="28">
        <f t="shared" si="10"/>
        <v>12221.8675</v>
      </c>
      <c r="K19" s="28">
        <f t="shared" si="10"/>
        <v>12198.975</v>
      </c>
      <c r="L19" s="28">
        <f t="shared" si="10"/>
        <v>12113.23</v>
      </c>
      <c r="M19" s="28">
        <f t="shared" si="10"/>
        <v>12059.985000000001</v>
      </c>
      <c r="N19" s="28">
        <f t="shared" si="10"/>
        <v>12176.83</v>
      </c>
      <c r="O19" s="28">
        <f t="shared" si="10"/>
        <v>12125.1525</v>
      </c>
    </row>
    <row r="20" spans="1:15">
      <c r="A20" s="21">
        <f t="shared" ref="A20:O20" si="11">A4</f>
        <v>11661.85</v>
      </c>
      <c r="B20" s="21">
        <f t="shared" si="11"/>
        <v>11707.9</v>
      </c>
      <c r="C20" s="21">
        <f t="shared" si="11"/>
        <v>11979.65</v>
      </c>
      <c r="D20" s="21">
        <f t="shared" si="11"/>
        <v>12089.15</v>
      </c>
      <c r="E20" s="21">
        <f t="shared" si="11"/>
        <v>12137.95</v>
      </c>
      <c r="F20" s="21">
        <f t="shared" si="11"/>
        <v>12098.35</v>
      </c>
      <c r="G20" s="21">
        <f t="shared" si="11"/>
        <v>12031.5</v>
      </c>
      <c r="H20" s="21">
        <f t="shared" si="11"/>
        <v>12107.9</v>
      </c>
      <c r="I20" s="21">
        <f t="shared" si="11"/>
        <v>12201.2</v>
      </c>
      <c r="J20" s="21">
        <f t="shared" si="11"/>
        <v>12174.65</v>
      </c>
      <c r="K20" s="21">
        <f t="shared" si="11"/>
        <v>12113.45</v>
      </c>
      <c r="L20" s="21">
        <f t="shared" si="11"/>
        <v>12045.8</v>
      </c>
      <c r="M20" s="21">
        <f t="shared" si="11"/>
        <v>11992.5</v>
      </c>
      <c r="N20" s="21">
        <f t="shared" si="11"/>
        <v>12125.9</v>
      </c>
      <c r="O20" s="21">
        <f t="shared" si="11"/>
        <v>12080.85</v>
      </c>
    </row>
    <row r="21" spans="1:15">
      <c r="A21" s="20">
        <f t="shared" ref="A21:O21" si="12">A4-A26/4</f>
        <v>11556.23625</v>
      </c>
      <c r="B21" s="20">
        <f t="shared" si="12"/>
        <v>11670.678749999999</v>
      </c>
      <c r="C21" s="20">
        <f t="shared" si="12"/>
        <v>11923.893749999999</v>
      </c>
      <c r="D21" s="20">
        <f t="shared" si="12"/>
        <v>12049.33</v>
      </c>
      <c r="E21" s="20">
        <f t="shared" si="12"/>
        <v>12117.063750000001</v>
      </c>
      <c r="F21" s="20">
        <f t="shared" si="12"/>
        <v>12076.143750000001</v>
      </c>
      <c r="G21" s="20">
        <f t="shared" si="12"/>
        <v>12000.48</v>
      </c>
      <c r="H21" s="20">
        <f t="shared" si="12"/>
        <v>12087.7425</v>
      </c>
      <c r="I21" s="20">
        <f t="shared" si="12"/>
        <v>12177.151250000001</v>
      </c>
      <c r="J21" s="20">
        <f t="shared" si="12"/>
        <v>12151.04125</v>
      </c>
      <c r="K21" s="20">
        <f t="shared" si="12"/>
        <v>12070.6875</v>
      </c>
      <c r="L21" s="20">
        <f t="shared" si="12"/>
        <v>12012.084999999999</v>
      </c>
      <c r="M21" s="20">
        <f t="shared" si="12"/>
        <v>11958.7575</v>
      </c>
      <c r="N21" s="20">
        <f t="shared" si="12"/>
        <v>12100.434999999999</v>
      </c>
      <c r="O21" s="20">
        <f t="shared" si="12"/>
        <v>12058.698750000001</v>
      </c>
    </row>
    <row r="22" spans="1:15">
      <c r="A22" s="32">
        <f t="shared" ref="A22:O22" si="13">A4-A26/2</f>
        <v>11450.622499999999</v>
      </c>
      <c r="B22" s="32">
        <f t="shared" si="13"/>
        <v>11633.457499999999</v>
      </c>
      <c r="C22" s="32">
        <f t="shared" si="13"/>
        <v>11868.137499999999</v>
      </c>
      <c r="D22" s="32">
        <f t="shared" si="13"/>
        <v>12009.51</v>
      </c>
      <c r="E22" s="32">
        <f t="shared" si="13"/>
        <v>12096.1775</v>
      </c>
      <c r="F22" s="32">
        <f t="shared" si="13"/>
        <v>12053.9375</v>
      </c>
      <c r="G22" s="32">
        <f t="shared" si="13"/>
        <v>11969.460000000001</v>
      </c>
      <c r="H22" s="32">
        <f t="shared" si="13"/>
        <v>12067.584999999999</v>
      </c>
      <c r="I22" s="32">
        <f t="shared" si="13"/>
        <v>12153.102500000001</v>
      </c>
      <c r="J22" s="32">
        <f t="shared" si="13"/>
        <v>12127.432499999999</v>
      </c>
      <c r="K22" s="32">
        <f t="shared" si="13"/>
        <v>12027.925000000001</v>
      </c>
      <c r="L22" s="32">
        <f t="shared" si="13"/>
        <v>11978.369999999999</v>
      </c>
      <c r="M22" s="32">
        <f t="shared" si="13"/>
        <v>11925.014999999999</v>
      </c>
      <c r="N22" s="32">
        <f t="shared" si="13"/>
        <v>12074.97</v>
      </c>
      <c r="O22" s="32">
        <f t="shared" si="13"/>
        <v>12036.547500000001</v>
      </c>
    </row>
    <row r="23" spans="1:15">
      <c r="A23" s="34">
        <f t="shared" ref="A23:O23" si="14">A4-(A18-A4)</f>
        <v>11276.857479176158</v>
      </c>
      <c r="B23" s="34">
        <f t="shared" si="14"/>
        <v>11571.46155968832</v>
      </c>
      <c r="C23" s="34">
        <f t="shared" si="14"/>
        <v>11773.523242230594</v>
      </c>
      <c r="D23" s="34">
        <f t="shared" si="14"/>
        <v>11942.704951540782</v>
      </c>
      <c r="E23" s="34">
        <f t="shared" si="14"/>
        <v>12061.665018432474</v>
      </c>
      <c r="F23" s="34">
        <f t="shared" si="14"/>
        <v>12017.436813967261</v>
      </c>
      <c r="G23" s="34">
        <f t="shared" si="14"/>
        <v>11918.316654504515</v>
      </c>
      <c r="H23" s="34">
        <f t="shared" si="14"/>
        <v>12034.546080667824</v>
      </c>
      <c r="I23" s="34">
        <f t="shared" si="14"/>
        <v>12113.340268274005</v>
      </c>
      <c r="J23" s="34">
        <f t="shared" si="14"/>
        <v>12088.553548452199</v>
      </c>
      <c r="K23" s="34">
        <f t="shared" si="14"/>
        <v>11957.663851809581</v>
      </c>
      <c r="L23" s="34">
        <f t="shared" si="14"/>
        <v>11923.110369693444</v>
      </c>
      <c r="M23" s="34">
        <f t="shared" si="14"/>
        <v>11868.929831080655</v>
      </c>
      <c r="N23" s="34">
        <f t="shared" si="14"/>
        <v>12032.655604088986</v>
      </c>
      <c r="O23" s="34">
        <f t="shared" si="14"/>
        <v>12000.237275969333</v>
      </c>
    </row>
    <row r="24" spans="1:1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</row>
    <row r="25" spans="1:15">
      <c r="A25" s="36">
        <f t="shared" ref="A25:O25" si="15">ABS(A2-A3)</f>
        <v>384.05000000000109</v>
      </c>
      <c r="B25" s="36">
        <f t="shared" si="15"/>
        <v>135.35000000000036</v>
      </c>
      <c r="C25" s="36">
        <f t="shared" si="15"/>
        <v>202.75</v>
      </c>
      <c r="D25" s="36">
        <f t="shared" si="15"/>
        <v>144.79999999999927</v>
      </c>
      <c r="E25" s="36">
        <f t="shared" si="15"/>
        <v>75.950000000000728</v>
      </c>
      <c r="F25" s="36">
        <f t="shared" si="15"/>
        <v>80.75</v>
      </c>
      <c r="G25" s="36">
        <f t="shared" si="15"/>
        <v>112.79999999999927</v>
      </c>
      <c r="H25" s="36">
        <f t="shared" si="15"/>
        <v>73.299999999999272</v>
      </c>
      <c r="I25" s="36">
        <f t="shared" si="15"/>
        <v>87.450000000000728</v>
      </c>
      <c r="J25" s="36">
        <f t="shared" si="15"/>
        <v>85.850000000000364</v>
      </c>
      <c r="K25" s="36">
        <f t="shared" si="15"/>
        <v>155.5</v>
      </c>
      <c r="L25" s="36">
        <f t="shared" si="15"/>
        <v>122.60000000000036</v>
      </c>
      <c r="M25" s="36">
        <f t="shared" si="15"/>
        <v>122.70000000000073</v>
      </c>
      <c r="N25" s="36">
        <f t="shared" si="15"/>
        <v>92.600000000000364</v>
      </c>
      <c r="O25" s="36">
        <f t="shared" si="15"/>
        <v>80.549999999999272</v>
      </c>
    </row>
    <row r="26" spans="1:15">
      <c r="A26" s="36">
        <f t="shared" ref="A26:O26" si="16">A25*1.1</f>
        <v>422.45500000000123</v>
      </c>
      <c r="B26" s="36">
        <f t="shared" si="16"/>
        <v>148.88500000000042</v>
      </c>
      <c r="C26" s="36">
        <f t="shared" si="16"/>
        <v>223.02500000000001</v>
      </c>
      <c r="D26" s="36">
        <f t="shared" si="16"/>
        <v>159.27999999999921</v>
      </c>
      <c r="E26" s="36">
        <f t="shared" si="16"/>
        <v>83.545000000000812</v>
      </c>
      <c r="F26" s="36">
        <f t="shared" si="16"/>
        <v>88.825000000000003</v>
      </c>
      <c r="G26" s="36">
        <f t="shared" si="16"/>
        <v>124.07999999999922</v>
      </c>
      <c r="H26" s="36">
        <f t="shared" si="16"/>
        <v>80.6299999999992</v>
      </c>
      <c r="I26" s="36">
        <f t="shared" si="16"/>
        <v>96.195000000000803</v>
      </c>
      <c r="J26" s="36">
        <f t="shared" si="16"/>
        <v>94.435000000000414</v>
      </c>
      <c r="K26" s="36">
        <f t="shared" si="16"/>
        <v>171.05</v>
      </c>
      <c r="L26" s="36">
        <f t="shared" si="16"/>
        <v>134.86000000000041</v>
      </c>
      <c r="M26" s="36">
        <f t="shared" si="16"/>
        <v>134.97000000000082</v>
      </c>
      <c r="N26" s="36">
        <f t="shared" si="16"/>
        <v>101.86000000000041</v>
      </c>
      <c r="O26" s="36">
        <f t="shared" si="16"/>
        <v>88.604999999999208</v>
      </c>
    </row>
    <row r="27" spans="1:15">
      <c r="A27" s="36">
        <f t="shared" ref="A27:O27" si="17">(A2+A3)</f>
        <v>23650.65</v>
      </c>
      <c r="B27" s="36">
        <f t="shared" si="17"/>
        <v>23364.35</v>
      </c>
      <c r="C27" s="36">
        <f t="shared" si="17"/>
        <v>23769.55</v>
      </c>
      <c r="D27" s="36">
        <f t="shared" si="17"/>
        <v>24051.5</v>
      </c>
      <c r="E27" s="36">
        <f t="shared" si="17"/>
        <v>24245.25</v>
      </c>
      <c r="F27" s="36">
        <f t="shared" si="17"/>
        <v>24228.65</v>
      </c>
      <c r="G27" s="36">
        <f t="shared" si="17"/>
        <v>24094.3</v>
      </c>
      <c r="H27" s="36">
        <f t="shared" si="17"/>
        <v>24271.3</v>
      </c>
      <c r="I27" s="36">
        <f t="shared" si="17"/>
        <v>24376.05</v>
      </c>
      <c r="J27" s="36">
        <f t="shared" si="17"/>
        <v>24365.449999999997</v>
      </c>
      <c r="K27" s="36">
        <f t="shared" si="17"/>
        <v>24337.9</v>
      </c>
      <c r="L27" s="36">
        <f t="shared" si="17"/>
        <v>24196.6</v>
      </c>
      <c r="M27" s="36">
        <f t="shared" si="17"/>
        <v>23938.799999999999</v>
      </c>
      <c r="N27" s="36">
        <f t="shared" si="17"/>
        <v>24176.800000000003</v>
      </c>
      <c r="O27" s="36">
        <f t="shared" si="17"/>
        <v>24223.45</v>
      </c>
    </row>
    <row r="28" spans="1:15">
      <c r="A28" s="36">
        <f t="shared" ref="A28:O28" si="18">(A2+A3)/2</f>
        <v>11825.325000000001</v>
      </c>
      <c r="B28" s="36">
        <f t="shared" si="18"/>
        <v>11682.174999999999</v>
      </c>
      <c r="C28" s="36">
        <f t="shared" si="18"/>
        <v>11884.775</v>
      </c>
      <c r="D28" s="36">
        <f t="shared" si="18"/>
        <v>12025.75</v>
      </c>
      <c r="E28" s="36">
        <f t="shared" si="18"/>
        <v>12122.625</v>
      </c>
      <c r="F28" s="36">
        <f t="shared" si="18"/>
        <v>12114.325000000001</v>
      </c>
      <c r="G28" s="36">
        <f t="shared" si="18"/>
        <v>12047.15</v>
      </c>
      <c r="H28" s="36">
        <f t="shared" si="18"/>
        <v>12135.65</v>
      </c>
      <c r="I28" s="36">
        <f t="shared" si="18"/>
        <v>12188.025</v>
      </c>
      <c r="J28" s="36">
        <f t="shared" si="18"/>
        <v>12182.724999999999</v>
      </c>
      <c r="K28" s="36">
        <f t="shared" si="18"/>
        <v>12168.95</v>
      </c>
      <c r="L28" s="36">
        <f t="shared" si="18"/>
        <v>12098.3</v>
      </c>
      <c r="M28" s="36">
        <f t="shared" si="18"/>
        <v>11969.4</v>
      </c>
      <c r="N28" s="36">
        <f t="shared" si="18"/>
        <v>12088.400000000001</v>
      </c>
      <c r="O28" s="36">
        <f t="shared" si="18"/>
        <v>12111.725</v>
      </c>
    </row>
    <row r="29" spans="1:15">
      <c r="A29" s="36">
        <f t="shared" ref="A29:O29" si="19">A30-A31+A30</f>
        <v>11716.341666666667</v>
      </c>
      <c r="B29" s="36">
        <f t="shared" si="19"/>
        <v>11699.325000000001</v>
      </c>
      <c r="C29" s="36">
        <f t="shared" si="19"/>
        <v>11948.025</v>
      </c>
      <c r="D29" s="36">
        <f t="shared" si="19"/>
        <v>12068.016666666666</v>
      </c>
      <c r="E29" s="36">
        <f t="shared" si="19"/>
        <v>12132.841666666664</v>
      </c>
      <c r="F29" s="36">
        <f t="shared" si="19"/>
        <v>12103.674999999999</v>
      </c>
      <c r="G29" s="36">
        <f t="shared" si="19"/>
        <v>12036.716666666669</v>
      </c>
      <c r="H29" s="36">
        <f t="shared" si="19"/>
        <v>12117.15</v>
      </c>
      <c r="I29" s="36">
        <f t="shared" si="19"/>
        <v>12196.808333333332</v>
      </c>
      <c r="J29" s="36">
        <f t="shared" si="19"/>
        <v>12177.341666666667</v>
      </c>
      <c r="K29" s="36">
        <f t="shared" si="19"/>
        <v>12131.950000000004</v>
      </c>
      <c r="L29" s="36">
        <f t="shared" si="19"/>
        <v>12063.299999999996</v>
      </c>
      <c r="M29" s="36">
        <f t="shared" si="19"/>
        <v>11984.800000000001</v>
      </c>
      <c r="N29" s="36">
        <f t="shared" si="19"/>
        <v>12113.400000000001</v>
      </c>
      <c r="O29" s="36">
        <f t="shared" si="19"/>
        <v>12091.141666666668</v>
      </c>
    </row>
    <row r="30" spans="1:15">
      <c r="A30" s="36">
        <f t="shared" ref="A30:O30" si="20">(A2+A3+A4)/3</f>
        <v>11770.833333333334</v>
      </c>
      <c r="B30" s="36">
        <f t="shared" si="20"/>
        <v>11690.75</v>
      </c>
      <c r="C30" s="36">
        <f t="shared" si="20"/>
        <v>11916.4</v>
      </c>
      <c r="D30" s="36">
        <f t="shared" si="20"/>
        <v>12046.883333333333</v>
      </c>
      <c r="E30" s="36">
        <f t="shared" si="20"/>
        <v>12127.733333333332</v>
      </c>
      <c r="F30" s="36">
        <f t="shared" si="20"/>
        <v>12109</v>
      </c>
      <c r="G30" s="36">
        <f t="shared" si="20"/>
        <v>12041.933333333334</v>
      </c>
      <c r="H30" s="36">
        <f t="shared" si="20"/>
        <v>12126.4</v>
      </c>
      <c r="I30" s="36">
        <f t="shared" si="20"/>
        <v>12192.416666666666</v>
      </c>
      <c r="J30" s="36">
        <f t="shared" si="20"/>
        <v>12180.033333333333</v>
      </c>
      <c r="K30" s="36">
        <f t="shared" si="20"/>
        <v>12150.450000000003</v>
      </c>
      <c r="L30" s="36">
        <f t="shared" si="20"/>
        <v>12080.799999999997</v>
      </c>
      <c r="M30" s="36">
        <f t="shared" si="20"/>
        <v>11977.1</v>
      </c>
      <c r="N30" s="36">
        <f t="shared" si="20"/>
        <v>12100.900000000001</v>
      </c>
      <c r="O30" s="36">
        <f t="shared" si="20"/>
        <v>12101.433333333334</v>
      </c>
    </row>
    <row r="31" spans="1:15">
      <c r="A31" s="36">
        <f t="shared" ref="A31:O31" si="21">A28</f>
        <v>11825.325000000001</v>
      </c>
      <c r="B31" s="36">
        <f t="shared" si="21"/>
        <v>11682.174999999999</v>
      </c>
      <c r="C31" s="36">
        <f t="shared" si="21"/>
        <v>11884.775</v>
      </c>
      <c r="D31" s="36">
        <f t="shared" si="21"/>
        <v>12025.75</v>
      </c>
      <c r="E31" s="36">
        <f t="shared" si="21"/>
        <v>12122.625</v>
      </c>
      <c r="F31" s="36">
        <f t="shared" si="21"/>
        <v>12114.325000000001</v>
      </c>
      <c r="G31" s="36">
        <f t="shared" si="21"/>
        <v>12047.15</v>
      </c>
      <c r="H31" s="36">
        <f t="shared" si="21"/>
        <v>12135.65</v>
      </c>
      <c r="I31" s="36">
        <f t="shared" si="21"/>
        <v>12188.025</v>
      </c>
      <c r="J31" s="36">
        <f t="shared" si="21"/>
        <v>12182.724999999999</v>
      </c>
      <c r="K31" s="36">
        <f t="shared" si="21"/>
        <v>12168.95</v>
      </c>
      <c r="L31" s="36">
        <f t="shared" si="21"/>
        <v>12098.3</v>
      </c>
      <c r="M31" s="36">
        <f t="shared" si="21"/>
        <v>11969.4</v>
      </c>
      <c r="N31" s="36">
        <f t="shared" si="21"/>
        <v>12088.400000000001</v>
      </c>
      <c r="O31" s="36">
        <f t="shared" si="21"/>
        <v>12111.725</v>
      </c>
    </row>
    <row r="32" spans="1:15">
      <c r="A32" s="37">
        <f t="shared" ref="A32:O32" si="22">ABS(A29-A31)</f>
        <v>108.98333333333358</v>
      </c>
      <c r="B32" s="37">
        <f t="shared" si="22"/>
        <v>17.150000000001455</v>
      </c>
      <c r="C32" s="37">
        <f t="shared" si="22"/>
        <v>63.25</v>
      </c>
      <c r="D32" s="37">
        <f t="shared" si="22"/>
        <v>42.266666666666424</v>
      </c>
      <c r="E32" s="37">
        <f t="shared" si="22"/>
        <v>10.216666666663514</v>
      </c>
      <c r="F32" s="37">
        <f t="shared" si="22"/>
        <v>10.650000000001455</v>
      </c>
      <c r="G32" s="37">
        <f t="shared" si="22"/>
        <v>10.433333333330665</v>
      </c>
      <c r="H32" s="37">
        <f t="shared" si="22"/>
        <v>18.5</v>
      </c>
      <c r="I32" s="37">
        <f t="shared" si="22"/>
        <v>8.7833333333328483</v>
      </c>
      <c r="J32" s="37">
        <f t="shared" si="22"/>
        <v>5.3833333333313931</v>
      </c>
      <c r="K32" s="37">
        <f t="shared" si="22"/>
        <v>36.999999999996362</v>
      </c>
      <c r="L32" s="37">
        <f t="shared" si="22"/>
        <v>35.000000000003638</v>
      </c>
      <c r="M32" s="37">
        <f t="shared" si="22"/>
        <v>15.400000000001455</v>
      </c>
      <c r="N32" s="37">
        <f t="shared" si="22"/>
        <v>25</v>
      </c>
      <c r="O32" s="37">
        <f t="shared" si="22"/>
        <v>20.583333333332121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Nifty</vt:lpstr>
      <vt:lpstr>BankNifty</vt:lpstr>
      <vt:lpstr>Emeter</vt:lpstr>
      <vt:lpstr>Stock-List</vt:lpstr>
      <vt:lpstr>Archives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</dc:creator>
  <cp:lastModifiedBy>Rebecca</cp:lastModifiedBy>
  <dcterms:created xsi:type="dcterms:W3CDTF">2019-03-17T19:12:04Z</dcterms:created>
  <dcterms:modified xsi:type="dcterms:W3CDTF">2020-02-26T18:44:09Z</dcterms:modified>
</cp:coreProperties>
</file>