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G30" i="2" l="1"/>
  <c r="G28" i="2"/>
  <c r="G31" i="2" s="1"/>
  <c r="G27" i="2"/>
  <c r="G25" i="2"/>
  <c r="G26" i="2" s="1"/>
  <c r="G20" i="2"/>
  <c r="G18" i="2"/>
  <c r="G23" i="2" s="1"/>
  <c r="G11" i="2"/>
  <c r="G14" i="2" s="1"/>
  <c r="AC31" i="14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G16" i="2" l="1"/>
  <c r="G29" i="2"/>
  <c r="G32" i="2" s="1"/>
  <c r="G10" i="2" s="1"/>
  <c r="G15" i="2"/>
  <c r="G19" i="2"/>
  <c r="G22" i="2"/>
  <c r="G21" i="2"/>
  <c r="G7" i="2"/>
  <c r="G12" i="2"/>
  <c r="G8" i="2"/>
  <c r="G6" i="2" s="1"/>
  <c r="Z19" i="14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I30" i="2" l="1"/>
  <c r="I28" i="2"/>
  <c r="I31" i="2" s="1"/>
  <c r="I27" i="2"/>
  <c r="I25" i="2"/>
  <c r="I26" i="2" s="1"/>
  <c r="I20" i="2"/>
  <c r="I18" i="2"/>
  <c r="I23" i="2" s="1"/>
  <c r="I11" i="2"/>
  <c r="I14" i="2" s="1"/>
  <c r="I16" i="2" l="1"/>
  <c r="I29" i="2"/>
  <c r="I32" i="2" s="1"/>
  <c r="I10" i="2" s="1"/>
  <c r="I19" i="2"/>
  <c r="I21" i="2"/>
  <c r="I22" i="2"/>
  <c r="I7" i="2"/>
  <c r="I15" i="2"/>
  <c r="I8" i="2"/>
  <c r="I6" i="2" s="1"/>
  <c r="I12" i="2" l="1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<sst xmlns="http://schemas.openxmlformats.org/spreadsheetml/2006/main" count="106" uniqueCount="67">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</sst>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5" borderId="4" xfId="0" applyNumberFormat="1" applyFont="1" applyFill="1" applyBorder="1" applyAlignment="1">
      <alignment horizontal="right"/>
    </xf>
    <xf numFmtId="4" fontId="3" fillId="26" borderId="4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zoomScale="110" zoomScaleNormal="110" workbookViewId="0">
      <selection activeCell="O2" sqref="O2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3.77734375" style="15" bestFit="1" customWidth="1"/>
    <col min="13" max="17" width="10.44140625" style="15" bestFit="1" customWidth="1"/>
    <col min="18" max="254" width="8.77734375" style="15" customWidth="1"/>
    <col min="255" max="16384" width="8.77734375" style="16"/>
  </cols>
  <sheetData>
    <row r="1" spans="1:18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43910</v>
      </c>
      <c r="H1" s="2">
        <v>43913</v>
      </c>
      <c r="I1" s="2">
        <v>43913</v>
      </c>
      <c r="J1" s="2"/>
      <c r="L1" s="12" t="s">
        <v>27</v>
      </c>
      <c r="M1" s="14">
        <v>12430.5</v>
      </c>
      <c r="N1" s="14">
        <v>2252.75</v>
      </c>
      <c r="O1" s="14">
        <v>12430.5</v>
      </c>
      <c r="P1" s="14"/>
      <c r="Q1" s="14"/>
    </row>
    <row r="2" spans="1:18" ht="15" customHeight="1" thickBot="1">
      <c r="A2" s="17"/>
      <c r="B2" s="18"/>
      <c r="C2" s="18"/>
      <c r="D2" s="3" t="s">
        <v>1</v>
      </c>
      <c r="E2" s="61">
        <v>12246.7</v>
      </c>
      <c r="F2" s="61">
        <v>9602.2000000000007</v>
      </c>
      <c r="G2" s="61">
        <v>8883</v>
      </c>
      <c r="H2" s="61">
        <v>8159.25</v>
      </c>
      <c r="I2" s="61">
        <v>18895.650000000001</v>
      </c>
      <c r="J2" s="61"/>
      <c r="L2" s="12" t="s">
        <v>28</v>
      </c>
      <c r="M2" s="14">
        <v>7583.6</v>
      </c>
      <c r="N2" s="14">
        <v>12430.5</v>
      </c>
      <c r="O2" s="14">
        <v>8555.15</v>
      </c>
      <c r="P2" s="14"/>
      <c r="Q2" s="14"/>
    </row>
    <row r="3" spans="1:18" ht="15" customHeight="1" thickBot="1">
      <c r="A3" s="17"/>
      <c r="B3" s="4"/>
      <c r="C3" s="5"/>
      <c r="D3" s="3" t="s">
        <v>2</v>
      </c>
      <c r="E3" s="60">
        <v>11175.05</v>
      </c>
      <c r="F3" s="60">
        <v>7832.55</v>
      </c>
      <c r="G3" s="60">
        <v>8178.2</v>
      </c>
      <c r="H3" s="60">
        <v>7583.6</v>
      </c>
      <c r="I3" s="60">
        <v>16791.05</v>
      </c>
      <c r="J3" s="60"/>
      <c r="L3" s="12" t="s">
        <v>29</v>
      </c>
      <c r="M3" s="14"/>
      <c r="N3" s="14"/>
      <c r="O3" s="14">
        <v>10159.4</v>
      </c>
      <c r="P3" s="14"/>
      <c r="Q3" s="14"/>
      <c r="R3" s="54" t="s">
        <v>66</v>
      </c>
    </row>
    <row r="4" spans="1:18" ht="15" customHeight="1">
      <c r="A4" s="17"/>
      <c r="B4" s="4"/>
      <c r="C4" s="5"/>
      <c r="D4" s="3" t="s">
        <v>3</v>
      </c>
      <c r="E4" s="21">
        <v>11201.75</v>
      </c>
      <c r="F4" s="21">
        <v>8745.4500000000007</v>
      </c>
      <c r="G4" s="21">
        <v>8745.4500000000007</v>
      </c>
      <c r="H4" s="21">
        <v>7610.25</v>
      </c>
      <c r="I4" s="21">
        <v>16917.650000000001</v>
      </c>
      <c r="J4" s="21"/>
    </row>
    <row r="5" spans="1:18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J5" s="18"/>
      <c r="L5" s="22" t="s">
        <v>30</v>
      </c>
      <c r="M5" s="23"/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11390.566666666669</v>
      </c>
      <c r="G6" s="26">
        <f t="shared" si="0"/>
        <v>9731.0333333333328</v>
      </c>
      <c r="H6" s="26">
        <f t="shared" ref="H6" si="1">H8+H25</f>
        <v>8560.783333333331</v>
      </c>
      <c r="I6" s="26">
        <f t="shared" ref="I6" si="2">I8+I25</f>
        <v>20383.116666666669</v>
      </c>
      <c r="J6" s="26"/>
      <c r="L6" s="44">
        <v>0.23599999999999999</v>
      </c>
      <c r="M6" s="45">
        <f t="shared" ref="M6:Q6" si="3">VALUE(23.6/100*(M1-M2)+M2)</f>
        <v>8727.4683999999997</v>
      </c>
      <c r="N6" s="45">
        <f t="shared" si="3"/>
        <v>10028.550999999999</v>
      </c>
      <c r="O6" s="45">
        <f t="shared" si="3"/>
        <v>9469.7325999999994</v>
      </c>
      <c r="P6" s="45">
        <f t="shared" si="3"/>
        <v>0</v>
      </c>
      <c r="Q6" s="45">
        <f t="shared" si="3"/>
        <v>0</v>
      </c>
    </row>
    <row r="7" spans="1:18" ht="15" customHeight="1">
      <c r="A7" s="24"/>
      <c r="B7" s="25"/>
      <c r="C7" s="25"/>
      <c r="D7" s="6" t="s">
        <v>6</v>
      </c>
      <c r="E7" s="27">
        <f t="shared" ref="E7:G7" si="4">E11+E25</f>
        <v>12612.816666666668</v>
      </c>
      <c r="F7" s="27">
        <f t="shared" si="4"/>
        <v>10496.383333333335</v>
      </c>
      <c r="G7" s="27">
        <f t="shared" si="4"/>
        <v>9307.0166666666664</v>
      </c>
      <c r="H7" s="27">
        <f t="shared" ref="H7" si="5">H11+H25</f>
        <v>8360.0166666666664</v>
      </c>
      <c r="I7" s="27">
        <f t="shared" ref="I7" si="6">I11+I25</f>
        <v>19639.383333333335</v>
      </c>
      <c r="J7" s="27"/>
      <c r="L7" s="48">
        <v>0.38200000000000001</v>
      </c>
      <c r="M7" s="49">
        <f t="shared" ref="M7:Q7" si="7">38.2/100*(M1-M2)+M2</f>
        <v>9435.1157999999996</v>
      </c>
      <c r="N7" s="49">
        <f t="shared" si="7"/>
        <v>8542.5995000000003</v>
      </c>
      <c r="O7" s="49">
        <f t="shared" si="7"/>
        <v>10035.5337</v>
      </c>
      <c r="P7" s="49">
        <f t="shared" si="7"/>
        <v>0</v>
      </c>
      <c r="Q7" s="49">
        <f t="shared" si="7"/>
        <v>0</v>
      </c>
    </row>
    <row r="8" spans="1:18" ht="15" customHeight="1">
      <c r="A8" s="24"/>
      <c r="B8" s="25"/>
      <c r="C8" s="25"/>
      <c r="D8" s="6" t="s">
        <v>7</v>
      </c>
      <c r="E8" s="28">
        <f t="shared" ref="E8:G8" si="8">(2*E11)-E3</f>
        <v>11907.283333333333</v>
      </c>
      <c r="F8" s="28">
        <f t="shared" si="8"/>
        <v>9620.9166666666679</v>
      </c>
      <c r="G8" s="28">
        <f t="shared" si="8"/>
        <v>9026.2333333333336</v>
      </c>
      <c r="H8" s="28">
        <f t="shared" ref="H8" si="9">(2*H11)-H3</f>
        <v>7985.1333333333314</v>
      </c>
      <c r="I8" s="28">
        <f t="shared" ref="I8" si="10">(2*I11)-I3</f>
        <v>18278.516666666666</v>
      </c>
      <c r="J8" s="28"/>
      <c r="L8" s="42">
        <v>0.5</v>
      </c>
      <c r="M8" s="43">
        <f t="shared" ref="M8:Q8" si="11">VALUE(50/100*(M1-M2)+M2)</f>
        <v>10007.049999999999</v>
      </c>
      <c r="N8" s="43">
        <f t="shared" si="11"/>
        <v>7341.625</v>
      </c>
      <c r="O8" s="43">
        <f t="shared" si="11"/>
        <v>10492.825000000001</v>
      </c>
      <c r="P8" s="43">
        <f t="shared" si="11"/>
        <v>0</v>
      </c>
      <c r="Q8" s="43">
        <f t="shared" si="11"/>
        <v>0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L9" s="50">
        <v>0.61799999999999999</v>
      </c>
      <c r="M9" s="51">
        <f t="shared" ref="M9:Q9" si="12">VALUE(61.8/100*(M1-M2)+M2)</f>
        <v>10578.984200000001</v>
      </c>
      <c r="N9" s="51">
        <f t="shared" si="12"/>
        <v>6140.6504999999997</v>
      </c>
      <c r="O9" s="51">
        <f t="shared" si="12"/>
        <v>10950.1163</v>
      </c>
      <c r="P9" s="51">
        <f t="shared" si="12"/>
        <v>0</v>
      </c>
      <c r="Q9" s="51">
        <f t="shared" si="12"/>
        <v>0</v>
      </c>
    </row>
    <row r="10" spans="1:18" ht="15" customHeight="1">
      <c r="A10" s="24"/>
      <c r="B10" s="25"/>
      <c r="C10" s="25"/>
      <c r="D10" s="6" t="s">
        <v>8</v>
      </c>
      <c r="E10" s="58">
        <f t="shared" ref="E10:G10" si="13">E11+E32/2</f>
        <v>11371.458333333332</v>
      </c>
      <c r="F10" s="58">
        <f t="shared" si="13"/>
        <v>8736.0916666666672</v>
      </c>
      <c r="G10" s="58">
        <f t="shared" si="13"/>
        <v>8673.8333333333339</v>
      </c>
      <c r="H10" s="58">
        <f t="shared" ref="H10" si="14">H11+H32/2</f>
        <v>7871.4250000000002</v>
      </c>
      <c r="I10" s="58">
        <f t="shared" ref="I10" si="15">I11+I32/2</f>
        <v>17843.349999999999</v>
      </c>
      <c r="J10" s="58"/>
      <c r="L10" s="39">
        <v>0.70699999999999996</v>
      </c>
      <c r="M10" s="40">
        <f t="shared" ref="M10:Q10" si="16">VALUE(70.7/100*(M1-M2)+M2)</f>
        <v>11010.3583</v>
      </c>
      <c r="N10" s="40">
        <f t="shared" si="16"/>
        <v>5234.8307499999992</v>
      </c>
      <c r="O10" s="40">
        <f t="shared" si="16"/>
        <v>11295.02245</v>
      </c>
      <c r="P10" s="40">
        <f t="shared" si="16"/>
        <v>0</v>
      </c>
      <c r="Q10" s="40">
        <f t="shared" si="16"/>
        <v>0</v>
      </c>
    </row>
    <row r="11" spans="1:18" ht="15" customHeight="1">
      <c r="A11" s="24"/>
      <c r="B11" s="25"/>
      <c r="C11" s="25"/>
      <c r="D11" s="6" t="s">
        <v>9</v>
      </c>
      <c r="E11" s="21">
        <f t="shared" ref="E11:G11" si="17">(E2+E3+E4)/3</f>
        <v>11541.166666666666</v>
      </c>
      <c r="F11" s="21">
        <f t="shared" si="17"/>
        <v>8726.7333333333336</v>
      </c>
      <c r="G11" s="21">
        <f t="shared" si="17"/>
        <v>8602.2166666666672</v>
      </c>
      <c r="H11" s="21">
        <f t="shared" ref="H11" si="18">(H2+H3+H4)/3</f>
        <v>7784.3666666666659</v>
      </c>
      <c r="I11" s="21">
        <f t="shared" ref="I11" si="19">(I2+I3+I4)/3</f>
        <v>17534.783333333333</v>
      </c>
      <c r="J11" s="21"/>
      <c r="L11" s="46">
        <v>0.78600000000000003</v>
      </c>
      <c r="M11" s="47">
        <f t="shared" ref="M11:Q11" si="20">VALUE(78.6/100*(M1-M2)+M2)</f>
        <v>11393.2634</v>
      </c>
      <c r="N11" s="47">
        <f t="shared" si="20"/>
        <v>4430.7885000000006</v>
      </c>
      <c r="O11" s="47">
        <f t="shared" si="20"/>
        <v>11601.1751</v>
      </c>
      <c r="P11" s="47">
        <f t="shared" si="20"/>
        <v>0</v>
      </c>
      <c r="Q11" s="47">
        <f t="shared" si="20"/>
        <v>0</v>
      </c>
    </row>
    <row r="12" spans="1:18" ht="15" customHeight="1">
      <c r="A12" s="24"/>
      <c r="B12" s="25"/>
      <c r="C12" s="25"/>
      <c r="D12" s="6" t="s">
        <v>10</v>
      </c>
      <c r="E12" s="59">
        <f t="shared" ref="E12:G12" si="21">E11-E32/2</f>
        <v>11710.875</v>
      </c>
      <c r="F12" s="59">
        <f t="shared" si="21"/>
        <v>8717.375</v>
      </c>
      <c r="G12" s="59">
        <f t="shared" si="21"/>
        <v>8530.6</v>
      </c>
      <c r="H12" s="59">
        <f t="shared" ref="H12" si="22">H11-H32/2</f>
        <v>7697.3083333333316</v>
      </c>
      <c r="I12" s="59">
        <f t="shared" ref="I12" si="23">I11-I32/2</f>
        <v>17226.216666666667</v>
      </c>
      <c r="J12" s="59"/>
      <c r="L12" s="39">
        <v>1</v>
      </c>
      <c r="M12" s="40">
        <f t="shared" ref="M12:Q12" si="24">VALUE(100/100*(M1-M2)+M2)</f>
        <v>12430.5</v>
      </c>
      <c r="N12" s="40">
        <f t="shared" si="24"/>
        <v>2252.75</v>
      </c>
      <c r="O12" s="40">
        <f t="shared" si="24"/>
        <v>12430.5</v>
      </c>
      <c r="P12" s="40">
        <f t="shared" si="24"/>
        <v>0</v>
      </c>
      <c r="Q12" s="40">
        <f t="shared" si="24"/>
        <v>0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L13" s="39">
        <v>1.236</v>
      </c>
      <c r="M13" s="40">
        <f t="shared" ref="M13:Q13" si="25">VALUE(123.6/100*(M1-M2)+M2)</f>
        <v>13574.368399999999</v>
      </c>
      <c r="N13" s="40">
        <f t="shared" si="25"/>
        <v>-149.19900000000052</v>
      </c>
      <c r="O13" s="40">
        <f t="shared" si="25"/>
        <v>13345.0826</v>
      </c>
      <c r="P13" s="40">
        <f t="shared" si="25"/>
        <v>0</v>
      </c>
      <c r="Q13" s="40">
        <f t="shared" si="25"/>
        <v>0</v>
      </c>
    </row>
    <row r="14" spans="1:18" ht="15" customHeight="1">
      <c r="A14" s="24"/>
      <c r="B14" s="25"/>
      <c r="C14" s="25"/>
      <c r="D14" s="6" t="s">
        <v>11</v>
      </c>
      <c r="E14" s="32">
        <f t="shared" ref="E14:G14" si="26">2*E11-E2</f>
        <v>10835.633333333331</v>
      </c>
      <c r="F14" s="32">
        <f t="shared" si="26"/>
        <v>7851.2666666666664</v>
      </c>
      <c r="G14" s="32">
        <f t="shared" si="26"/>
        <v>8321.4333333333343</v>
      </c>
      <c r="H14" s="32">
        <f t="shared" ref="H14" si="27">2*H11-H2</f>
        <v>7409.4833333333318</v>
      </c>
      <c r="I14" s="32">
        <f t="shared" ref="I14" si="28">2*I11-I2</f>
        <v>16173.916666666664</v>
      </c>
      <c r="J14" s="32"/>
      <c r="L14" s="33"/>
      <c r="M14" s="30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G15" si="29">E11-E25</f>
        <v>10469.516666666665</v>
      </c>
      <c r="F15" s="34">
        <f t="shared" si="29"/>
        <v>6957.083333333333</v>
      </c>
      <c r="G15" s="34">
        <f t="shared" si="29"/>
        <v>7897.416666666667</v>
      </c>
      <c r="H15" s="34">
        <f t="shared" ref="H15" si="30">H11-H25</f>
        <v>7208.7166666666662</v>
      </c>
      <c r="I15" s="34">
        <f t="shared" ref="I15" si="31">I11-I25</f>
        <v>15430.183333333331</v>
      </c>
      <c r="J15" s="34"/>
      <c r="L15" s="38" t="s">
        <v>31</v>
      </c>
      <c r="M15" s="30"/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G16" si="32">E14-E25</f>
        <v>9763.9833333333299</v>
      </c>
      <c r="F16" s="35">
        <f t="shared" si="32"/>
        <v>6081.6166666666659</v>
      </c>
      <c r="G16" s="35">
        <f t="shared" si="32"/>
        <v>7616.6333333333341</v>
      </c>
      <c r="H16" s="35">
        <f t="shared" ref="H16" si="33">H14-H25</f>
        <v>6833.8333333333321</v>
      </c>
      <c r="I16" s="35">
        <f t="shared" ref="I16" si="34">I14-I25</f>
        <v>14069.316666666662</v>
      </c>
      <c r="J16" s="35"/>
      <c r="L16" s="39">
        <v>0.23599999999999999</v>
      </c>
      <c r="M16" s="40">
        <f t="shared" ref="M16:Q16" si="35">VALUE(M3-23.6/100*(M1-M2))</f>
        <v>-1143.8684000000001</v>
      </c>
      <c r="N16" s="40">
        <f t="shared" si="35"/>
        <v>2401.9490000000001</v>
      </c>
      <c r="O16" s="40">
        <f t="shared" si="35"/>
        <v>9244.8173999999999</v>
      </c>
      <c r="P16" s="40">
        <f t="shared" si="35"/>
        <v>0</v>
      </c>
      <c r="Q16" s="40">
        <f t="shared" si="35"/>
        <v>0</v>
      </c>
    </row>
    <row r="17" spans="1:18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J17" s="5"/>
      <c r="L17" s="39">
        <v>0.38200000000000001</v>
      </c>
      <c r="M17" s="40">
        <f t="shared" ref="M17:Q17" si="36">VALUE(M3-38.2/100*(M1-M2))</f>
        <v>-1851.5157999999999</v>
      </c>
      <c r="N17" s="40">
        <f t="shared" si="36"/>
        <v>3887.9005000000002</v>
      </c>
      <c r="O17" s="41">
        <f t="shared" si="36"/>
        <v>8679.0162999999993</v>
      </c>
      <c r="P17" s="56">
        <f t="shared" si="36"/>
        <v>0</v>
      </c>
      <c r="Q17" s="56">
        <f t="shared" si="36"/>
        <v>0</v>
      </c>
    </row>
    <row r="18" spans="1:18" ht="15" customHeight="1">
      <c r="A18" s="24"/>
      <c r="B18" s="25"/>
      <c r="C18" s="25"/>
      <c r="D18" s="6" t="s">
        <v>15</v>
      </c>
      <c r="E18" s="27">
        <f t="shared" ref="E18:G18" si="37">(E2/E3)*E4</f>
        <v>12275.960440892883</v>
      </c>
      <c r="F18" s="27">
        <f t="shared" si="37"/>
        <v>10721.356389681523</v>
      </c>
      <c r="G18" s="27">
        <f t="shared" si="37"/>
        <v>9499.1357939399877</v>
      </c>
      <c r="H18" s="27">
        <f t="shared" ref="H18" si="38">(H2/H3)*H4</f>
        <v>8187.9229274355175</v>
      </c>
      <c r="I18" s="27">
        <f t="shared" ref="I18" si="39">(I2/I3)*I4</f>
        <v>19038.118117836588</v>
      </c>
      <c r="J18" s="27"/>
      <c r="L18" s="39">
        <v>0.5</v>
      </c>
      <c r="M18" s="40">
        <f t="shared" ref="M18:Q18" si="40">VALUE(M3-50/100*(M1-M2))</f>
        <v>-2423.4499999999998</v>
      </c>
      <c r="N18" s="40">
        <f t="shared" si="40"/>
        <v>5088.875</v>
      </c>
      <c r="O18" s="41">
        <f t="shared" si="40"/>
        <v>8221.7249999999985</v>
      </c>
      <c r="P18" s="56">
        <f t="shared" si="40"/>
        <v>0</v>
      </c>
      <c r="Q18" s="56">
        <f t="shared" si="40"/>
        <v>0</v>
      </c>
    </row>
    <row r="19" spans="1:18" ht="15" customHeight="1">
      <c r="A19" s="24"/>
      <c r="B19" s="25"/>
      <c r="C19" s="25"/>
      <c r="D19" s="6" t="s">
        <v>16</v>
      </c>
      <c r="E19" s="28">
        <f t="shared" ref="E19:G19" si="41">E4+E26/2</f>
        <v>11791.157500000001</v>
      </c>
      <c r="F19" s="28">
        <f t="shared" si="41"/>
        <v>9718.7575000000015</v>
      </c>
      <c r="G19" s="28">
        <f t="shared" si="41"/>
        <v>9133.09</v>
      </c>
      <c r="H19" s="28">
        <f t="shared" ref="H19" si="42">H4+H26/2</f>
        <v>7926.8575000000001</v>
      </c>
      <c r="I19" s="28">
        <f t="shared" ref="I19" si="43">I4+I26/2</f>
        <v>18075.180000000004</v>
      </c>
      <c r="J19" s="28"/>
      <c r="L19" s="39">
        <v>0.61799999999999999</v>
      </c>
      <c r="M19" s="40">
        <f t="shared" ref="M19:Q19" si="44">VALUE(M3-61.8/100*(M1-M2))</f>
        <v>-2995.3842</v>
      </c>
      <c r="N19" s="40">
        <f t="shared" si="44"/>
        <v>6289.8495000000003</v>
      </c>
      <c r="O19" s="41">
        <f t="shared" si="44"/>
        <v>7764.4336999999996</v>
      </c>
      <c r="P19" s="56">
        <f t="shared" si="44"/>
        <v>0</v>
      </c>
      <c r="Q19" s="56">
        <f t="shared" si="44"/>
        <v>0</v>
      </c>
    </row>
    <row r="20" spans="1:18" ht="15" customHeight="1">
      <c r="A20" s="24"/>
      <c r="B20" s="25"/>
      <c r="C20" s="25"/>
      <c r="D20" s="6" t="s">
        <v>3</v>
      </c>
      <c r="E20" s="21">
        <f t="shared" ref="E20:G20" si="45">E4</f>
        <v>11201.75</v>
      </c>
      <c r="F20" s="21">
        <f t="shared" si="45"/>
        <v>8745.4500000000007</v>
      </c>
      <c r="G20" s="21">
        <f t="shared" si="45"/>
        <v>8745.4500000000007</v>
      </c>
      <c r="H20" s="21">
        <f t="shared" ref="H20" si="46">H4</f>
        <v>7610.25</v>
      </c>
      <c r="I20" s="21">
        <f t="shared" ref="I20" si="47">I4</f>
        <v>16917.650000000001</v>
      </c>
      <c r="J20" s="21"/>
      <c r="L20" s="39">
        <v>0.70699999999999996</v>
      </c>
      <c r="M20" s="40">
        <f t="shared" ref="M20:Q20" si="48">VALUE(M3-70.07/100*(M1-M2))</f>
        <v>-3396.2228299999992</v>
      </c>
      <c r="N20" s="40">
        <f t="shared" si="48"/>
        <v>7131.5494249999983</v>
      </c>
      <c r="O20" s="40">
        <f t="shared" si="48"/>
        <v>7443.9422549999999</v>
      </c>
      <c r="P20" s="40">
        <f t="shared" si="48"/>
        <v>0</v>
      </c>
      <c r="Q20" s="40">
        <f t="shared" si="48"/>
        <v>0</v>
      </c>
    </row>
    <row r="21" spans="1:18" ht="15" customHeight="1">
      <c r="A21" s="24"/>
      <c r="B21" s="25"/>
      <c r="C21" s="25"/>
      <c r="D21" s="6" t="s">
        <v>17</v>
      </c>
      <c r="E21" s="20">
        <f t="shared" ref="E21:G21" si="49">E4-E26/4</f>
        <v>10907.046249999999</v>
      </c>
      <c r="F21" s="20">
        <f t="shared" si="49"/>
        <v>8258.7962500000012</v>
      </c>
      <c r="G21" s="20">
        <f t="shared" si="49"/>
        <v>8551.630000000001</v>
      </c>
      <c r="H21" s="20">
        <f t="shared" ref="H21" si="50">H4-H26/4</f>
        <v>7451.94625</v>
      </c>
      <c r="I21" s="20">
        <f t="shared" ref="I21" si="51">I4-I26/4</f>
        <v>16338.885</v>
      </c>
      <c r="J21" s="20"/>
      <c r="L21" s="39">
        <v>0.78600000000000003</v>
      </c>
      <c r="M21" s="40">
        <f t="shared" ref="M21:Q21" si="52">VALUE(M3-78.6/100*(M1-M2))</f>
        <v>-3809.6633999999995</v>
      </c>
      <c r="N21" s="40">
        <f t="shared" si="52"/>
        <v>7999.7114999999994</v>
      </c>
      <c r="O21" s="40">
        <f t="shared" si="52"/>
        <v>7113.3748999999998</v>
      </c>
      <c r="P21" s="40">
        <f t="shared" si="52"/>
        <v>0</v>
      </c>
      <c r="Q21" s="40">
        <f t="shared" si="52"/>
        <v>0</v>
      </c>
    </row>
    <row r="22" spans="1:18" ht="15" customHeight="1">
      <c r="A22" s="24"/>
      <c r="B22" s="25"/>
      <c r="C22" s="25"/>
      <c r="D22" s="6" t="s">
        <v>18</v>
      </c>
      <c r="E22" s="32">
        <f t="shared" ref="E22:G22" si="53">E4-E26/2</f>
        <v>10612.342499999999</v>
      </c>
      <c r="F22" s="32">
        <f t="shared" si="53"/>
        <v>7772.1424999999999</v>
      </c>
      <c r="G22" s="32">
        <f t="shared" si="53"/>
        <v>8357.8100000000013</v>
      </c>
      <c r="H22" s="32">
        <f t="shared" ref="H22" si="54">H4-H26/2</f>
        <v>7293.6424999999999</v>
      </c>
      <c r="I22" s="32">
        <f t="shared" ref="I22" si="55">I4-I26/2</f>
        <v>15760.12</v>
      </c>
      <c r="J22" s="32"/>
      <c r="L22" s="39">
        <v>1</v>
      </c>
      <c r="M22" s="40">
        <f t="shared" ref="M22:Q22" si="56">VALUE(M3-100/100*(M1-M2))</f>
        <v>-4846.8999999999996</v>
      </c>
      <c r="N22" s="40">
        <f t="shared" si="56"/>
        <v>10177.75</v>
      </c>
      <c r="O22" s="40">
        <f t="shared" si="56"/>
        <v>6284.0499999999993</v>
      </c>
      <c r="P22" s="40">
        <f t="shared" si="56"/>
        <v>0</v>
      </c>
      <c r="Q22" s="40">
        <f t="shared" si="56"/>
        <v>0</v>
      </c>
      <c r="R22" s="55"/>
    </row>
    <row r="23" spans="1:18" ht="15" customHeight="1">
      <c r="A23" s="24"/>
      <c r="B23" s="25"/>
      <c r="C23" s="25"/>
      <c r="D23" s="6" t="s">
        <v>19</v>
      </c>
      <c r="E23" s="34">
        <f t="shared" ref="E23:G23" si="57">E4-(E18-E4)</f>
        <v>10127.539559107117</v>
      </c>
      <c r="F23" s="34">
        <f t="shared" si="57"/>
        <v>6769.5436103184784</v>
      </c>
      <c r="G23" s="34">
        <f t="shared" si="57"/>
        <v>7991.7642060600137</v>
      </c>
      <c r="H23" s="34">
        <f t="shared" ref="H23" si="58">H4-(H18-H4)</f>
        <v>7032.5770725644825</v>
      </c>
      <c r="I23" s="34">
        <f t="shared" ref="I23" si="59">I4-(I18-I4)</f>
        <v>14797.181882163415</v>
      </c>
      <c r="J23" s="34"/>
      <c r="L23" s="39">
        <v>1.236</v>
      </c>
      <c r="M23" s="40">
        <f t="shared" ref="M23:Q23" si="60">VALUE(M3-123.6/100*(M1-M2))</f>
        <v>-5990.7683999999999</v>
      </c>
      <c r="N23" s="40">
        <f t="shared" si="60"/>
        <v>12579.699000000001</v>
      </c>
      <c r="O23" s="57">
        <f t="shared" si="60"/>
        <v>5369.4673999999995</v>
      </c>
      <c r="P23" s="40">
        <f t="shared" si="60"/>
        <v>0</v>
      </c>
      <c r="Q23" s="40">
        <f t="shared" si="60"/>
        <v>0</v>
      </c>
      <c r="R23" s="55"/>
    </row>
    <row r="24" spans="1:18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J24" s="5"/>
      <c r="L24" s="52">
        <v>1.272</v>
      </c>
      <c r="M24" s="53">
        <f t="shared" ref="M24:Q24" si="61">VALUE(M3-127.2/100*(M1-M2))</f>
        <v>-6165.2567999999992</v>
      </c>
      <c r="N24" s="53">
        <f t="shared" si="61"/>
        <v>12946.098</v>
      </c>
      <c r="O24" s="53">
        <f t="shared" si="61"/>
        <v>5229.9547999999995</v>
      </c>
      <c r="P24" s="53">
        <f t="shared" si="61"/>
        <v>0</v>
      </c>
      <c r="Q24" s="53">
        <f t="shared" si="61"/>
        <v>0</v>
      </c>
    </row>
    <row r="25" spans="1:18" ht="15" customHeight="1">
      <c r="A25" s="24"/>
      <c r="B25" s="25"/>
      <c r="C25" s="25"/>
      <c r="D25" s="6" t="s">
        <v>21</v>
      </c>
      <c r="E25" s="36">
        <f t="shared" ref="E25:G25" si="62">ABS(E2-E3)</f>
        <v>1071.6500000000015</v>
      </c>
      <c r="F25" s="36">
        <f t="shared" si="62"/>
        <v>1769.6500000000005</v>
      </c>
      <c r="G25" s="36">
        <f t="shared" si="62"/>
        <v>704.80000000000018</v>
      </c>
      <c r="H25" s="36">
        <f t="shared" ref="H25" si="63">ABS(H2-H3)</f>
        <v>575.64999999999964</v>
      </c>
      <c r="I25" s="36">
        <f t="shared" ref="I25" si="64">ABS(I2-I3)</f>
        <v>2104.6000000000022</v>
      </c>
      <c r="J25" s="36"/>
      <c r="L25" s="39">
        <v>1.3819999999999999</v>
      </c>
      <c r="M25" s="40">
        <f t="shared" ref="M25:Q25" si="65">VALUE(M3-138.2/100*(M1-M2))</f>
        <v>-6698.4157999999989</v>
      </c>
      <c r="N25" s="40">
        <f t="shared" si="65"/>
        <v>14065.6505</v>
      </c>
      <c r="O25" s="40">
        <f t="shared" si="65"/>
        <v>4803.6662999999999</v>
      </c>
      <c r="P25" s="40">
        <f t="shared" si="65"/>
        <v>0</v>
      </c>
      <c r="Q25" s="40">
        <f t="shared" si="65"/>
        <v>0</v>
      </c>
    </row>
    <row r="26" spans="1:18" ht="15" customHeight="1">
      <c r="A26" s="24"/>
      <c r="B26" s="25"/>
      <c r="C26" s="25"/>
      <c r="D26" s="6" t="s">
        <v>22</v>
      </c>
      <c r="E26" s="36">
        <f t="shared" ref="E26:G26" si="66">E25*1.1</f>
        <v>1178.8150000000016</v>
      </c>
      <c r="F26" s="36">
        <f t="shared" si="66"/>
        <v>1946.6150000000007</v>
      </c>
      <c r="G26" s="36">
        <f t="shared" si="66"/>
        <v>775.28000000000031</v>
      </c>
      <c r="H26" s="36">
        <f t="shared" ref="H26" si="67">H25*1.1</f>
        <v>633.21499999999969</v>
      </c>
      <c r="I26" s="36">
        <f t="shared" ref="I26" si="68">I25*1.1</f>
        <v>2315.0600000000027</v>
      </c>
      <c r="J26" s="36"/>
      <c r="L26" s="39">
        <v>1.4139999999999999</v>
      </c>
      <c r="M26" s="40">
        <f t="shared" ref="M26:Q26" si="69">VALUE(M3-141.4/100*(M1-M2))</f>
        <v>-6853.5165999999999</v>
      </c>
      <c r="N26" s="40">
        <f t="shared" si="69"/>
        <v>14391.338500000002</v>
      </c>
      <c r="O26" s="40">
        <f t="shared" si="69"/>
        <v>4679.6550999999981</v>
      </c>
      <c r="P26" s="40">
        <f t="shared" si="69"/>
        <v>0</v>
      </c>
      <c r="Q26" s="40">
        <f t="shared" si="69"/>
        <v>0</v>
      </c>
    </row>
    <row r="27" spans="1:18" ht="15" customHeight="1">
      <c r="A27" s="24"/>
      <c r="B27" s="25"/>
      <c r="C27" s="25"/>
      <c r="D27" s="6" t="s">
        <v>23</v>
      </c>
      <c r="E27" s="36">
        <f t="shared" ref="E27:G27" si="70">(E2+E3)</f>
        <v>23421.75</v>
      </c>
      <c r="F27" s="36">
        <f t="shared" si="70"/>
        <v>17434.75</v>
      </c>
      <c r="G27" s="36">
        <f t="shared" si="70"/>
        <v>17061.2</v>
      </c>
      <c r="H27" s="36">
        <f t="shared" ref="H27" si="71">(H2+H3)</f>
        <v>15742.85</v>
      </c>
      <c r="I27" s="36">
        <f t="shared" ref="I27" si="72">(I2+I3)</f>
        <v>35686.699999999997</v>
      </c>
      <c r="J27" s="36"/>
      <c r="L27" s="39">
        <v>1.5</v>
      </c>
      <c r="M27" s="40">
        <f t="shared" ref="M27:Q27" si="73">VALUE(M3-150/100*(M1-M2))</f>
        <v>-7270.3499999999995</v>
      </c>
      <c r="N27" s="40">
        <f t="shared" si="73"/>
        <v>15266.625</v>
      </c>
      <c r="O27" s="40">
        <f t="shared" si="73"/>
        <v>4346.3749999999991</v>
      </c>
      <c r="P27" s="40">
        <f t="shared" si="73"/>
        <v>0</v>
      </c>
      <c r="Q27" s="40">
        <f t="shared" si="73"/>
        <v>0</v>
      </c>
    </row>
    <row r="28" spans="1:18" ht="15" customHeight="1">
      <c r="A28" s="24"/>
      <c r="B28" s="25"/>
      <c r="C28" s="25"/>
      <c r="D28" s="6" t="s">
        <v>24</v>
      </c>
      <c r="E28" s="36">
        <f t="shared" ref="E28:G28" si="74">(E2+E3)/2</f>
        <v>11710.875</v>
      </c>
      <c r="F28" s="36">
        <f t="shared" si="74"/>
        <v>8717.375</v>
      </c>
      <c r="G28" s="36">
        <f t="shared" si="74"/>
        <v>8530.6</v>
      </c>
      <c r="H28" s="36">
        <f t="shared" ref="H28" si="75">(H2+H3)/2</f>
        <v>7871.4250000000002</v>
      </c>
      <c r="I28" s="36">
        <f t="shared" ref="I28" si="76">(I2+I3)/2</f>
        <v>17843.349999999999</v>
      </c>
      <c r="J28" s="36"/>
      <c r="L28" s="50">
        <v>1.6180000000000001</v>
      </c>
      <c r="M28" s="51">
        <f t="shared" ref="M28:Q28" si="77">VALUE(M3-161.8/100*(M1-M2))</f>
        <v>-7842.2842000000001</v>
      </c>
      <c r="N28" s="51">
        <f t="shared" si="77"/>
        <v>16467.5995</v>
      </c>
      <c r="O28" s="51">
        <f t="shared" si="77"/>
        <v>3889.0836999999983</v>
      </c>
      <c r="P28" s="51">
        <f t="shared" si="77"/>
        <v>0</v>
      </c>
      <c r="Q28" s="51">
        <f t="shared" si="77"/>
        <v>0</v>
      </c>
    </row>
    <row r="29" spans="1:18" ht="15" customHeight="1">
      <c r="A29" s="24"/>
      <c r="B29" s="25"/>
      <c r="C29" s="25"/>
      <c r="D29" s="6" t="s">
        <v>8</v>
      </c>
      <c r="E29" s="36">
        <f t="shared" ref="E29:G29" si="78">E30-E31+E30</f>
        <v>11371.458333333332</v>
      </c>
      <c r="F29" s="36">
        <f t="shared" si="78"/>
        <v>8736.0916666666672</v>
      </c>
      <c r="G29" s="36">
        <f t="shared" si="78"/>
        <v>8673.8333333333339</v>
      </c>
      <c r="H29" s="36">
        <f t="shared" ref="H29" si="79">H30-H31+H30</f>
        <v>7697.3083333333316</v>
      </c>
      <c r="I29" s="36">
        <f t="shared" ref="I29" si="80">I30-I31+I30</f>
        <v>17226.216666666667</v>
      </c>
      <c r="J29" s="36"/>
      <c r="L29" s="39">
        <v>1.7070000000000001</v>
      </c>
      <c r="M29" s="40">
        <f t="shared" ref="M29:Q29" si="81">VALUE(M3-170.07/100*(M1-M2))</f>
        <v>-8243.1228299999984</v>
      </c>
      <c r="N29" s="40">
        <f t="shared" si="81"/>
        <v>17309.299424999997</v>
      </c>
      <c r="O29" s="40">
        <f t="shared" si="81"/>
        <v>3568.5922549999996</v>
      </c>
      <c r="P29" s="40">
        <f t="shared" si="81"/>
        <v>0</v>
      </c>
      <c r="Q29" s="40">
        <f t="shared" si="81"/>
        <v>0</v>
      </c>
    </row>
    <row r="30" spans="1:18" ht="15" customHeight="1">
      <c r="A30" s="24"/>
      <c r="B30" s="25"/>
      <c r="C30" s="25"/>
      <c r="D30" s="6" t="s">
        <v>25</v>
      </c>
      <c r="E30" s="36">
        <f t="shared" ref="E30:G30" si="82">(E2+E3+E4)/3</f>
        <v>11541.166666666666</v>
      </c>
      <c r="F30" s="36">
        <f t="shared" si="82"/>
        <v>8726.7333333333336</v>
      </c>
      <c r="G30" s="36">
        <f t="shared" si="82"/>
        <v>8602.2166666666672</v>
      </c>
      <c r="H30" s="36">
        <f t="shared" ref="H30" si="83">(H2+H3+H4)/3</f>
        <v>7784.3666666666659</v>
      </c>
      <c r="I30" s="36">
        <f t="shared" ref="I30" si="84">(I2+I3+I4)/3</f>
        <v>17534.783333333333</v>
      </c>
      <c r="J30" s="36"/>
      <c r="L30" s="42">
        <v>2</v>
      </c>
      <c r="M30" s="43">
        <f t="shared" ref="M30:Q30" si="85">VALUE(M3-200/100*(M1-M2))</f>
        <v>-9693.7999999999993</v>
      </c>
      <c r="N30" s="43">
        <f t="shared" si="85"/>
        <v>20355.5</v>
      </c>
      <c r="O30" s="43">
        <f t="shared" si="85"/>
        <v>2408.6999999999989</v>
      </c>
      <c r="P30" s="43">
        <f t="shared" si="85"/>
        <v>0</v>
      </c>
      <c r="Q30" s="43">
        <f t="shared" si="85"/>
        <v>0</v>
      </c>
    </row>
    <row r="31" spans="1:18" ht="15" customHeight="1">
      <c r="A31" s="24"/>
      <c r="B31" s="25"/>
      <c r="C31" s="25"/>
      <c r="D31" s="6" t="s">
        <v>10</v>
      </c>
      <c r="E31" s="36">
        <f t="shared" ref="E31:G31" si="86">E28</f>
        <v>11710.875</v>
      </c>
      <c r="F31" s="36">
        <f t="shared" si="86"/>
        <v>8717.375</v>
      </c>
      <c r="G31" s="36">
        <f t="shared" si="86"/>
        <v>8530.6</v>
      </c>
      <c r="H31" s="36">
        <f t="shared" ref="H31" si="87">H28</f>
        <v>7871.4250000000002</v>
      </c>
      <c r="I31" s="36">
        <f t="shared" ref="I31" si="88">I28</f>
        <v>17843.349999999999</v>
      </c>
      <c r="J31" s="36"/>
      <c r="L31" s="39">
        <v>2.2360000000000002</v>
      </c>
      <c r="M31" s="40">
        <f t="shared" ref="M31:Q31" si="89">VALUE(M3-223.6/100*(M1-M2))</f>
        <v>-10837.668399999999</v>
      </c>
      <c r="N31" s="40">
        <f t="shared" si="89"/>
        <v>22757.448999999997</v>
      </c>
      <c r="O31" s="40">
        <f t="shared" si="89"/>
        <v>1494.1173999999992</v>
      </c>
      <c r="P31" s="40">
        <f t="shared" si="89"/>
        <v>0</v>
      </c>
      <c r="Q31" s="40">
        <f t="shared" si="89"/>
        <v>0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90">ABS(F29-F31)</f>
        <v>18.716666666667152</v>
      </c>
      <c r="G32" s="37">
        <f t="shared" si="90"/>
        <v>143.23333333333358</v>
      </c>
      <c r="H32" s="37">
        <f t="shared" ref="H32" si="91">ABS(H29-H31)</f>
        <v>174.11666666666861</v>
      </c>
      <c r="I32" s="37">
        <f t="shared" ref="I32" si="92">ABS(I29-I31)</f>
        <v>617.13333333333139</v>
      </c>
      <c r="J32" s="37"/>
      <c r="L32" s="39">
        <v>2.2719999999999998</v>
      </c>
      <c r="M32" s="40">
        <f t="shared" ref="M32:Q32" si="93">VALUE(M3-227.2/100*(M1-M2))</f>
        <v>-11012.156799999999</v>
      </c>
      <c r="N32" s="40">
        <f t="shared" si="93"/>
        <v>23123.847999999998</v>
      </c>
      <c r="O32" s="40">
        <f t="shared" si="93"/>
        <v>1354.6047999999992</v>
      </c>
      <c r="P32" s="40">
        <f t="shared" si="93"/>
        <v>0</v>
      </c>
      <c r="Q32" s="40">
        <f t="shared" si="93"/>
        <v>0</v>
      </c>
    </row>
    <row r="33" spans="12:17" ht="15" customHeight="1">
      <c r="L33" s="39">
        <v>2.3820000000000001</v>
      </c>
      <c r="M33" s="40">
        <f t="shared" ref="M33:Q33" si="94">VALUE(M3-238.2/100*(M1-M2))</f>
        <v>-11545.315799999997</v>
      </c>
      <c r="N33" s="40">
        <f t="shared" si="94"/>
        <v>24243.400499999996</v>
      </c>
      <c r="O33" s="40">
        <f t="shared" si="94"/>
        <v>928.31630000000041</v>
      </c>
      <c r="P33" s="40">
        <f t="shared" si="94"/>
        <v>0</v>
      </c>
      <c r="Q33" s="40">
        <f t="shared" si="94"/>
        <v>0</v>
      </c>
    </row>
    <row r="34" spans="12:17" ht="15" customHeight="1">
      <c r="L34" s="48">
        <v>2.4140000000000001</v>
      </c>
      <c r="M34" s="49">
        <f t="shared" ref="M34:Q34" si="95">VALUE(M3-241.4/100*(M1-M2))</f>
        <v>-11700.4166</v>
      </c>
      <c r="N34" s="49">
        <f t="shared" si="95"/>
        <v>24569.088500000002</v>
      </c>
      <c r="O34" s="49">
        <f t="shared" si="95"/>
        <v>804.30509999999776</v>
      </c>
      <c r="P34" s="49">
        <f t="shared" si="95"/>
        <v>0</v>
      </c>
      <c r="Q34" s="49">
        <f t="shared" si="95"/>
        <v>0</v>
      </c>
    </row>
    <row r="35" spans="12:17" ht="15" customHeight="1">
      <c r="L35" s="44">
        <v>2.6179999999999999</v>
      </c>
      <c r="M35" s="45">
        <f t="shared" ref="M35:Q35" si="96">VALUE(M3-261.8/100*(M1-M2))</f>
        <v>-12689.184200000002</v>
      </c>
      <c r="N35" s="45">
        <f t="shared" si="96"/>
        <v>26645.349500000004</v>
      </c>
      <c r="O35" s="45">
        <f t="shared" si="96"/>
        <v>13.733699999997043</v>
      </c>
      <c r="P35" s="45">
        <f t="shared" si="96"/>
        <v>0</v>
      </c>
      <c r="Q35" s="45">
        <f t="shared" si="96"/>
        <v>0</v>
      </c>
    </row>
    <row r="36" spans="12:17" ht="15" customHeight="1">
      <c r="L36" s="39">
        <v>3</v>
      </c>
      <c r="M36" s="40">
        <f t="shared" ref="M36:Q36" si="97">VALUE(M3-300/100*(M1-M2))</f>
        <v>-14540.699999999999</v>
      </c>
      <c r="N36" s="40">
        <f t="shared" si="97"/>
        <v>30533.25</v>
      </c>
      <c r="O36" s="40">
        <f t="shared" si="97"/>
        <v>-1466.6500000000015</v>
      </c>
      <c r="P36" s="40">
        <f t="shared" si="97"/>
        <v>0</v>
      </c>
      <c r="Q36" s="40">
        <f t="shared" si="97"/>
        <v>0</v>
      </c>
    </row>
    <row r="37" spans="12:17" ht="15" customHeight="1">
      <c r="L37" s="39">
        <v>3.2360000000000002</v>
      </c>
      <c r="M37" s="40">
        <f t="shared" ref="M37:Q37" si="98">VALUE(M3-323.6/100*(M1-M2))</f>
        <v>-15684.5684</v>
      </c>
      <c r="N37" s="40">
        <f t="shared" si="98"/>
        <v>32935.199000000001</v>
      </c>
      <c r="O37" s="40">
        <f t="shared" si="98"/>
        <v>-2381.232600000003</v>
      </c>
      <c r="P37" s="40">
        <f t="shared" si="98"/>
        <v>0</v>
      </c>
      <c r="Q37" s="40">
        <f t="shared" si="98"/>
        <v>0</v>
      </c>
    </row>
    <row r="38" spans="12:17" ht="15" customHeight="1">
      <c r="L38" s="39">
        <v>3.2719999999999998</v>
      </c>
      <c r="M38" s="40">
        <f t="shared" ref="M38:Q38" si="99">VALUE(M3-327.2/100*(M1-M2))</f>
        <v>-15859.056799999998</v>
      </c>
      <c r="N38" s="40">
        <f t="shared" si="99"/>
        <v>33301.597999999998</v>
      </c>
      <c r="O38" s="40">
        <f t="shared" si="99"/>
        <v>-2520.7452000000012</v>
      </c>
      <c r="P38" s="40">
        <f t="shared" si="99"/>
        <v>0</v>
      </c>
      <c r="Q38" s="40">
        <f t="shared" si="99"/>
        <v>0</v>
      </c>
    </row>
    <row r="39" spans="12:17" ht="15" customHeight="1">
      <c r="L39" s="39">
        <v>3.3820000000000001</v>
      </c>
      <c r="M39" s="40">
        <f t="shared" ref="M39:Q39" si="100">VALUE(M3-338.2/100*(M1-M2))</f>
        <v>-16392.215799999998</v>
      </c>
      <c r="N39" s="40">
        <f t="shared" si="100"/>
        <v>34421.150499999996</v>
      </c>
      <c r="O39" s="40">
        <f t="shared" si="100"/>
        <v>-2947.0337</v>
      </c>
      <c r="P39" s="40">
        <f t="shared" si="100"/>
        <v>0</v>
      </c>
      <c r="Q39" s="40">
        <f t="shared" si="100"/>
        <v>0</v>
      </c>
    </row>
    <row r="40" spans="12:17" ht="15" customHeight="1">
      <c r="L40" s="39">
        <v>3.4140000000000001</v>
      </c>
      <c r="M40" s="40">
        <f t="shared" ref="M40:Q40" si="101">VALUE(M3-341.4/100*(M1-M2))</f>
        <v>-16547.316599999998</v>
      </c>
      <c r="N40" s="40">
        <f t="shared" si="101"/>
        <v>34746.838499999998</v>
      </c>
      <c r="O40" s="40">
        <f t="shared" si="101"/>
        <v>-3071.0449000000008</v>
      </c>
      <c r="P40" s="40">
        <f t="shared" si="101"/>
        <v>0</v>
      </c>
      <c r="Q40" s="40">
        <f t="shared" si="101"/>
        <v>0</v>
      </c>
    </row>
    <row r="41" spans="12:17" ht="15" customHeight="1">
      <c r="L41" s="39">
        <v>3.6179999999999999</v>
      </c>
      <c r="M41" s="40">
        <f t="shared" ref="M41:Q41" si="102">VALUE(M3-361.8/100*(M1-M2))</f>
        <v>-17536.084200000001</v>
      </c>
      <c r="N41" s="40">
        <f t="shared" si="102"/>
        <v>36823.099500000004</v>
      </c>
      <c r="O41" s="40">
        <f t="shared" si="102"/>
        <v>-3861.6163000000033</v>
      </c>
      <c r="P41" s="40">
        <f t="shared" si="102"/>
        <v>0</v>
      </c>
      <c r="Q41" s="40">
        <f t="shared" si="102"/>
        <v>0</v>
      </c>
    </row>
    <row r="42" spans="12:17" ht="15" customHeight="1">
      <c r="L42" s="39">
        <v>4</v>
      </c>
      <c r="M42" s="40">
        <f t="shared" ref="M42:Q42" si="103">VALUE(M3-400/100*(M1-M2))</f>
        <v>-19387.599999999999</v>
      </c>
      <c r="N42" s="40">
        <f t="shared" si="103"/>
        <v>40711</v>
      </c>
      <c r="O42" s="40">
        <f t="shared" si="103"/>
        <v>-5342.0000000000018</v>
      </c>
      <c r="P42" s="40">
        <f t="shared" si="103"/>
        <v>0</v>
      </c>
      <c r="Q42" s="40">
        <f t="shared" si="103"/>
        <v>0</v>
      </c>
    </row>
    <row r="43" spans="12:17" ht="15" customHeight="1">
      <c r="L43" s="39">
        <v>4.2359999999999998</v>
      </c>
      <c r="M43" s="40">
        <f t="shared" ref="M43:Q43" si="104">VALUE(M3-423.6/100*(M1-M2))</f>
        <v>-20531.468400000002</v>
      </c>
      <c r="N43" s="40">
        <f t="shared" si="104"/>
        <v>43112.949000000008</v>
      </c>
      <c r="O43" s="40">
        <f t="shared" si="104"/>
        <v>-6256.5826000000034</v>
      </c>
      <c r="P43" s="40">
        <f t="shared" si="104"/>
        <v>0</v>
      </c>
      <c r="Q43" s="40">
        <f t="shared" si="104"/>
        <v>0</v>
      </c>
    </row>
    <row r="44" spans="12:17" ht="15" customHeight="1">
      <c r="L44" s="39">
        <v>4.2720000000000002</v>
      </c>
      <c r="M44" s="40">
        <f t="shared" ref="M44:Q44" si="105">VALUE(M3-427.2/100*(M1-M2))</f>
        <v>-20705.9568</v>
      </c>
      <c r="N44" s="40">
        <f t="shared" si="105"/>
        <v>43479.348000000005</v>
      </c>
      <c r="O44" s="40">
        <f t="shared" si="105"/>
        <v>-6396.0952000000016</v>
      </c>
      <c r="P44" s="40">
        <f t="shared" si="105"/>
        <v>0</v>
      </c>
      <c r="Q44" s="40">
        <f t="shared" si="105"/>
        <v>0</v>
      </c>
    </row>
    <row r="45" spans="12:17" ht="15" customHeight="1">
      <c r="L45" s="39">
        <v>4.3819999999999997</v>
      </c>
      <c r="M45" s="40">
        <f t="shared" ref="M45:Q45" si="106">VALUE(M3-438.2/100*(M1-M2))</f>
        <v>-21239.115799999996</v>
      </c>
      <c r="N45" s="40">
        <f t="shared" si="106"/>
        <v>44598.900499999996</v>
      </c>
      <c r="O45" s="40">
        <f t="shared" si="106"/>
        <v>-6822.3837000000003</v>
      </c>
      <c r="P45" s="40">
        <f t="shared" si="106"/>
        <v>0</v>
      </c>
      <c r="Q45" s="40">
        <f t="shared" si="106"/>
        <v>0</v>
      </c>
    </row>
    <row r="46" spans="12:17" ht="15" customHeight="1">
      <c r="L46" s="39">
        <v>4.4139999999999997</v>
      </c>
      <c r="M46" s="40">
        <f t="shared" ref="M46:Q46" si="107">VALUE(M3-414.4/100*(M1-M2))</f>
        <v>-20085.553599999999</v>
      </c>
      <c r="N46" s="40">
        <f t="shared" si="107"/>
        <v>42176.595999999998</v>
      </c>
      <c r="O46" s="40">
        <f t="shared" si="107"/>
        <v>-5900.0504000000019</v>
      </c>
      <c r="P46" s="40">
        <f t="shared" si="107"/>
        <v>0</v>
      </c>
      <c r="Q46" s="40">
        <f t="shared" si="107"/>
        <v>0</v>
      </c>
    </row>
    <row r="47" spans="12:17" ht="15" customHeight="1">
      <c r="L47" s="39">
        <v>4.6180000000000003</v>
      </c>
      <c r="M47" s="40">
        <f t="shared" ref="M47:Q47" si="108">VALUE(M3-461.8/100*(M1-M2))</f>
        <v>-22382.984199999999</v>
      </c>
      <c r="N47" s="40">
        <f t="shared" si="108"/>
        <v>47000.849500000004</v>
      </c>
      <c r="O47" s="40">
        <f t="shared" si="108"/>
        <v>-7736.9663000000019</v>
      </c>
      <c r="P47" s="40">
        <f t="shared" si="108"/>
        <v>0</v>
      </c>
      <c r="Q47" s="40">
        <f t="shared" si="108"/>
        <v>0</v>
      </c>
    </row>
    <row r="48" spans="12:17" ht="15" customHeight="1">
      <c r="L48" s="39">
        <v>4.7640000000000002</v>
      </c>
      <c r="M48" s="40">
        <f t="shared" ref="M48:Q48" si="109">VALUE(M3-476.4/100*(M1-M2))</f>
        <v>-23090.631599999993</v>
      </c>
      <c r="N48" s="40">
        <f t="shared" si="109"/>
        <v>48486.800999999992</v>
      </c>
      <c r="O48" s="40">
        <f t="shared" si="109"/>
        <v>-8302.7673999999988</v>
      </c>
      <c r="P48" s="40">
        <f t="shared" si="109"/>
        <v>0</v>
      </c>
      <c r="Q48" s="40">
        <f t="shared" si="109"/>
        <v>0</v>
      </c>
    </row>
    <row r="49" spans="12:17" ht="15" customHeight="1">
      <c r="L49" s="39">
        <v>5</v>
      </c>
      <c r="M49" s="40">
        <f t="shared" ref="M49:Q49" si="110">VALUE(M3-500/100*(M1-M2))</f>
        <v>-24234.5</v>
      </c>
      <c r="N49" s="40">
        <f t="shared" si="110"/>
        <v>50888.75</v>
      </c>
      <c r="O49" s="40">
        <f t="shared" si="110"/>
        <v>-9217.35</v>
      </c>
      <c r="P49" s="40">
        <f t="shared" si="110"/>
        <v>0</v>
      </c>
      <c r="Q49" s="40">
        <f t="shared" si="110"/>
        <v>0</v>
      </c>
    </row>
    <row r="50" spans="12:17" ht="15" customHeight="1">
      <c r="L50" s="39">
        <v>5.2359999999999998</v>
      </c>
      <c r="M50" s="40">
        <f t="shared" ref="M50:Q50" si="111">VALUE(M3-523.6/100*(M1-M2))</f>
        <v>-25378.368400000003</v>
      </c>
      <c r="N50" s="40">
        <f t="shared" si="111"/>
        <v>53290.699000000008</v>
      </c>
      <c r="O50" s="40">
        <f t="shared" si="111"/>
        <v>-10131.932600000006</v>
      </c>
      <c r="P50" s="40">
        <f t="shared" si="111"/>
        <v>0</v>
      </c>
      <c r="Q50" s="40">
        <f t="shared" si="111"/>
        <v>0</v>
      </c>
    </row>
    <row r="51" spans="12:17" ht="15" customHeight="1">
      <c r="L51" s="39">
        <v>5.3819999999999997</v>
      </c>
      <c r="M51" s="40">
        <f t="shared" ref="M51:Q51" si="112">VALUE(M3-538.2/100*(M1-M2))</f>
        <v>-26086.015800000001</v>
      </c>
      <c r="N51" s="40">
        <f t="shared" si="112"/>
        <v>54776.650500000003</v>
      </c>
      <c r="O51" s="40">
        <f t="shared" si="112"/>
        <v>-10697.733700000006</v>
      </c>
      <c r="P51" s="40">
        <f t="shared" si="112"/>
        <v>0</v>
      </c>
      <c r="Q51" s="40">
        <f t="shared" si="112"/>
        <v>0</v>
      </c>
    </row>
    <row r="52" spans="12:17" ht="15" customHeight="1">
      <c r="L52" s="39">
        <v>5.6180000000000003</v>
      </c>
      <c r="M52" s="40">
        <f t="shared" ref="M52:Q52" si="113">VALUE(M3-561.8/100*(M1-M2))</f>
        <v>-27229.884199999997</v>
      </c>
      <c r="N52" s="40">
        <f t="shared" si="113"/>
        <v>57178.599499999997</v>
      </c>
      <c r="O52" s="40">
        <f t="shared" si="113"/>
        <v>-11612.3163</v>
      </c>
      <c r="P52" s="40">
        <f t="shared" si="113"/>
        <v>0</v>
      </c>
      <c r="Q52" s="40">
        <f t="shared" si="113"/>
        <v>0</v>
      </c>
    </row>
    <row r="53" spans="12:17" ht="15" customHeight="1"/>
    <row r="54" spans="12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K1" workbookViewId="0">
      <selection activeCell="Z1" sqref="Z1:AD1048576"/>
    </sheetView>
  </sheetViews>
  <sheetFormatPr defaultRowHeight="14.4"/>
  <cols>
    <col min="1" max="30" width="10.77734375" style="15" customWidth="1"/>
  </cols>
  <sheetData>
    <row r="1" spans="1:3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</row>
    <row r="2" spans="1:3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61">
        <v>9602.2000000000007</v>
      </c>
      <c r="AA2" s="61">
        <v>9403.7999999999993</v>
      </c>
      <c r="AB2" s="61">
        <v>9127.5499999999993</v>
      </c>
      <c r="AC2" s="61">
        <v>8575.4500000000007</v>
      </c>
      <c r="AD2" s="61">
        <v>8883</v>
      </c>
    </row>
    <row r="3" spans="1:3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60">
        <v>9165.1</v>
      </c>
      <c r="AA3" s="60">
        <v>8915.6</v>
      </c>
      <c r="AB3" s="60">
        <v>8407.0499999999993</v>
      </c>
      <c r="AC3" s="60">
        <v>7832.55</v>
      </c>
      <c r="AD3" s="60">
        <v>8178.2</v>
      </c>
    </row>
    <row r="4" spans="1:3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</row>
    <row r="5" spans="1:3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>
      <c r="A6" s="26">
        <f t="shared" ref="A6:AD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</row>
    <row r="7" spans="1:30">
      <c r="A7" s="27">
        <f t="shared" ref="A7:AD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</row>
    <row r="8" spans="1:30">
      <c r="A8" s="28">
        <f t="shared" ref="A8:AD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</row>
    <row r="9" spans="1:3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9">
        <f t="shared" ref="A10:AD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8">
        <f t="shared" si="3"/>
        <v>9383.6500000000015</v>
      </c>
      <c r="AA10" s="58">
        <f t="shared" si="3"/>
        <v>9159.7000000000007</v>
      </c>
      <c r="AB10" s="58">
        <f t="shared" si="3"/>
        <v>8767.2999999999993</v>
      </c>
      <c r="AC10" s="58">
        <f t="shared" si="3"/>
        <v>8243.633333333335</v>
      </c>
      <c r="AD10" s="58">
        <f t="shared" si="3"/>
        <v>8673.8333333333339</v>
      </c>
    </row>
    <row r="11" spans="1:30">
      <c r="A11" s="21">
        <f t="shared" ref="A11:AD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</row>
    <row r="12" spans="1:30">
      <c r="A12" s="31">
        <f t="shared" ref="A12:AD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9">
        <f t="shared" si="5"/>
        <v>9259.4833333333336</v>
      </c>
      <c r="AA12" s="59">
        <f t="shared" si="5"/>
        <v>9031.2666666666664</v>
      </c>
      <c r="AB12" s="59">
        <f t="shared" si="5"/>
        <v>8568.2999999999993</v>
      </c>
      <c r="AC12" s="59">
        <f t="shared" si="5"/>
        <v>8204</v>
      </c>
      <c r="AD12" s="59">
        <f t="shared" si="5"/>
        <v>8530.6</v>
      </c>
    </row>
    <row r="13" spans="1:3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>
      <c r="A14" s="32">
        <f t="shared" ref="A14:AD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</row>
    <row r="15" spans="1:30">
      <c r="A15" s="34">
        <f t="shared" ref="A15:AD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</row>
    <row r="16" spans="1:30">
      <c r="A16" s="35">
        <f t="shared" ref="A16:AD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</row>
    <row r="17" spans="1:3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27">
        <f t="shared" ref="A18:AD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</row>
    <row r="19" spans="1:30">
      <c r="A19" s="28">
        <f t="shared" ref="A19:AD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</row>
    <row r="20" spans="1:30">
      <c r="A20" s="21">
        <f t="shared" ref="A20:AD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</row>
    <row r="21" spans="1:30">
      <c r="A21" s="20">
        <f t="shared" ref="A21:AD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</row>
    <row r="22" spans="1:30">
      <c r="A22" s="32">
        <f t="shared" ref="A22:AD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</row>
    <row r="23" spans="1:30">
      <c r="A23" s="34">
        <f t="shared" ref="A23:AD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</row>
    <row r="24" spans="1:3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>
      <c r="A25" s="36">
        <f t="shared" ref="A25:AD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</row>
    <row r="26" spans="1:30">
      <c r="A26" s="36">
        <f t="shared" ref="A26:AD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</row>
    <row r="27" spans="1:30">
      <c r="A27" s="36">
        <f t="shared" ref="A27:AD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</row>
    <row r="28" spans="1:30">
      <c r="A28" s="36">
        <f t="shared" ref="A28:AD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</row>
    <row r="29" spans="1:30">
      <c r="A29" s="36">
        <f t="shared" ref="A29:AD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</row>
    <row r="30" spans="1:30">
      <c r="A30" s="36">
        <f t="shared" ref="A30:AD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</row>
    <row r="31" spans="1:30">
      <c r="A31" s="36">
        <f t="shared" ref="A31:AD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</row>
    <row r="32" spans="1:30">
      <c r="A32" s="37">
        <f t="shared" ref="A32:AD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2020-03-23T19:28:49Z</dcterms:modified>
</cp:coreProperties>
</file>