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F4" i="2" l="1"/>
  <c r="F3" i="2"/>
  <c r="F2" i="2"/>
  <c r="K30" i="2"/>
  <c r="K28" i="2"/>
  <c r="K31" i="2" s="1"/>
  <c r="K27" i="2"/>
  <c r="K25" i="2"/>
  <c r="K26" i="2" s="1"/>
  <c r="K20" i="2"/>
  <c r="K18" i="2"/>
  <c r="K23" i="2" s="1"/>
  <c r="K11" i="2"/>
  <c r="K14" i="2" s="1"/>
  <c r="K16" i="2" l="1"/>
  <c r="K29" i="2"/>
  <c r="K32" i="2" s="1"/>
  <c r="K10" i="2" s="1"/>
  <c r="K19" i="2"/>
  <c r="K22" i="2"/>
  <c r="K21" i="2"/>
  <c r="K15" i="2"/>
  <c r="K7" i="2"/>
  <c r="K12" i="2"/>
  <c r="K8" i="2"/>
  <c r="K6" i="2" s="1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J31" i="2"/>
  <c r="J30" i="2"/>
  <c r="J28" i="2"/>
  <c r="J27" i="2"/>
  <c r="J25" i="2"/>
  <c r="J26" i="2" s="1"/>
  <c r="J20" i="2"/>
  <c r="J18" i="2"/>
  <c r="J23" i="2" s="1"/>
  <c r="J11" i="2"/>
  <c r="J7" i="2" l="1"/>
  <c r="J29" i="2"/>
  <c r="J32" i="2" s="1"/>
  <c r="J10" i="2" s="1"/>
  <c r="J8" i="2"/>
  <c r="J6" i="2" s="1"/>
  <c r="J22" i="2"/>
  <c r="J21" i="2"/>
  <c r="J19" i="2"/>
  <c r="J12" i="2"/>
  <c r="J14" i="2"/>
  <c r="J16" i="2" s="1"/>
  <c r="J15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3" i="2"/>
  <c r="U12" i="2"/>
  <c r="U11" i="2"/>
  <c r="U10" i="2"/>
  <c r="U9" i="2"/>
  <c r="U8" i="2"/>
  <c r="U7" i="2"/>
  <c r="U6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I30" i="2"/>
  <c r="I28" i="2"/>
  <c r="I31" i="2" s="1"/>
  <c r="I27" i="2"/>
  <c r="I25" i="2"/>
  <c r="I20" i="2"/>
  <c r="I18" i="2"/>
  <c r="I23" i="2" s="1"/>
  <c r="I11" i="2"/>
  <c r="I14" i="2" s="1"/>
  <c r="L30" i="2"/>
  <c r="L28" i="2"/>
  <c r="L31" i="2" s="1"/>
  <c r="L27" i="2"/>
  <c r="L25" i="2"/>
  <c r="L26" i="2" s="1"/>
  <c r="L20" i="2"/>
  <c r="L18" i="2"/>
  <c r="L23" i="2" s="1"/>
  <c r="L11" i="2"/>
  <c r="L8" i="2" s="1"/>
  <c r="I16" i="2" l="1"/>
  <c r="I8" i="2"/>
  <c r="I6" i="2" s="1"/>
  <c r="L29" i="2"/>
  <c r="L32" i="2" s="1"/>
  <c r="L12" i="2" s="1"/>
  <c r="I29" i="2"/>
  <c r="I32" i="2" s="1"/>
  <c r="I12" i="2" s="1"/>
  <c r="L14" i="2"/>
  <c r="L16" i="2" s="1"/>
  <c r="I7" i="2"/>
  <c r="I15" i="2"/>
  <c r="I26" i="2"/>
  <c r="L22" i="2"/>
  <c r="L19" i="2"/>
  <c r="L21" i="2"/>
  <c r="L7" i="2"/>
  <c r="L15" i="2"/>
  <c r="L6" i="2"/>
  <c r="I10" i="2" l="1"/>
  <c r="L10" i="2"/>
  <c r="I21" i="2"/>
  <c r="I19" i="2"/>
  <c r="I22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G30" i="2"/>
  <c r="G28" i="2"/>
  <c r="G31" i="2" s="1"/>
  <c r="G27" i="2"/>
  <c r="G25" i="2"/>
  <c r="G20" i="2"/>
  <c r="G18" i="2"/>
  <c r="G23" i="2" s="1"/>
  <c r="G11" i="2"/>
  <c r="G29" i="2" l="1"/>
  <c r="G32" i="2" s="1"/>
  <c r="G12" i="2" s="1"/>
  <c r="G15" i="2"/>
  <c r="BU22" i="14"/>
  <c r="BU21" i="14"/>
  <c r="BU19" i="14"/>
  <c r="BT22" i="14"/>
  <c r="BT21" i="14"/>
  <c r="BT19" i="14"/>
  <c r="G8" i="2"/>
  <c r="G6" i="2" s="1"/>
  <c r="G14" i="2"/>
  <c r="G16" i="2" s="1"/>
  <c r="G7" i="2"/>
  <c r="G26" i="2"/>
  <c r="G10" i="2" l="1"/>
  <c r="G19" i="2"/>
  <c r="G22" i="2"/>
  <c r="G21" i="2"/>
  <c r="BR31" i="14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H30" i="2"/>
  <c r="H28" i="2"/>
  <c r="H31" i="2" s="1"/>
  <c r="H27" i="2"/>
  <c r="H25" i="2"/>
  <c r="H20" i="2"/>
  <c r="H18" i="2"/>
  <c r="H23" i="2" s="1"/>
  <c r="H11" i="2"/>
  <c r="H8" i="2" s="1"/>
  <c r="BM19" i="14" l="1"/>
  <c r="BM21" i="14"/>
  <c r="BM22" i="14"/>
  <c r="BJ22" i="14"/>
  <c r="BJ21" i="14"/>
  <c r="BJ19" i="14"/>
  <c r="H14" i="2"/>
  <c r="H16" i="2" s="1"/>
  <c r="H6" i="2"/>
  <c r="H29" i="2"/>
  <c r="H32" i="2" s="1"/>
  <c r="H12" i="2" s="1"/>
  <c r="H26" i="2"/>
  <c r="H15" i="2"/>
  <c r="H7" i="2"/>
  <c r="H10" i="2" l="1"/>
  <c r="H21" i="2"/>
  <c r="H22" i="2"/>
  <c r="H19" i="2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W52" i="2" l="1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3" i="2"/>
  <c r="W12" i="2"/>
  <c r="W11" i="2"/>
  <c r="W10" i="2"/>
  <c r="W9" i="2"/>
  <c r="W8" i="2"/>
  <c r="W7" i="2"/>
  <c r="W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V52" i="2" l="1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3" i="2"/>
  <c r="V12" i="2"/>
  <c r="V11" i="2"/>
  <c r="V10" i="2"/>
  <c r="V9" i="2"/>
  <c r="V8" i="2"/>
  <c r="V7" i="2"/>
  <c r="V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<sst xmlns="http://schemas.openxmlformats.org/spreadsheetml/2006/main" count="72" uniqueCount="69">
  <si>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</si>
  <si>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</si>
  <si>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</si>
  <si>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</si>
  <si>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</si>
  <si>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</si>
  <si>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</si>
  <si>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</si>
  <si>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</si>
  <si>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</si>
  <si>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</si>
  <si>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</si>
  <si>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</si>
  <si>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</si>
  <si>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</si>
  <si>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</si>
  <si>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</si>
  <si>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</si>
  <si>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</si>
  <si>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</si>
  <si>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</si>
  <si>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</si>
  <si>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</si>
  <si>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</si>
  <si>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</si>
  <si>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</si>
  <si>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</si>
  <si>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</si>
  <si>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</si>
  <si>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</si>
  <si>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</si>
  <si>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</si>
  <si>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</si>
  <si>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</si>
  <si>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</si>
  <si>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</si>
  <si>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</si>
  <si>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</si>
  <si>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</si>
  <si>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</si>
  <si>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</si>
  <si>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</si>
  <si>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</si>
  <si>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</si>
  <si>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</si>
  <si>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</si>
  <si>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</si>
  <si>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</si>
  <si>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</si>
  <si>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</si>
  <si>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</si>
  <si>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</si>
  <si>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</si>
  <si>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</si>
  <si>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</si>
  <si>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</si>
  <si>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</si>
  <si>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</si>
  <si>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</si>
  <si>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</si>
  <si>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</si>
  <si>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</si>
  <si>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</si>
  <si>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</si>
  <si>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</si>
  <si>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</si>
  <si>
    <t xml:space="preserve">Unfilled Gap 9600 to 9710 </t>
  </si>
  <si>
    <t>10300~330</t>
  </si>
  <si>
    <t>10530~550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</si>
</sst>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3" fillId="16" borderId="0" xfId="0" applyNumberFormat="1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54"/>
  <sheetViews>
    <sheetView showGridLines="0" tabSelected="1" zoomScale="110" zoomScaleNormal="110" workbookViewId="0">
      <selection activeCell="O8" sqref="O8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2.88671875" style="72" bestFit="1" customWidth="1"/>
    <col min="16" max="16" width="13.77734375" style="15" bestFit="1" customWidth="1"/>
    <col min="17" max="23" width="10.44140625" style="15" bestFit="1" customWidth="1"/>
    <col min="24" max="259" width="8.77734375" style="15" customWidth="1"/>
    <col min="260" max="16384" width="8.77734375" style="16"/>
  </cols>
  <sheetData>
    <row r="1" spans="1:24" ht="15" customHeight="1" thickBot="1">
      <c r="A1" s="70"/>
      <c r="B1" s="71"/>
      <c r="C1" s="71"/>
      <c r="D1" s="71"/>
      <c r="E1" s="1" t="s">
        <v>65</v>
      </c>
      <c r="F1" s="1" t="s">
        <v>0</v>
      </c>
      <c r="G1" s="2">
        <v>43983</v>
      </c>
      <c r="H1" s="2">
        <v>43984</v>
      </c>
      <c r="I1" s="2">
        <v>43985</v>
      </c>
      <c r="J1" s="2">
        <v>43986</v>
      </c>
      <c r="K1" s="2">
        <v>43987</v>
      </c>
      <c r="L1" s="2">
        <v>43987</v>
      </c>
      <c r="M1" s="2"/>
      <c r="O1" s="72" t="s">
        <v>68</v>
      </c>
      <c r="P1" s="12" t="s">
        <v>27</v>
      </c>
      <c r="Q1" s="14">
        <v>8806.75</v>
      </c>
      <c r="R1" s="14">
        <v>10176.200000000001</v>
      </c>
      <c r="S1" s="14">
        <v>9004.25</v>
      </c>
      <c r="T1" s="14">
        <v>8806.75</v>
      </c>
      <c r="U1" s="14">
        <v>10159.049999999999</v>
      </c>
      <c r="V1" s="14">
        <v>2252.75</v>
      </c>
      <c r="W1" s="14">
        <v>12430.5</v>
      </c>
    </row>
    <row r="2" spans="1:24" ht="15" customHeight="1" thickBot="1">
      <c r="A2" s="17"/>
      <c r="B2" s="18"/>
      <c r="C2" s="18"/>
      <c r="D2" s="3" t="s">
        <v>1</v>
      </c>
      <c r="E2" s="56">
        <v>9598.85</v>
      </c>
      <c r="F2" s="56">
        <f>MAX(G2:K2)</f>
        <v>10177.799999999999</v>
      </c>
      <c r="G2" s="56">
        <v>9931.6</v>
      </c>
      <c r="H2" s="56">
        <v>9995.6</v>
      </c>
      <c r="I2" s="56">
        <v>10176.200000000001</v>
      </c>
      <c r="J2" s="56">
        <v>10123.85</v>
      </c>
      <c r="K2" s="56">
        <v>10177.799999999999</v>
      </c>
      <c r="L2" s="56">
        <v>21198.7</v>
      </c>
      <c r="M2" s="56"/>
      <c r="O2" s="72" t="s">
        <v>67</v>
      </c>
      <c r="P2" s="12" t="s">
        <v>28</v>
      </c>
      <c r="Q2" s="14">
        <v>9178.5499999999993</v>
      </c>
      <c r="R2" s="14">
        <v>9944.25</v>
      </c>
      <c r="S2" s="14">
        <v>10177.799999999999</v>
      </c>
      <c r="T2" s="14">
        <v>10177.799999999999</v>
      </c>
      <c r="U2" s="14">
        <v>10067.799999999999</v>
      </c>
      <c r="V2" s="14">
        <v>12430.5</v>
      </c>
      <c r="W2" s="14">
        <v>7511.1</v>
      </c>
    </row>
    <row r="3" spans="1:24" ht="15" customHeight="1" thickBot="1">
      <c r="A3" s="17"/>
      <c r="B3" s="4"/>
      <c r="C3" s="5"/>
      <c r="D3" s="3" t="s">
        <v>2</v>
      </c>
      <c r="E3" s="55">
        <v>8806.75</v>
      </c>
      <c r="F3" s="55">
        <f>MIN(G3:K3)</f>
        <v>9706.9500000000007</v>
      </c>
      <c r="G3" s="55">
        <v>9706.9500000000007</v>
      </c>
      <c r="H3" s="55">
        <v>9824.0499999999993</v>
      </c>
      <c r="I3" s="55">
        <v>10035.549999999999</v>
      </c>
      <c r="J3" s="55">
        <v>9944.25</v>
      </c>
      <c r="K3" s="55">
        <v>10040.75</v>
      </c>
      <c r="L3" s="55">
        <v>20425.05</v>
      </c>
      <c r="M3" s="55"/>
      <c r="O3" s="72">
        <v>10176.200000000001</v>
      </c>
      <c r="P3" s="12" t="s">
        <v>29</v>
      </c>
      <c r="Q3" s="14">
        <v>8968.5499999999993</v>
      </c>
      <c r="R3" s="14">
        <v>10177.799999999999</v>
      </c>
      <c r="S3" s="14"/>
      <c r="T3" s="14"/>
      <c r="U3" s="14">
        <v>10176.200000000001</v>
      </c>
      <c r="V3" s="14"/>
      <c r="W3" s="14"/>
      <c r="X3" s="51"/>
    </row>
    <row r="4" spans="1:24" ht="15" customHeight="1">
      <c r="A4" s="17"/>
      <c r="B4" s="4"/>
      <c r="C4" s="5"/>
      <c r="D4" s="3" t="s">
        <v>3</v>
      </c>
      <c r="E4" s="21">
        <v>9580.35</v>
      </c>
      <c r="F4" s="21">
        <f>K4</f>
        <v>10142.15</v>
      </c>
      <c r="G4" s="21">
        <v>9826.15</v>
      </c>
      <c r="H4" s="21">
        <v>9979.1</v>
      </c>
      <c r="I4" s="21">
        <v>10061.549999999999</v>
      </c>
      <c r="J4" s="21">
        <v>10029.1</v>
      </c>
      <c r="K4" s="21">
        <v>10142.15</v>
      </c>
      <c r="L4" s="21">
        <v>21034.5</v>
      </c>
      <c r="M4" s="21"/>
      <c r="Q4" s="15" t="s">
        <v>66</v>
      </c>
    </row>
    <row r="5" spans="1:24" ht="15" customHeight="1">
      <c r="A5" s="68" t="s">
        <v>4</v>
      </c>
      <c r="B5" s="69"/>
      <c r="C5" s="69"/>
      <c r="D5" s="69"/>
      <c r="E5" s="18"/>
      <c r="F5" s="18"/>
      <c r="G5" s="18"/>
      <c r="H5" s="18"/>
      <c r="I5" s="18"/>
      <c r="J5" s="18"/>
      <c r="K5" s="18"/>
      <c r="L5" s="18"/>
      <c r="M5" s="18"/>
      <c r="O5" s="72">
        <v>9944</v>
      </c>
      <c r="P5" s="22" t="s">
        <v>30</v>
      </c>
      <c r="Q5" s="23"/>
      <c r="R5" s="23"/>
      <c r="S5" s="23"/>
      <c r="T5" s="23"/>
      <c r="U5" s="23"/>
      <c r="V5" s="23"/>
      <c r="W5" s="23"/>
    </row>
    <row r="6" spans="1:24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10781.833333333332</v>
      </c>
      <c r="G6" s="26">
        <f t="shared" ref="G6" si="1">G8+G25</f>
        <v>10160.833333333334</v>
      </c>
      <c r="H6" s="26">
        <f t="shared" ref="H6:L6" si="2">H8+H25</f>
        <v>10213.333333333334</v>
      </c>
      <c r="I6" s="26">
        <f t="shared" ref="I6:J6" si="3">I8+I25</f>
        <v>10287.300000000003</v>
      </c>
      <c r="J6" s="26">
        <f t="shared" si="3"/>
        <v>10300.15</v>
      </c>
      <c r="K6" s="26">
        <f t="shared" ref="K6" si="4">K8+K25</f>
        <v>10336.766666666663</v>
      </c>
      <c r="L6" s="26">
        <f t="shared" si="2"/>
        <v>22120.766666666666</v>
      </c>
      <c r="M6" s="26"/>
      <c r="O6" s="72">
        <v>9800</v>
      </c>
      <c r="P6" s="43">
        <v>0.23599999999999999</v>
      </c>
      <c r="Q6" s="44">
        <f t="shared" ref="Q6" si="5">VALUE(23.6/100*(Q1-Q2)+Q2)</f>
        <v>9090.8051999999989</v>
      </c>
      <c r="R6" s="44">
        <f t="shared" ref="R6:T6" si="6">VALUE(23.6/100*(R1-R2)+R2)</f>
        <v>9998.9902000000002</v>
      </c>
      <c r="S6" s="44">
        <f t="shared" si="6"/>
        <v>9900.8421999999991</v>
      </c>
      <c r="T6" s="44">
        <f t="shared" si="6"/>
        <v>9854.2321999999986</v>
      </c>
      <c r="U6" s="44">
        <f t="shared" ref="U6" si="7">VALUE(23.6/100*(U1-U2)+U2)</f>
        <v>10089.334999999999</v>
      </c>
      <c r="V6" s="44">
        <f t="shared" ref="V6:W6" si="8">VALUE(23.6/100*(V1-V2)+V2)</f>
        <v>10028.550999999999</v>
      </c>
      <c r="W6" s="44">
        <f t="shared" si="8"/>
        <v>8672.0784000000003</v>
      </c>
    </row>
    <row r="7" spans="1:24" ht="15" customHeight="1">
      <c r="A7" s="24"/>
      <c r="B7" s="25"/>
      <c r="C7" s="25"/>
      <c r="D7" s="6" t="s">
        <v>6</v>
      </c>
      <c r="E7" s="27">
        <f t="shared" ref="E7:F7" si="9">E11+E25</f>
        <v>10120.75</v>
      </c>
      <c r="F7" s="27">
        <f t="shared" si="9"/>
        <v>10479.816666666666</v>
      </c>
      <c r="G7" s="27">
        <f t="shared" ref="G7" si="10">G11+G25</f>
        <v>10046.216666666667</v>
      </c>
      <c r="H7" s="27">
        <f t="shared" ref="H7:L7" si="11">H11+H25</f>
        <v>10104.466666666667</v>
      </c>
      <c r="I7" s="27">
        <f t="shared" ref="I7:J7" si="12">I11+I25</f>
        <v>10231.750000000002</v>
      </c>
      <c r="J7" s="27">
        <f t="shared" si="12"/>
        <v>10212</v>
      </c>
      <c r="K7" s="27">
        <f t="shared" ref="K7" si="13">K11+K25</f>
        <v>10257.283333333331</v>
      </c>
      <c r="L7" s="27">
        <f t="shared" si="11"/>
        <v>21659.733333333334</v>
      </c>
      <c r="M7" s="27"/>
      <c r="O7" s="72">
        <v>9730</v>
      </c>
      <c r="P7" s="47">
        <v>0.38200000000000001</v>
      </c>
      <c r="Q7" s="48">
        <f t="shared" ref="Q7" si="14">38.2/100*(Q1-Q2)+Q2</f>
        <v>9036.5223999999998</v>
      </c>
      <c r="R7" s="48">
        <f t="shared" ref="R7:T7" si="15">38.2/100*(R1-R2)+R2</f>
        <v>10032.8549</v>
      </c>
      <c r="S7" s="48">
        <f t="shared" si="15"/>
        <v>9729.5038999999997</v>
      </c>
      <c r="T7" s="48">
        <f t="shared" si="15"/>
        <v>9654.0589</v>
      </c>
      <c r="U7" s="48">
        <f t="shared" ref="U7" si="16">38.2/100*(U1-U2)+U2</f>
        <v>10102.657499999999</v>
      </c>
      <c r="V7" s="48">
        <f t="shared" ref="V7:W7" si="17">38.2/100*(V1-V2)+V2</f>
        <v>8542.5995000000003</v>
      </c>
      <c r="W7" s="48">
        <f t="shared" si="17"/>
        <v>9390.3107999999993</v>
      </c>
    </row>
    <row r="8" spans="1:24" ht="15" customHeight="1">
      <c r="A8" s="24"/>
      <c r="B8" s="25"/>
      <c r="C8" s="25"/>
      <c r="D8" s="6" t="s">
        <v>7</v>
      </c>
      <c r="E8" s="28">
        <f t="shared" ref="E8:F8" si="18">(2*E11)-E3</f>
        <v>9850.5499999999993</v>
      </c>
      <c r="F8" s="28">
        <f t="shared" si="18"/>
        <v>10310.983333333334</v>
      </c>
      <c r="G8" s="28">
        <f t="shared" ref="G8" si="19">(2*G11)-G3</f>
        <v>9936.1833333333343</v>
      </c>
      <c r="H8" s="28">
        <f t="shared" ref="H8:L8" si="20">(2*H11)-H3</f>
        <v>10041.783333333333</v>
      </c>
      <c r="I8" s="28">
        <f t="shared" ref="I8:J8" si="21">(2*I11)-I3</f>
        <v>10146.650000000001</v>
      </c>
      <c r="J8" s="28">
        <f t="shared" si="21"/>
        <v>10120.549999999999</v>
      </c>
      <c r="K8" s="28">
        <f t="shared" ref="K8" si="22">(2*K11)-K3</f>
        <v>10199.716666666664</v>
      </c>
      <c r="L8" s="28">
        <f t="shared" si="20"/>
        <v>21347.116666666665</v>
      </c>
      <c r="M8" s="28"/>
      <c r="P8" s="41">
        <v>0.5</v>
      </c>
      <c r="Q8" s="42">
        <f t="shared" ref="Q8" si="23">VALUE(50/100*(Q1-Q2)+Q2)</f>
        <v>8992.65</v>
      </c>
      <c r="R8" s="42">
        <f t="shared" ref="R8:T8" si="24">VALUE(50/100*(R1-R2)+R2)</f>
        <v>10060.225</v>
      </c>
      <c r="S8" s="42">
        <f t="shared" si="24"/>
        <v>9591.0249999999996</v>
      </c>
      <c r="T8" s="42">
        <f t="shared" si="24"/>
        <v>9492.2749999999996</v>
      </c>
      <c r="U8" s="42">
        <f t="shared" ref="U8" si="25">VALUE(50/100*(U1-U2)+U2)</f>
        <v>10113.424999999999</v>
      </c>
      <c r="V8" s="42">
        <f t="shared" ref="V8:W8" si="26">VALUE(50/100*(V1-V2)+V2)</f>
        <v>7341.625</v>
      </c>
      <c r="W8" s="42">
        <f t="shared" si="26"/>
        <v>9970.7999999999993</v>
      </c>
    </row>
    <row r="9" spans="1:24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P9" s="49">
        <v>0.61799999999999999</v>
      </c>
      <c r="Q9" s="50">
        <f t="shared" ref="Q9" si="27">VALUE(61.8/100*(Q1-Q2)+Q2)</f>
        <v>8948.7775999999994</v>
      </c>
      <c r="R9" s="50">
        <f t="shared" ref="R9:T9" si="28">VALUE(61.8/100*(R1-R2)+R2)</f>
        <v>10087.5951</v>
      </c>
      <c r="S9" s="50">
        <f t="shared" si="28"/>
        <v>9452.5460999999996</v>
      </c>
      <c r="T9" s="50">
        <f t="shared" si="28"/>
        <v>9330.4910999999993</v>
      </c>
      <c r="U9" s="50">
        <f t="shared" ref="U9" si="29">VALUE(61.8/100*(U1-U2)+U2)</f>
        <v>10124.192499999999</v>
      </c>
      <c r="V9" s="50">
        <f t="shared" ref="V9:W9" si="30">VALUE(61.8/100*(V1-V2)+V2)</f>
        <v>6140.6504999999997</v>
      </c>
      <c r="W9" s="50">
        <f t="shared" si="30"/>
        <v>10551.289199999999</v>
      </c>
    </row>
    <row r="10" spans="1:24" ht="15" customHeight="1">
      <c r="A10" s="24"/>
      <c r="B10" s="25"/>
      <c r="C10" s="25"/>
      <c r="D10" s="6" t="s">
        <v>8</v>
      </c>
      <c r="E10" s="53">
        <f t="shared" ref="E10:F10" si="31">E11+E32/2</f>
        <v>9454.5</v>
      </c>
      <c r="F10" s="53">
        <f t="shared" si="31"/>
        <v>10075.558333333334</v>
      </c>
      <c r="G10" s="53">
        <f t="shared" ref="G10" si="32">G11+G32/2</f>
        <v>9823.8583333333336</v>
      </c>
      <c r="H10" s="53">
        <f t="shared" ref="H10:L10" si="33">H11+H32/2</f>
        <v>9956.0083333333314</v>
      </c>
      <c r="I10" s="53">
        <f t="shared" ref="I10:J10" si="34">I11+I32/2</f>
        <v>10105.875</v>
      </c>
      <c r="J10" s="53">
        <f t="shared" si="34"/>
        <v>10034.049999999999</v>
      </c>
      <c r="K10" s="53">
        <f t="shared" ref="K10" si="35">K11+K32/2</f>
        <v>10131.191666666664</v>
      </c>
      <c r="L10" s="53">
        <f t="shared" si="33"/>
        <v>20960.291666666664</v>
      </c>
      <c r="M10" s="53"/>
      <c r="P10" s="39">
        <v>0.70699999999999996</v>
      </c>
      <c r="Q10" s="40">
        <f t="shared" ref="Q10" si="36">VALUE(70.7/100*(Q1-Q2)+Q2)</f>
        <v>8915.6873999999989</v>
      </c>
      <c r="R10" s="40">
        <f t="shared" ref="R10:T10" si="37">VALUE(70.7/100*(R1-R2)+R2)</f>
        <v>10108.238650000001</v>
      </c>
      <c r="S10" s="40">
        <f t="shared" si="37"/>
        <v>9348.1001500000002</v>
      </c>
      <c r="T10" s="40">
        <f t="shared" si="37"/>
        <v>9208.4676500000005</v>
      </c>
      <c r="U10" s="40">
        <f t="shared" ref="U10" si="38">VALUE(70.7/100*(U1-U2)+U2)</f>
        <v>10132.313749999999</v>
      </c>
      <c r="V10" s="40">
        <f t="shared" ref="V10:W10" si="39">VALUE(70.7/100*(V1-V2)+V2)</f>
        <v>5234.8307499999992</v>
      </c>
      <c r="W10" s="40">
        <f t="shared" si="39"/>
        <v>10989.1158</v>
      </c>
    </row>
    <row r="11" spans="1:24" ht="15" customHeight="1">
      <c r="A11" s="24"/>
      <c r="B11" s="25"/>
      <c r="C11" s="25"/>
      <c r="D11" s="6" t="s">
        <v>9</v>
      </c>
      <c r="E11" s="21">
        <f t="shared" ref="E11:F11" si="40">(E2+E3+E4)/3</f>
        <v>9328.65</v>
      </c>
      <c r="F11" s="21">
        <f t="shared" si="40"/>
        <v>10008.966666666667</v>
      </c>
      <c r="G11" s="21">
        <f t="shared" ref="G11" si="41">(G2+G3+G4)/3</f>
        <v>9821.5666666666675</v>
      </c>
      <c r="H11" s="21">
        <f t="shared" ref="H11:L11" si="42">(H2+H3+H4)/3</f>
        <v>9932.9166666666661</v>
      </c>
      <c r="I11" s="21">
        <f t="shared" ref="I11:J11" si="43">(I2+I3+I4)/3</f>
        <v>10091.1</v>
      </c>
      <c r="J11" s="21">
        <f t="shared" si="43"/>
        <v>10032.4</v>
      </c>
      <c r="K11" s="21">
        <f t="shared" ref="K11" si="44">(K2+K3+K4)/3</f>
        <v>10120.233333333332</v>
      </c>
      <c r="L11" s="21">
        <f t="shared" si="42"/>
        <v>20886.083333333332</v>
      </c>
      <c r="M11" s="21"/>
      <c r="P11" s="45">
        <v>0.78600000000000003</v>
      </c>
      <c r="Q11" s="46">
        <f t="shared" ref="Q11" si="45">VALUE(78.6/100*(Q1-Q2)+Q2)</f>
        <v>8886.3151999999991</v>
      </c>
      <c r="R11" s="46">
        <f t="shared" ref="R11:T11" si="46">VALUE(78.6/100*(R1-R2)+R2)</f>
        <v>10126.5627</v>
      </c>
      <c r="S11" s="46">
        <f t="shared" si="46"/>
        <v>9255.3896999999997</v>
      </c>
      <c r="T11" s="46">
        <f t="shared" si="46"/>
        <v>9100.1546999999991</v>
      </c>
      <c r="U11" s="46">
        <f t="shared" ref="U11" si="47">VALUE(78.6/100*(U1-U2)+U2)</f>
        <v>10139.522499999999</v>
      </c>
      <c r="V11" s="46">
        <f t="shared" ref="V11:W11" si="48">VALUE(78.6/100*(V1-V2)+V2)</f>
        <v>4430.7885000000006</v>
      </c>
      <c r="W11" s="46">
        <f t="shared" si="48"/>
        <v>11377.7484</v>
      </c>
    </row>
    <row r="12" spans="1:24" ht="15" customHeight="1">
      <c r="A12" s="24"/>
      <c r="B12" s="25"/>
      <c r="C12" s="25"/>
      <c r="D12" s="6" t="s">
        <v>10</v>
      </c>
      <c r="E12" s="54">
        <f t="shared" ref="E12:F12" si="49">E11-E32/2</f>
        <v>9202.7999999999993</v>
      </c>
      <c r="F12" s="54">
        <f t="shared" si="49"/>
        <v>9942.375</v>
      </c>
      <c r="G12" s="54">
        <f t="shared" ref="G12" si="50">G11-G32/2</f>
        <v>9819.2750000000015</v>
      </c>
      <c r="H12" s="54">
        <f t="shared" ref="H12:L12" si="51">H11-H32/2</f>
        <v>9909.8250000000007</v>
      </c>
      <c r="I12" s="54">
        <f t="shared" ref="I12:J12" si="52">I11-I32/2</f>
        <v>10076.325000000001</v>
      </c>
      <c r="J12" s="54">
        <f t="shared" si="52"/>
        <v>10030.75</v>
      </c>
      <c r="K12" s="54">
        <f t="shared" ref="K12" si="53">K11-K32/2</f>
        <v>10109.275</v>
      </c>
      <c r="L12" s="54">
        <f t="shared" si="51"/>
        <v>20811.875</v>
      </c>
      <c r="M12" s="54"/>
      <c r="P12" s="39">
        <v>1</v>
      </c>
      <c r="Q12" s="40">
        <f t="shared" ref="Q12" si="54">VALUE(100/100*(Q1-Q2)+Q2)</f>
        <v>8806.75</v>
      </c>
      <c r="R12" s="40">
        <f t="shared" ref="R12:T12" si="55">VALUE(100/100*(R1-R2)+R2)</f>
        <v>10176.200000000001</v>
      </c>
      <c r="S12" s="40">
        <f t="shared" si="55"/>
        <v>9004.25</v>
      </c>
      <c r="T12" s="40">
        <f t="shared" si="55"/>
        <v>8806.75</v>
      </c>
      <c r="U12" s="40">
        <f t="shared" ref="U12" si="56">VALUE(100/100*(U1-U2)+U2)</f>
        <v>10159.049999999999</v>
      </c>
      <c r="V12" s="40">
        <f t="shared" ref="V12:W12" si="57">VALUE(100/100*(V1-V2)+V2)</f>
        <v>2252.75</v>
      </c>
      <c r="W12" s="40">
        <f t="shared" si="57"/>
        <v>12430.5</v>
      </c>
    </row>
    <row r="13" spans="1:24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P13" s="39">
        <v>1.236</v>
      </c>
      <c r="Q13" s="40">
        <f t="shared" ref="Q13" si="58">VALUE(123.6/100*(Q1-Q2)+Q2)</f>
        <v>8719.0051999999996</v>
      </c>
      <c r="R13" s="40">
        <f t="shared" ref="R13:T13" si="59">VALUE(123.6/100*(R1-R2)+R2)</f>
        <v>10230.940200000001</v>
      </c>
      <c r="S13" s="40">
        <f t="shared" si="59"/>
        <v>8727.2921999999999</v>
      </c>
      <c r="T13" s="40">
        <f t="shared" si="59"/>
        <v>8483.1821999999993</v>
      </c>
      <c r="U13" s="40">
        <f t="shared" ref="U13" si="60">VALUE(123.6/100*(U1-U2)+U2)</f>
        <v>10180.584999999999</v>
      </c>
      <c r="V13" s="40">
        <f t="shared" ref="V13:W13" si="61">VALUE(123.6/100*(V1-V2)+V2)</f>
        <v>-149.19900000000052</v>
      </c>
      <c r="W13" s="40">
        <f t="shared" si="61"/>
        <v>13591.4784</v>
      </c>
    </row>
    <row r="14" spans="1:24" ht="15" customHeight="1">
      <c r="A14" s="24"/>
      <c r="B14" s="25"/>
      <c r="C14" s="25"/>
      <c r="D14" s="6" t="s">
        <v>11</v>
      </c>
      <c r="E14" s="32">
        <f t="shared" ref="E14:F14" si="62">2*E11-E2</f>
        <v>9058.4499999999989</v>
      </c>
      <c r="F14" s="32">
        <f t="shared" si="62"/>
        <v>9840.133333333335</v>
      </c>
      <c r="G14" s="32">
        <f t="shared" ref="G14" si="63">2*G11-G2</f>
        <v>9711.5333333333347</v>
      </c>
      <c r="H14" s="32">
        <f t="shared" ref="H14:L14" si="64">2*H11-H2</f>
        <v>9870.2333333333318</v>
      </c>
      <c r="I14" s="32">
        <f t="shared" ref="I14:J14" si="65">2*I11-I2</f>
        <v>10006</v>
      </c>
      <c r="J14" s="32">
        <f t="shared" si="65"/>
        <v>9940.9499999999989</v>
      </c>
      <c r="K14" s="32">
        <f t="shared" ref="K14" si="66">2*K11-K2</f>
        <v>10062.666666666664</v>
      </c>
      <c r="L14" s="32">
        <f t="shared" si="64"/>
        <v>20573.466666666664</v>
      </c>
      <c r="M14" s="32"/>
      <c r="P14" s="33"/>
      <c r="Q14" s="30"/>
      <c r="R14" s="30"/>
      <c r="S14" s="30"/>
      <c r="T14" s="30"/>
      <c r="U14" s="30"/>
      <c r="V14" s="30"/>
      <c r="W14" s="30"/>
    </row>
    <row r="15" spans="1:24" ht="15" customHeight="1">
      <c r="A15" s="24"/>
      <c r="B15" s="25"/>
      <c r="C15" s="25"/>
      <c r="D15" s="6" t="s">
        <v>12</v>
      </c>
      <c r="E15" s="34">
        <f t="shared" ref="E15:F15" si="67">E11-E25</f>
        <v>8536.5499999999993</v>
      </c>
      <c r="F15" s="34">
        <f t="shared" si="67"/>
        <v>9538.1166666666686</v>
      </c>
      <c r="G15" s="34">
        <f t="shared" ref="G15" si="68">G11-G25</f>
        <v>9596.9166666666679</v>
      </c>
      <c r="H15" s="34">
        <f t="shared" ref="H15:L15" si="69">H11-H25</f>
        <v>9761.366666666665</v>
      </c>
      <c r="I15" s="34">
        <f t="shared" ref="I15:J15" si="70">I11-I25</f>
        <v>9950.4499999999989</v>
      </c>
      <c r="J15" s="34">
        <f t="shared" si="70"/>
        <v>9852.7999999999993</v>
      </c>
      <c r="K15" s="34">
        <f t="shared" ref="K15" si="71">K11-K25</f>
        <v>9983.1833333333325</v>
      </c>
      <c r="L15" s="34">
        <f t="shared" si="69"/>
        <v>20112.433333333331</v>
      </c>
      <c r="M15" s="34"/>
      <c r="P15" s="38" t="s">
        <v>31</v>
      </c>
      <c r="Q15" s="30"/>
      <c r="R15" s="30"/>
      <c r="S15" s="30"/>
      <c r="T15" s="30"/>
      <c r="U15" s="30"/>
      <c r="V15" s="30"/>
      <c r="W15" s="30"/>
    </row>
    <row r="16" spans="1:24" ht="15" customHeight="1">
      <c r="A16" s="24"/>
      <c r="B16" s="25"/>
      <c r="C16" s="25"/>
      <c r="D16" s="6" t="s">
        <v>13</v>
      </c>
      <c r="E16" s="35">
        <f t="shared" ref="E16:F16" si="72">E14-E25</f>
        <v>8266.3499999999985</v>
      </c>
      <c r="F16" s="35">
        <f t="shared" si="72"/>
        <v>9369.2833333333365</v>
      </c>
      <c r="G16" s="35">
        <f t="shared" ref="G16" si="73">G14-G25</f>
        <v>9486.883333333335</v>
      </c>
      <c r="H16" s="35">
        <f t="shared" ref="H16:L16" si="74">H14-H25</f>
        <v>9698.6833333333307</v>
      </c>
      <c r="I16" s="35">
        <f t="shared" ref="I16:J16" si="75">I14-I25</f>
        <v>9865.3499999999985</v>
      </c>
      <c r="J16" s="35">
        <f t="shared" si="75"/>
        <v>9761.3499999999985</v>
      </c>
      <c r="K16" s="35">
        <f t="shared" ref="K16" si="76">K14-K25</f>
        <v>9925.616666666665</v>
      </c>
      <c r="L16" s="35">
        <f t="shared" si="74"/>
        <v>19799.816666666662</v>
      </c>
      <c r="M16" s="35"/>
      <c r="P16" s="39">
        <v>0.23599999999999999</v>
      </c>
      <c r="Q16" s="40">
        <f t="shared" ref="Q16" si="77">VALUE(Q3-23.6/100*(Q1-Q2))</f>
        <v>9056.2947999999997</v>
      </c>
      <c r="R16" s="40">
        <f t="shared" ref="R16:T16" si="78">VALUE(R3-23.6/100*(R1-R2))</f>
        <v>10123.059799999999</v>
      </c>
      <c r="S16" s="40">
        <f t="shared" si="78"/>
        <v>276.95779999999985</v>
      </c>
      <c r="T16" s="40">
        <f t="shared" si="78"/>
        <v>323.56779999999986</v>
      </c>
      <c r="U16" s="40">
        <f t="shared" ref="U16" si="79">VALUE(U3-23.6/100*(U1-U2))</f>
        <v>10154.665000000001</v>
      </c>
      <c r="V16" s="40">
        <f t="shared" ref="V16:W16" si="80">VALUE(V3-23.6/100*(V1-V2))</f>
        <v>2401.9490000000001</v>
      </c>
      <c r="W16" s="40">
        <f t="shared" si="80"/>
        <v>-1160.9784</v>
      </c>
    </row>
    <row r="17" spans="1:24" ht="15" customHeight="1">
      <c r="A17" s="68" t="s">
        <v>14</v>
      </c>
      <c r="B17" s="69"/>
      <c r="C17" s="69"/>
      <c r="D17" s="69"/>
      <c r="E17" s="5"/>
      <c r="F17" s="5"/>
      <c r="G17" s="5"/>
      <c r="H17" s="5"/>
      <c r="I17" s="5"/>
      <c r="J17" s="5"/>
      <c r="K17" s="5"/>
      <c r="L17" s="5"/>
      <c r="M17" s="5"/>
      <c r="P17" s="66">
        <v>0.38200000000000001</v>
      </c>
      <c r="Q17" s="67">
        <f t="shared" ref="Q17" si="81">VALUE(Q3-38.2/100*(Q1-Q2))</f>
        <v>9110.5775999999987</v>
      </c>
      <c r="R17" s="67">
        <f t="shared" ref="R17:T17" si="82">VALUE(R3-38.2/100*(R1-R2))</f>
        <v>10089.195099999999</v>
      </c>
      <c r="S17" s="67">
        <f t="shared" si="82"/>
        <v>448.29609999999974</v>
      </c>
      <c r="T17" s="67">
        <f t="shared" si="82"/>
        <v>523.74109999999973</v>
      </c>
      <c r="U17" s="67">
        <f t="shared" ref="U17" si="83">VALUE(U3-38.2/100*(U1-U2))</f>
        <v>10141.342500000001</v>
      </c>
      <c r="V17" s="67">
        <f t="shared" ref="V17:W17" si="84">VALUE(V3-38.2/100*(V1-V2))</f>
        <v>3887.9005000000002</v>
      </c>
      <c r="W17" s="67">
        <f t="shared" si="84"/>
        <v>-1879.2107999999998</v>
      </c>
    </row>
    <row r="18" spans="1:24" ht="15" customHeight="1">
      <c r="A18" s="24"/>
      <c r="B18" s="25"/>
      <c r="C18" s="25"/>
      <c r="D18" s="6" t="s">
        <v>15</v>
      </c>
      <c r="E18" s="27">
        <f t="shared" ref="E18:F18" si="85">(E2/E3)*E4</f>
        <v>10442.029420330997</v>
      </c>
      <c r="F18" s="27">
        <f t="shared" si="85"/>
        <v>10634.110021170396</v>
      </c>
      <c r="G18" s="27">
        <f t="shared" ref="G18" si="86">(G2/G3)*G4</f>
        <v>10053.558670849236</v>
      </c>
      <c r="H18" s="27">
        <f t="shared" ref="H18:L18" si="87">(H2/H3)*H4</f>
        <v>10153.357521592421</v>
      </c>
      <c r="I18" s="27">
        <f t="shared" ref="I18:J18" si="88">(I2/I3)*I4</f>
        <v>10202.564394577277</v>
      </c>
      <c r="J18" s="27">
        <f t="shared" si="88"/>
        <v>10210.232449405436</v>
      </c>
      <c r="K18" s="27">
        <f t="shared" ref="K18" si="89">(K2/K3)*K4</f>
        <v>10280.58404700844</v>
      </c>
      <c r="L18" s="27">
        <f t="shared" si="87"/>
        <v>21831.234447406496</v>
      </c>
      <c r="M18" s="27"/>
      <c r="P18" s="66">
        <v>0.5</v>
      </c>
      <c r="Q18" s="67">
        <f t="shared" ref="Q18" si="90">VALUE(Q3-50/100*(Q1-Q2))</f>
        <v>9154.4499999999989</v>
      </c>
      <c r="R18" s="67">
        <f t="shared" ref="R18:T18" si="91">VALUE(R3-50/100*(R1-R2))</f>
        <v>10061.824999999999</v>
      </c>
      <c r="S18" s="67">
        <f t="shared" si="91"/>
        <v>586.77499999999964</v>
      </c>
      <c r="T18" s="67">
        <f t="shared" si="91"/>
        <v>685.52499999999964</v>
      </c>
      <c r="U18" s="67">
        <f t="shared" ref="U18" si="92">VALUE(U3-50/100*(U1-U2))</f>
        <v>10130.575000000001</v>
      </c>
      <c r="V18" s="67">
        <f t="shared" ref="V18:W18" si="93">VALUE(V3-50/100*(V1-V2))</f>
        <v>5088.875</v>
      </c>
      <c r="W18" s="67">
        <f t="shared" si="93"/>
        <v>-2459.6999999999998</v>
      </c>
    </row>
    <row r="19" spans="1:24" ht="15" customHeight="1">
      <c r="A19" s="24"/>
      <c r="B19" s="25"/>
      <c r="C19" s="25"/>
      <c r="D19" s="6" t="s">
        <v>16</v>
      </c>
      <c r="E19" s="28">
        <f t="shared" ref="E19:F19" si="94">E4+E26/2</f>
        <v>10016.005000000001</v>
      </c>
      <c r="F19" s="28">
        <f t="shared" si="94"/>
        <v>10401.117499999998</v>
      </c>
      <c r="G19" s="28">
        <f t="shared" ref="G19" si="95">G4+G26/2</f>
        <v>9949.7074999999986</v>
      </c>
      <c r="H19" s="28">
        <f t="shared" ref="H19:L19" si="96">H4+H26/2</f>
        <v>10073.452500000001</v>
      </c>
      <c r="I19" s="28">
        <f t="shared" ref="I19:J19" si="97">I4+I26/2</f>
        <v>10138.907499999999</v>
      </c>
      <c r="J19" s="28">
        <f t="shared" si="97"/>
        <v>10127.880000000001</v>
      </c>
      <c r="K19" s="28">
        <f t="shared" ref="K19" si="98">K4+K26/2</f>
        <v>10217.5275</v>
      </c>
      <c r="L19" s="28">
        <f t="shared" si="96"/>
        <v>21460.0075</v>
      </c>
      <c r="M19" s="28"/>
      <c r="P19" s="66">
        <v>0.61799999999999999</v>
      </c>
      <c r="Q19" s="67">
        <f t="shared" ref="Q19" si="99">VALUE(Q3-61.8/100*(Q1-Q2))</f>
        <v>9198.3223999999991</v>
      </c>
      <c r="R19" s="67">
        <f t="shared" ref="R19:T19" si="100">VALUE(R3-61.8/100*(R1-R2))</f>
        <v>10034.454899999999</v>
      </c>
      <c r="S19" s="67">
        <f t="shared" si="100"/>
        <v>725.25389999999959</v>
      </c>
      <c r="T19" s="67">
        <f t="shared" si="100"/>
        <v>847.30889999999954</v>
      </c>
      <c r="U19" s="67">
        <f t="shared" ref="U19" si="101">VALUE(U3-61.8/100*(U1-U2))</f>
        <v>10119.807500000001</v>
      </c>
      <c r="V19" s="67">
        <f t="shared" ref="V19:W19" si="102">VALUE(V3-61.8/100*(V1-V2))</f>
        <v>6289.8495000000003</v>
      </c>
      <c r="W19" s="67">
        <f t="shared" si="102"/>
        <v>-3040.1891999999998</v>
      </c>
    </row>
    <row r="20" spans="1:24" ht="15" customHeight="1">
      <c r="A20" s="24"/>
      <c r="B20" s="25"/>
      <c r="C20" s="25"/>
      <c r="D20" s="6" t="s">
        <v>3</v>
      </c>
      <c r="E20" s="21">
        <f t="shared" ref="E20:F20" si="103">E4</f>
        <v>9580.35</v>
      </c>
      <c r="F20" s="21">
        <f t="shared" si="103"/>
        <v>10142.15</v>
      </c>
      <c r="G20" s="21">
        <f t="shared" ref="G20" si="104">G4</f>
        <v>9826.15</v>
      </c>
      <c r="H20" s="21">
        <f t="shared" ref="H20:L20" si="105">H4</f>
        <v>9979.1</v>
      </c>
      <c r="I20" s="21">
        <f t="shared" ref="I20:J20" si="106">I4</f>
        <v>10061.549999999999</v>
      </c>
      <c r="J20" s="21">
        <f t="shared" si="106"/>
        <v>10029.1</v>
      </c>
      <c r="K20" s="21">
        <f t="shared" ref="K20" si="107">K4</f>
        <v>10142.15</v>
      </c>
      <c r="L20" s="21">
        <f t="shared" si="105"/>
        <v>21034.5</v>
      </c>
      <c r="M20" s="21"/>
      <c r="P20" s="39">
        <v>0.70699999999999996</v>
      </c>
      <c r="Q20" s="40">
        <f t="shared" ref="Q20" si="108">VALUE(Q3-70.07/100*(Q1-Q2))</f>
        <v>9229.0702599999986</v>
      </c>
      <c r="R20" s="40">
        <f t="shared" ref="R20:T20" si="109">VALUE(R3-70.07/100*(R1-R2))</f>
        <v>10015.272634999999</v>
      </c>
      <c r="S20" s="40">
        <f t="shared" si="109"/>
        <v>822.30648499999938</v>
      </c>
      <c r="T20" s="40">
        <f t="shared" si="109"/>
        <v>960.69473499999935</v>
      </c>
      <c r="U20" s="40">
        <f t="shared" ref="U20" si="110">VALUE(U3-70.07/100*(U1-U2))</f>
        <v>10112.261125000001</v>
      </c>
      <c r="V20" s="40">
        <f t="shared" ref="V20:W20" si="111">VALUE(V3-70.07/100*(V1-V2))</f>
        <v>7131.5494249999983</v>
      </c>
      <c r="W20" s="40">
        <f t="shared" si="111"/>
        <v>-3447.0235799999991</v>
      </c>
    </row>
    <row r="21" spans="1:24" ht="15" customHeight="1">
      <c r="A21" s="24"/>
      <c r="B21" s="25"/>
      <c r="C21" s="25"/>
      <c r="D21" s="6" t="s">
        <v>17</v>
      </c>
      <c r="E21" s="20">
        <f t="shared" ref="E21:F21" si="112">E4-E26/4</f>
        <v>9362.5225000000009</v>
      </c>
      <c r="F21" s="20">
        <f t="shared" si="112"/>
        <v>10012.66625</v>
      </c>
      <c r="G21" s="20">
        <f t="shared" ref="G21" si="113">G4-G26/4</f>
        <v>9764.3712500000001</v>
      </c>
      <c r="H21" s="20">
        <f t="shared" ref="H21:L21" si="114">H4-H26/4</f>
        <v>9931.9237499999999</v>
      </c>
      <c r="I21" s="20">
        <f t="shared" ref="I21:J21" si="115">I4-I26/4</f>
        <v>10022.871249999998</v>
      </c>
      <c r="J21" s="20">
        <f t="shared" si="115"/>
        <v>9979.7100000000009</v>
      </c>
      <c r="K21" s="20">
        <f t="shared" ref="K21" si="116">K4-K26/4</f>
        <v>10104.46125</v>
      </c>
      <c r="L21" s="20">
        <f t="shared" si="114"/>
        <v>20821.74625</v>
      </c>
      <c r="M21" s="20"/>
      <c r="P21" s="39">
        <v>0.78600000000000003</v>
      </c>
      <c r="Q21" s="40">
        <f t="shared" ref="Q21" si="117">VALUE(Q3-78.6/100*(Q1-Q2))</f>
        <v>9260.7847999999994</v>
      </c>
      <c r="R21" s="40">
        <f t="shared" ref="R21:T21" si="118">VALUE(R3-78.6/100*(R1-R2))</f>
        <v>9995.4872999999989</v>
      </c>
      <c r="S21" s="40">
        <f t="shared" si="118"/>
        <v>922.41029999999932</v>
      </c>
      <c r="T21" s="40">
        <f t="shared" si="118"/>
        <v>1077.6452999999992</v>
      </c>
      <c r="U21" s="40">
        <f t="shared" ref="U21" si="119">VALUE(U3-78.6/100*(U1-U2))</f>
        <v>10104.477500000001</v>
      </c>
      <c r="V21" s="40">
        <f t="shared" ref="V21:W21" si="120">VALUE(V3-78.6/100*(V1-V2))</f>
        <v>7999.7114999999994</v>
      </c>
      <c r="W21" s="40">
        <f t="shared" si="120"/>
        <v>-3866.6483999999991</v>
      </c>
    </row>
    <row r="22" spans="1:24" ht="15" customHeight="1">
      <c r="A22" s="24"/>
      <c r="B22" s="25"/>
      <c r="C22" s="25"/>
      <c r="D22" s="6" t="s">
        <v>18</v>
      </c>
      <c r="E22" s="32">
        <f t="shared" ref="E22:F22" si="121">E4-E26/2</f>
        <v>9144.6949999999997</v>
      </c>
      <c r="F22" s="32">
        <f t="shared" si="121"/>
        <v>9883.1825000000008</v>
      </c>
      <c r="G22" s="32">
        <f t="shared" ref="G22" si="122">G4-G26/2</f>
        <v>9702.5925000000007</v>
      </c>
      <c r="H22" s="32">
        <f t="shared" ref="H22:L22" si="123">H4-H26/2</f>
        <v>9884.7474999999995</v>
      </c>
      <c r="I22" s="32">
        <f t="shared" ref="I22:J22" si="124">I4-I26/2</f>
        <v>9984.1924999999992</v>
      </c>
      <c r="J22" s="32">
        <f t="shared" si="124"/>
        <v>9930.32</v>
      </c>
      <c r="K22" s="32">
        <f t="shared" ref="K22" si="125">K4-K26/2</f>
        <v>10066.772499999999</v>
      </c>
      <c r="L22" s="32">
        <f t="shared" si="123"/>
        <v>20608.9925</v>
      </c>
      <c r="M22" s="32"/>
      <c r="P22" s="39">
        <v>1</v>
      </c>
      <c r="Q22" s="40">
        <f t="shared" ref="Q22" si="126">VALUE(Q3-100/100*(Q1-Q2))</f>
        <v>9340.3499999999985</v>
      </c>
      <c r="R22" s="40">
        <f t="shared" ref="R22:T22" si="127">VALUE(R3-100/100*(R1-R2))</f>
        <v>9945.8499999999985</v>
      </c>
      <c r="S22" s="40">
        <f t="shared" si="127"/>
        <v>1173.5499999999993</v>
      </c>
      <c r="T22" s="40">
        <f t="shared" si="127"/>
        <v>1371.0499999999993</v>
      </c>
      <c r="U22" s="40">
        <f t="shared" ref="U22" si="128">VALUE(U3-100/100*(U1-U2))</f>
        <v>10084.950000000001</v>
      </c>
      <c r="V22" s="40">
        <f t="shared" ref="V22:W22" si="129">VALUE(V3-100/100*(V1-V2))</f>
        <v>10177.75</v>
      </c>
      <c r="W22" s="40">
        <f t="shared" si="129"/>
        <v>-4919.3999999999996</v>
      </c>
      <c r="X22" s="52"/>
    </row>
    <row r="23" spans="1:24" ht="15" customHeight="1">
      <c r="A23" s="24"/>
      <c r="B23" s="25"/>
      <c r="C23" s="25"/>
      <c r="D23" s="6" t="s">
        <v>19</v>
      </c>
      <c r="E23" s="34">
        <f t="shared" ref="E23:F23" si="130">E4-(E18-E4)</f>
        <v>8718.6705796690039</v>
      </c>
      <c r="F23" s="34">
        <f t="shared" si="130"/>
        <v>9650.1899788296032</v>
      </c>
      <c r="G23" s="34">
        <f t="shared" ref="G23" si="131">G4-(G18-G4)</f>
        <v>9598.7413291507637</v>
      </c>
      <c r="H23" s="34">
        <f t="shared" ref="H23:L23" si="132">H4-(H18-H4)</f>
        <v>9804.8424784075796</v>
      </c>
      <c r="I23" s="34">
        <f t="shared" ref="I23:J23" si="133">I4-(I18-I4)</f>
        <v>9920.5356054227213</v>
      </c>
      <c r="J23" s="34">
        <f t="shared" si="133"/>
        <v>9847.9675505945652</v>
      </c>
      <c r="K23" s="34">
        <f t="shared" ref="K23" si="134">K4-(K18-K4)</f>
        <v>10003.715952991559</v>
      </c>
      <c r="L23" s="34">
        <f t="shared" si="132"/>
        <v>20237.765552593504</v>
      </c>
      <c r="M23" s="34"/>
      <c r="P23" s="62">
        <v>1.236</v>
      </c>
      <c r="Q23" s="63">
        <f t="shared" ref="Q23" si="135">VALUE(Q3-123.6/100*(Q1-Q2))</f>
        <v>9428.0947999999989</v>
      </c>
      <c r="R23" s="63">
        <f t="shared" ref="R23:T23" si="136">VALUE(R3-123.6/100*(R1-R2))</f>
        <v>9891.1097999999984</v>
      </c>
      <c r="S23" s="63">
        <f t="shared" si="136"/>
        <v>1450.5077999999992</v>
      </c>
      <c r="T23" s="63">
        <f t="shared" si="136"/>
        <v>1694.6177999999991</v>
      </c>
      <c r="U23" s="63">
        <f t="shared" ref="U23" si="137">VALUE(U3-123.6/100*(U1-U2))</f>
        <v>10063.415000000001</v>
      </c>
      <c r="V23" s="63">
        <f t="shared" ref="V23:W23" si="138">VALUE(V3-123.6/100*(V1-V2))</f>
        <v>12579.699000000001</v>
      </c>
      <c r="W23" s="63">
        <f t="shared" si="138"/>
        <v>-6080.3783999999996</v>
      </c>
      <c r="X23" s="52"/>
    </row>
    <row r="24" spans="1:24" ht="15" customHeight="1">
      <c r="A24" s="68" t="s">
        <v>20</v>
      </c>
      <c r="B24" s="69"/>
      <c r="C24" s="69"/>
      <c r="D24" s="69"/>
      <c r="E24" s="5"/>
      <c r="F24" s="5"/>
      <c r="G24" s="5"/>
      <c r="H24" s="5"/>
      <c r="I24" s="5"/>
      <c r="J24" s="5"/>
      <c r="K24" s="5"/>
      <c r="L24" s="5"/>
      <c r="M24" s="5"/>
      <c r="P24" s="39">
        <v>1.272</v>
      </c>
      <c r="Q24" s="40">
        <f t="shared" ref="Q24" si="139">VALUE(Q3-127.2/100*(Q1-Q2))</f>
        <v>9441.4795999999988</v>
      </c>
      <c r="R24" s="40">
        <f t="shared" ref="R24:T24" si="140">VALUE(R3-127.2/100*(R1-R2))</f>
        <v>9882.7595999999976</v>
      </c>
      <c r="S24" s="40">
        <f t="shared" si="140"/>
        <v>1492.755599999999</v>
      </c>
      <c r="T24" s="40">
        <f t="shared" si="140"/>
        <v>1743.9755999999991</v>
      </c>
      <c r="U24" s="40">
        <f t="shared" ref="U24" si="141">VALUE(U3-127.2/100*(U1-U2))</f>
        <v>10060.130000000001</v>
      </c>
      <c r="V24" s="40">
        <f t="shared" ref="V24:W24" si="142">VALUE(V3-127.2/100*(V1-V2))</f>
        <v>12946.098</v>
      </c>
      <c r="W24" s="40">
        <f t="shared" si="142"/>
        <v>-6257.4767999999995</v>
      </c>
    </row>
    <row r="25" spans="1:24" ht="15" customHeight="1">
      <c r="A25" s="24"/>
      <c r="B25" s="25"/>
      <c r="C25" s="25"/>
      <c r="D25" s="6" t="s">
        <v>21</v>
      </c>
      <c r="E25" s="36">
        <f t="shared" ref="E25:F25" si="143">ABS(E2-E3)</f>
        <v>792.10000000000036</v>
      </c>
      <c r="F25" s="36">
        <f t="shared" si="143"/>
        <v>470.84999999999854</v>
      </c>
      <c r="G25" s="36">
        <f t="shared" ref="G25" si="144">ABS(G2-G3)</f>
        <v>224.64999999999964</v>
      </c>
      <c r="H25" s="36">
        <f t="shared" ref="H25:L25" si="145">ABS(H2-H3)</f>
        <v>171.55000000000109</v>
      </c>
      <c r="I25" s="36">
        <f t="shared" ref="I25:J25" si="146">ABS(I2-I3)</f>
        <v>140.65000000000146</v>
      </c>
      <c r="J25" s="36">
        <f t="shared" si="146"/>
        <v>179.60000000000036</v>
      </c>
      <c r="K25" s="36">
        <f t="shared" ref="K25" si="147">ABS(K2-K3)</f>
        <v>137.04999999999927</v>
      </c>
      <c r="L25" s="36">
        <f t="shared" si="145"/>
        <v>773.65000000000146</v>
      </c>
      <c r="M25" s="36"/>
      <c r="P25" s="64">
        <v>1.3819999999999999</v>
      </c>
      <c r="Q25" s="65">
        <f t="shared" ref="Q25" si="148">VALUE(Q3-138.2/100*(Q1-Q2))</f>
        <v>9482.377599999998</v>
      </c>
      <c r="R25" s="65">
        <f t="shared" ref="R25:T25" si="149">VALUE(R3-138.2/100*(R1-R2))</f>
        <v>9857.2450999999983</v>
      </c>
      <c r="S25" s="65">
        <f t="shared" si="149"/>
        <v>1621.8460999999988</v>
      </c>
      <c r="T25" s="65">
        <f t="shared" si="149"/>
        <v>1894.7910999999988</v>
      </c>
      <c r="U25" s="65">
        <f t="shared" ref="U25" si="150">VALUE(U3-138.2/100*(U1-U2))</f>
        <v>10050.092500000001</v>
      </c>
      <c r="V25" s="65">
        <f t="shared" ref="V25:W25" si="151">VALUE(V3-138.2/100*(V1-V2))</f>
        <v>14065.6505</v>
      </c>
      <c r="W25" s="65">
        <f t="shared" si="151"/>
        <v>-6798.6107999999986</v>
      </c>
    </row>
    <row r="26" spans="1:24" ht="15" customHeight="1">
      <c r="A26" s="24"/>
      <c r="B26" s="25"/>
      <c r="C26" s="25"/>
      <c r="D26" s="6" t="s">
        <v>22</v>
      </c>
      <c r="E26" s="36">
        <f t="shared" ref="E26:F26" si="152">E25*1.1</f>
        <v>871.31000000000051</v>
      </c>
      <c r="F26" s="36">
        <f t="shared" si="152"/>
        <v>517.93499999999847</v>
      </c>
      <c r="G26" s="36">
        <f t="shared" ref="G26" si="153">G25*1.1</f>
        <v>247.11499999999961</v>
      </c>
      <c r="H26" s="36">
        <f t="shared" ref="H26:L26" si="154">H25*1.1</f>
        <v>188.70500000000121</v>
      </c>
      <c r="I26" s="36">
        <f t="shared" ref="I26:J26" si="155">I25*1.1</f>
        <v>154.71500000000162</v>
      </c>
      <c r="J26" s="36">
        <f t="shared" si="155"/>
        <v>197.56000000000043</v>
      </c>
      <c r="K26" s="36">
        <f t="shared" ref="K26" si="156">K25*1.1</f>
        <v>150.7549999999992</v>
      </c>
      <c r="L26" s="36">
        <f t="shared" si="154"/>
        <v>851.01500000000169</v>
      </c>
      <c r="M26" s="36"/>
      <c r="P26" s="39">
        <v>1.4139999999999999</v>
      </c>
      <c r="Q26" s="40">
        <f t="shared" ref="Q26" si="157">VALUE(Q3-141.4/100*(Q1-Q2))</f>
        <v>9494.2751999999982</v>
      </c>
      <c r="R26" s="40">
        <f t="shared" ref="R26:T26" si="158">VALUE(R3-141.4/100*(R1-R2))</f>
        <v>9849.8226999999988</v>
      </c>
      <c r="S26" s="40">
        <f t="shared" si="158"/>
        <v>1659.399699999999</v>
      </c>
      <c r="T26" s="40">
        <f t="shared" si="158"/>
        <v>1938.6646999999991</v>
      </c>
      <c r="U26" s="40">
        <f t="shared" ref="U26" si="159">VALUE(U3-141.4/100*(U1-U2))</f>
        <v>10047.172500000001</v>
      </c>
      <c r="V26" s="40">
        <f t="shared" ref="V26:W26" si="160">VALUE(V3-141.4/100*(V1-V2))</f>
        <v>14391.338500000002</v>
      </c>
      <c r="W26" s="40">
        <f t="shared" si="160"/>
        <v>-6956.0316000000003</v>
      </c>
    </row>
    <row r="27" spans="1:24" ht="15" customHeight="1">
      <c r="A27" s="24"/>
      <c r="B27" s="25"/>
      <c r="C27" s="25"/>
      <c r="D27" s="6" t="s">
        <v>23</v>
      </c>
      <c r="E27" s="36">
        <f t="shared" ref="E27:F27" si="161">(E2+E3)</f>
        <v>18405.599999999999</v>
      </c>
      <c r="F27" s="36">
        <f t="shared" si="161"/>
        <v>19884.75</v>
      </c>
      <c r="G27" s="36">
        <f t="shared" ref="G27" si="162">(G2+G3)</f>
        <v>19638.550000000003</v>
      </c>
      <c r="H27" s="36">
        <f t="shared" ref="H27:L27" si="163">(H2+H3)</f>
        <v>19819.650000000001</v>
      </c>
      <c r="I27" s="36">
        <f t="shared" ref="I27:J27" si="164">(I2+I3)</f>
        <v>20211.75</v>
      </c>
      <c r="J27" s="36">
        <f t="shared" si="164"/>
        <v>20068.099999999999</v>
      </c>
      <c r="K27" s="36">
        <f t="shared" ref="K27" si="165">(K2+K3)</f>
        <v>20218.55</v>
      </c>
      <c r="L27" s="36">
        <f t="shared" si="163"/>
        <v>41623.75</v>
      </c>
      <c r="M27" s="36"/>
      <c r="P27" s="43">
        <v>1.5</v>
      </c>
      <c r="Q27" s="44">
        <f t="shared" ref="Q27" si="166">VALUE(Q3-150/100*(Q1-Q2))</f>
        <v>9526.2499999999982</v>
      </c>
      <c r="R27" s="44">
        <f t="shared" ref="R27:T27" si="167">VALUE(R3-150/100*(R1-R2))</f>
        <v>9829.8749999999982</v>
      </c>
      <c r="S27" s="44">
        <f t="shared" si="167"/>
        <v>1760.3249999999989</v>
      </c>
      <c r="T27" s="44">
        <f t="shared" si="167"/>
        <v>2056.5749999999989</v>
      </c>
      <c r="U27" s="44">
        <f t="shared" ref="U27" si="168">VALUE(U3-150/100*(U1-U2))</f>
        <v>10039.325000000001</v>
      </c>
      <c r="V27" s="44">
        <f t="shared" ref="V27:W27" si="169">VALUE(V3-150/100*(V1-V2))</f>
        <v>15266.625</v>
      </c>
      <c r="W27" s="44">
        <f t="shared" si="169"/>
        <v>-7379.0999999999995</v>
      </c>
    </row>
    <row r="28" spans="1:24" ht="15" customHeight="1">
      <c r="A28" s="24"/>
      <c r="B28" s="25"/>
      <c r="C28" s="25"/>
      <c r="D28" s="6" t="s">
        <v>24</v>
      </c>
      <c r="E28" s="36">
        <f t="shared" ref="E28:F28" si="170">(E2+E3)/2</f>
        <v>9202.7999999999993</v>
      </c>
      <c r="F28" s="36">
        <f t="shared" si="170"/>
        <v>9942.375</v>
      </c>
      <c r="G28" s="36">
        <f t="shared" ref="G28" si="171">(G2+G3)/2</f>
        <v>9819.2750000000015</v>
      </c>
      <c r="H28" s="36">
        <f t="shared" ref="H28:L28" si="172">(H2+H3)/2</f>
        <v>9909.8250000000007</v>
      </c>
      <c r="I28" s="36">
        <f t="shared" ref="I28:J28" si="173">(I2+I3)/2</f>
        <v>10105.875</v>
      </c>
      <c r="J28" s="36">
        <f t="shared" si="173"/>
        <v>10034.049999999999</v>
      </c>
      <c r="K28" s="36">
        <f t="shared" ref="K28" si="174">(K2+K3)/2</f>
        <v>10109.275</v>
      </c>
      <c r="L28" s="36">
        <f t="shared" si="172"/>
        <v>20811.875</v>
      </c>
      <c r="M28" s="36"/>
      <c r="P28" s="49">
        <v>1.6180000000000001</v>
      </c>
      <c r="Q28" s="50">
        <f t="shared" ref="Q28" si="175">VALUE(Q3-161.8/100*(Q1-Q2))</f>
        <v>9570.1223999999984</v>
      </c>
      <c r="R28" s="50">
        <f t="shared" ref="R28:T28" si="176">VALUE(R3-161.8/100*(R1-R2))</f>
        <v>9802.5048999999981</v>
      </c>
      <c r="S28" s="50">
        <f t="shared" si="176"/>
        <v>1898.803899999999</v>
      </c>
      <c r="T28" s="50">
        <f t="shared" si="176"/>
        <v>2218.3588999999988</v>
      </c>
      <c r="U28" s="50">
        <f t="shared" ref="U28" si="177">VALUE(U3-161.8/100*(U1-U2))</f>
        <v>10028.557500000001</v>
      </c>
      <c r="V28" s="50">
        <f t="shared" ref="V28:W28" si="178">VALUE(V3-161.8/100*(V1-V2))</f>
        <v>16467.5995</v>
      </c>
      <c r="W28" s="50">
        <f t="shared" si="178"/>
        <v>-7959.5892000000003</v>
      </c>
    </row>
    <row r="29" spans="1:24" ht="15" customHeight="1">
      <c r="A29" s="24"/>
      <c r="B29" s="25"/>
      <c r="C29" s="25"/>
      <c r="D29" s="6" t="s">
        <v>8</v>
      </c>
      <c r="E29" s="36">
        <f t="shared" ref="E29:F29" si="179">E30-E31+E30</f>
        <v>9454.5</v>
      </c>
      <c r="F29" s="36">
        <f t="shared" si="179"/>
        <v>10075.558333333334</v>
      </c>
      <c r="G29" s="36">
        <f t="shared" ref="G29" si="180">G30-G31+G30</f>
        <v>9823.8583333333336</v>
      </c>
      <c r="H29" s="36">
        <f t="shared" ref="H29:L29" si="181">H30-H31+H30</f>
        <v>9956.0083333333314</v>
      </c>
      <c r="I29" s="36">
        <f t="shared" ref="I29:J29" si="182">I30-I31+I30</f>
        <v>10076.325000000001</v>
      </c>
      <c r="J29" s="36">
        <f t="shared" si="182"/>
        <v>10030.75</v>
      </c>
      <c r="K29" s="36">
        <f t="shared" ref="K29" si="183">K30-K31+K30</f>
        <v>10131.191666666664</v>
      </c>
      <c r="L29" s="36">
        <f t="shared" si="181"/>
        <v>20960.291666666664</v>
      </c>
      <c r="M29" s="36"/>
      <c r="P29" s="39">
        <v>1.7070000000000001</v>
      </c>
      <c r="Q29" s="40">
        <f t="shared" ref="Q29" si="184">VALUE(Q3-170.07/100*(Q1-Q2))</f>
        <v>9600.8702599999979</v>
      </c>
      <c r="R29" s="40">
        <f t="shared" ref="R29:T29" si="185">VALUE(R3-170.07/100*(R1-R2))</f>
        <v>9783.3226349999986</v>
      </c>
      <c r="S29" s="40">
        <f t="shared" si="185"/>
        <v>1995.8564849999987</v>
      </c>
      <c r="T29" s="40">
        <f t="shared" si="185"/>
        <v>2331.7447349999984</v>
      </c>
      <c r="U29" s="40">
        <f t="shared" ref="U29" si="186">VALUE(U3-170.07/100*(U1-U2))</f>
        <v>10021.011125000001</v>
      </c>
      <c r="V29" s="40">
        <f t="shared" ref="V29:W29" si="187">VALUE(V3-170.07/100*(V1-V2))</f>
        <v>17309.299424999997</v>
      </c>
      <c r="W29" s="40">
        <f t="shared" si="187"/>
        <v>-8366.4235799999988</v>
      </c>
    </row>
    <row r="30" spans="1:24" ht="15" customHeight="1">
      <c r="A30" s="24"/>
      <c r="B30" s="25"/>
      <c r="C30" s="25"/>
      <c r="D30" s="6" t="s">
        <v>25</v>
      </c>
      <c r="E30" s="36">
        <f t="shared" ref="E30:F30" si="188">(E2+E3+E4)/3</f>
        <v>9328.65</v>
      </c>
      <c r="F30" s="36">
        <f t="shared" si="188"/>
        <v>10008.966666666667</v>
      </c>
      <c r="G30" s="36">
        <f t="shared" ref="G30" si="189">(G2+G3+G4)/3</f>
        <v>9821.5666666666675</v>
      </c>
      <c r="H30" s="36">
        <f t="shared" ref="H30:L30" si="190">(H2+H3+H4)/3</f>
        <v>9932.9166666666661</v>
      </c>
      <c r="I30" s="36">
        <f t="shared" ref="I30:J30" si="191">(I2+I3+I4)/3</f>
        <v>10091.1</v>
      </c>
      <c r="J30" s="36">
        <f t="shared" si="191"/>
        <v>10032.4</v>
      </c>
      <c r="K30" s="36">
        <f t="shared" ref="K30" si="192">(K2+K3+K4)/3</f>
        <v>10120.233333333332</v>
      </c>
      <c r="L30" s="36">
        <f t="shared" si="190"/>
        <v>20886.083333333332</v>
      </c>
      <c r="M30" s="36"/>
      <c r="P30" s="39">
        <v>2</v>
      </c>
      <c r="Q30" s="40">
        <f t="shared" ref="Q30" si="193">VALUE(Q3-200/100*(Q1-Q2))</f>
        <v>9712.1499999999978</v>
      </c>
      <c r="R30" s="40">
        <f t="shared" ref="R30:T30" si="194">VALUE(R3-200/100*(R1-R2))</f>
        <v>9713.8999999999978</v>
      </c>
      <c r="S30" s="40">
        <f t="shared" si="194"/>
        <v>2347.0999999999985</v>
      </c>
      <c r="T30" s="40">
        <f t="shared" si="194"/>
        <v>2742.0999999999985</v>
      </c>
      <c r="U30" s="40">
        <f t="shared" ref="U30" si="195">VALUE(U3-200/100*(U1-U2))</f>
        <v>9993.7000000000007</v>
      </c>
      <c r="V30" s="40">
        <f t="shared" ref="V30:W30" si="196">VALUE(V3-200/100*(V1-V2))</f>
        <v>20355.5</v>
      </c>
      <c r="W30" s="40">
        <f t="shared" si="196"/>
        <v>-9838.7999999999993</v>
      </c>
    </row>
    <row r="31" spans="1:24" ht="15" customHeight="1">
      <c r="A31" s="24"/>
      <c r="B31" s="25"/>
      <c r="C31" s="25"/>
      <c r="D31" s="6" t="s">
        <v>10</v>
      </c>
      <c r="E31" s="36">
        <f t="shared" ref="E31:F31" si="197">E28</f>
        <v>9202.7999999999993</v>
      </c>
      <c r="F31" s="36">
        <f t="shared" si="197"/>
        <v>9942.375</v>
      </c>
      <c r="G31" s="36">
        <f t="shared" ref="G31" si="198">G28</f>
        <v>9819.2750000000015</v>
      </c>
      <c r="H31" s="36">
        <f t="shared" ref="H31:L31" si="199">H28</f>
        <v>9909.8250000000007</v>
      </c>
      <c r="I31" s="36">
        <f t="shared" ref="I31:J31" si="200">I28</f>
        <v>10105.875</v>
      </c>
      <c r="J31" s="36">
        <f t="shared" si="200"/>
        <v>10034.049999999999</v>
      </c>
      <c r="K31" s="36">
        <f t="shared" ref="K31" si="201">K28</f>
        <v>10109.275</v>
      </c>
      <c r="L31" s="36">
        <f t="shared" si="199"/>
        <v>20811.875</v>
      </c>
      <c r="M31" s="36"/>
      <c r="P31" s="39">
        <v>2.2360000000000002</v>
      </c>
      <c r="Q31" s="40">
        <f t="shared" ref="Q31" si="202">VALUE(Q3-223.6/100*(Q1-Q2))</f>
        <v>9799.8947999999982</v>
      </c>
      <c r="R31" s="40">
        <f t="shared" ref="R31:T31" si="203">VALUE(R3-223.6/100*(R1-R2))</f>
        <v>9659.1597999999976</v>
      </c>
      <c r="S31" s="40">
        <f t="shared" si="203"/>
        <v>2624.0577999999982</v>
      </c>
      <c r="T31" s="40">
        <f t="shared" si="203"/>
        <v>3065.6677999999979</v>
      </c>
      <c r="U31" s="40">
        <f t="shared" ref="U31" si="204">VALUE(U3-223.6/100*(U1-U2))</f>
        <v>9972.1650000000009</v>
      </c>
      <c r="V31" s="40">
        <f t="shared" ref="V31:W31" si="205">VALUE(V3-223.6/100*(V1-V2))</f>
        <v>22757.448999999997</v>
      </c>
      <c r="W31" s="40">
        <f t="shared" si="205"/>
        <v>-10999.778399999997</v>
      </c>
    </row>
    <row r="32" spans="1:24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206">ABS(F29-F31)</f>
        <v>133.1833333333343</v>
      </c>
      <c r="G32" s="37">
        <f t="shared" ref="G32" si="207">ABS(G29-G31)</f>
        <v>4.5833333333321207</v>
      </c>
      <c r="H32" s="37">
        <f t="shared" ref="H32:L32" si="208">ABS(H29-H31)</f>
        <v>46.183333333330665</v>
      </c>
      <c r="I32" s="37">
        <f t="shared" ref="I32:J32" si="209">ABS(I29-I31)</f>
        <v>29.549999999999272</v>
      </c>
      <c r="J32" s="37">
        <f t="shared" si="209"/>
        <v>3.2999999999992724</v>
      </c>
      <c r="K32" s="37">
        <f t="shared" ref="K32" si="210">ABS(K29-K31)</f>
        <v>21.916666666664241</v>
      </c>
      <c r="L32" s="37">
        <f t="shared" si="208"/>
        <v>148.41666666666424</v>
      </c>
      <c r="M32" s="37"/>
      <c r="P32" s="39">
        <v>2.2719999999999998</v>
      </c>
      <c r="Q32" s="40">
        <f t="shared" ref="Q32" si="211">VALUE(Q3-227.2/100*(Q1-Q2))</f>
        <v>9813.279599999998</v>
      </c>
      <c r="R32" s="40">
        <f t="shared" ref="R32:T32" si="212">VALUE(R3-227.2/100*(R1-R2))</f>
        <v>9650.8095999999969</v>
      </c>
      <c r="S32" s="40">
        <f t="shared" si="212"/>
        <v>2666.3055999999983</v>
      </c>
      <c r="T32" s="40">
        <f t="shared" si="212"/>
        <v>3115.0255999999981</v>
      </c>
      <c r="U32" s="40">
        <f t="shared" ref="U32" si="213">VALUE(U3-227.2/100*(U1-U2))</f>
        <v>9968.880000000001</v>
      </c>
      <c r="V32" s="40">
        <f t="shared" ref="V32:W32" si="214">VALUE(V3-227.2/100*(V1-V2))</f>
        <v>23123.847999999998</v>
      </c>
      <c r="W32" s="40">
        <f t="shared" si="214"/>
        <v>-11176.876799999998</v>
      </c>
    </row>
    <row r="33" spans="16:24" ht="15" customHeight="1">
      <c r="P33" s="39">
        <v>2.3820000000000001</v>
      </c>
      <c r="Q33" s="40">
        <f t="shared" ref="Q33" si="215">VALUE(Q3-238.2/100*(Q1-Q2))</f>
        <v>9854.1775999999973</v>
      </c>
      <c r="R33" s="40">
        <f t="shared" ref="R33:T33" si="216">VALUE(R3-238.2/100*(R1-R2))</f>
        <v>9625.2950999999975</v>
      </c>
      <c r="S33" s="40">
        <f t="shared" si="216"/>
        <v>2795.3960999999977</v>
      </c>
      <c r="T33" s="40">
        <f t="shared" si="216"/>
        <v>3265.8410999999978</v>
      </c>
      <c r="U33" s="40">
        <f t="shared" ref="U33" si="217">VALUE(U3-238.2/100*(U1-U2))</f>
        <v>9958.8425000000007</v>
      </c>
      <c r="V33" s="40">
        <f t="shared" ref="V33:W33" si="218">VALUE(V3-238.2/100*(V1-V2))</f>
        <v>24243.400499999996</v>
      </c>
      <c r="W33" s="40">
        <f t="shared" si="218"/>
        <v>-11718.010799999998</v>
      </c>
    </row>
    <row r="34" spans="16:24" ht="15" customHeight="1">
      <c r="P34" s="39">
        <v>2.4140000000000001</v>
      </c>
      <c r="Q34" s="40">
        <f t="shared" ref="Q34" si="219">VALUE(Q3-241.4/100*(Q1-Q2))</f>
        <v>9866.0751999999975</v>
      </c>
      <c r="R34" s="40">
        <f t="shared" ref="R34:T34" si="220">VALUE(R3-241.4/100*(R1-R2))</f>
        <v>9617.8726999999981</v>
      </c>
      <c r="S34" s="40">
        <f t="shared" si="220"/>
        <v>2832.9496999999983</v>
      </c>
      <c r="T34" s="40">
        <f t="shared" si="220"/>
        <v>3309.7146999999986</v>
      </c>
      <c r="U34" s="40">
        <f t="shared" ref="U34" si="221">VALUE(U3-241.4/100*(U1-U2))</f>
        <v>9955.9225000000006</v>
      </c>
      <c r="V34" s="40">
        <f t="shared" ref="V34:W34" si="222">VALUE(V3-241.4/100*(V1-V2))</f>
        <v>24569.088500000002</v>
      </c>
      <c r="W34" s="40">
        <f t="shared" si="222"/>
        <v>-11875.4316</v>
      </c>
      <c r="X34" s="52"/>
    </row>
    <row r="35" spans="16:24" ht="15" customHeight="1">
      <c r="P35" s="58">
        <v>2.6179999999999999</v>
      </c>
      <c r="Q35" s="59">
        <f t="shared" ref="Q35" si="223">VALUE(Q3-261.8/100*(Q1-Q2))</f>
        <v>9941.9223999999977</v>
      </c>
      <c r="R35" s="59">
        <f t="shared" ref="R35:T35" si="224">VALUE(R3-261.8/100*(R1-R2))</f>
        <v>9570.5548999999974</v>
      </c>
      <c r="S35" s="59">
        <f t="shared" si="224"/>
        <v>3072.3538999999987</v>
      </c>
      <c r="T35" s="59">
        <f t="shared" si="224"/>
        <v>3589.4088999999985</v>
      </c>
      <c r="U35" s="59">
        <f t="shared" ref="U35" si="225">VALUE(U3-261.8/100*(U1-U2))</f>
        <v>9937.3075000000008</v>
      </c>
      <c r="V35" s="59">
        <f t="shared" ref="V35:W35" si="226">VALUE(V3-261.8/100*(V1-V2))</f>
        <v>26645.349500000004</v>
      </c>
      <c r="W35" s="59">
        <f t="shared" si="226"/>
        <v>-12878.9892</v>
      </c>
    </row>
    <row r="36" spans="16:24" ht="15" customHeight="1">
      <c r="P36" s="39">
        <v>3</v>
      </c>
      <c r="Q36" s="40">
        <f t="shared" ref="Q36" si="227">VALUE(Q3-300/100*(Q1-Q2))</f>
        <v>10083.949999999997</v>
      </c>
      <c r="R36" s="40">
        <f t="shared" ref="R36:T36" si="228">VALUE(R3-300/100*(R1-R2))</f>
        <v>9481.9499999999971</v>
      </c>
      <c r="S36" s="40">
        <f t="shared" si="228"/>
        <v>3520.6499999999978</v>
      </c>
      <c r="T36" s="40">
        <f t="shared" si="228"/>
        <v>4113.1499999999978</v>
      </c>
      <c r="U36" s="40">
        <f t="shared" ref="U36" si="229">VALUE(U3-300/100*(U1-U2))</f>
        <v>9902.4500000000007</v>
      </c>
      <c r="V36" s="40">
        <f t="shared" ref="V36:W36" si="230">VALUE(V3-300/100*(V1-V2))</f>
        <v>30533.25</v>
      </c>
      <c r="W36" s="40">
        <f t="shared" si="230"/>
        <v>-14758.199999999999</v>
      </c>
    </row>
    <row r="37" spans="16:24" ht="15" customHeight="1">
      <c r="P37" s="39">
        <v>3.2360000000000002</v>
      </c>
      <c r="Q37" s="40">
        <f t="shared" ref="Q37" si="231">VALUE(Q3-323.6/100*(Q1-Q2))</f>
        <v>10171.694799999997</v>
      </c>
      <c r="R37" s="40">
        <f t="shared" ref="R37:T37" si="232">VALUE(R3-323.6/100*(R1-R2))</f>
        <v>9427.2097999999969</v>
      </c>
      <c r="S37" s="40">
        <f t="shared" si="232"/>
        <v>3797.607799999998</v>
      </c>
      <c r="T37" s="40">
        <f t="shared" si="232"/>
        <v>4436.7177999999976</v>
      </c>
      <c r="U37" s="40">
        <f t="shared" ref="U37" si="233">VALUE(U3-323.6/100*(U1-U2))</f>
        <v>9880.9150000000009</v>
      </c>
      <c r="V37" s="40">
        <f t="shared" ref="V37:W37" si="234">VALUE(V3-323.6/100*(V1-V2))</f>
        <v>32935.199000000001</v>
      </c>
      <c r="W37" s="40">
        <f t="shared" si="234"/>
        <v>-15919.178400000001</v>
      </c>
    </row>
    <row r="38" spans="16:24" ht="15" customHeight="1">
      <c r="P38" s="39">
        <v>3.2719999999999998</v>
      </c>
      <c r="Q38" s="40">
        <f t="shared" ref="Q38" si="235">VALUE(Q3-327.2/100*(Q1-Q2))</f>
        <v>10185.079599999997</v>
      </c>
      <c r="R38" s="40">
        <f t="shared" ref="R38:T38" si="236">VALUE(R3-327.2/100*(R1-R2))</f>
        <v>9418.8595999999961</v>
      </c>
      <c r="S38" s="40">
        <f t="shared" si="236"/>
        <v>3839.8555999999976</v>
      </c>
      <c r="T38" s="40">
        <f t="shared" si="236"/>
        <v>4486.0755999999974</v>
      </c>
      <c r="U38" s="40">
        <f t="shared" ref="U38" si="237">VALUE(U3-327.2/100*(U1-U2))</f>
        <v>9877.630000000001</v>
      </c>
      <c r="V38" s="40">
        <f t="shared" ref="V38:W38" si="238">VALUE(V3-327.2/100*(V1-V2))</f>
        <v>33301.597999999998</v>
      </c>
      <c r="W38" s="40">
        <f t="shared" si="238"/>
        <v>-16096.276799999998</v>
      </c>
    </row>
    <row r="39" spans="16:24" ht="15" customHeight="1">
      <c r="P39" s="39">
        <v>3.3820000000000001</v>
      </c>
      <c r="Q39" s="40">
        <f t="shared" ref="Q39" si="239">VALUE(Q3-338.2/100*(Q1-Q2))</f>
        <v>10225.977599999997</v>
      </c>
      <c r="R39" s="40">
        <f t="shared" ref="R39:T39" si="240">VALUE(R3-338.2/100*(R1-R2))</f>
        <v>9393.3450999999968</v>
      </c>
      <c r="S39" s="40">
        <f t="shared" si="240"/>
        <v>3968.9460999999969</v>
      </c>
      <c r="T39" s="40">
        <f t="shared" si="240"/>
        <v>4636.8910999999971</v>
      </c>
      <c r="U39" s="40">
        <f t="shared" ref="U39" si="241">VALUE(U3-338.2/100*(U1-U2))</f>
        <v>9867.5925000000007</v>
      </c>
      <c r="V39" s="40">
        <f t="shared" ref="V39:W39" si="242">VALUE(V3-338.2/100*(V1-V2))</f>
        <v>34421.150499999996</v>
      </c>
      <c r="W39" s="40">
        <f t="shared" si="242"/>
        <v>-16637.410799999998</v>
      </c>
    </row>
    <row r="40" spans="16:24" ht="15" customHeight="1">
      <c r="P40" s="39">
        <v>3.4140000000000001</v>
      </c>
      <c r="Q40" s="40">
        <f t="shared" ref="Q40" si="243">VALUE(Q3-341.4/100*(Q1-Q2))</f>
        <v>10237.875199999997</v>
      </c>
      <c r="R40" s="40">
        <f t="shared" ref="R40:T40" si="244">VALUE(R3-341.4/100*(R1-R2))</f>
        <v>9385.9226999999973</v>
      </c>
      <c r="S40" s="40">
        <f t="shared" si="244"/>
        <v>4006.4996999999971</v>
      </c>
      <c r="T40" s="40">
        <f t="shared" si="244"/>
        <v>4680.764699999997</v>
      </c>
      <c r="U40" s="40">
        <f t="shared" ref="U40" si="245">VALUE(U3-341.4/100*(U1-U2))</f>
        <v>9864.6725000000006</v>
      </c>
      <c r="V40" s="40">
        <f t="shared" ref="V40:W40" si="246">VALUE(V3-341.4/100*(V1-V2))</f>
        <v>34746.838499999998</v>
      </c>
      <c r="W40" s="40">
        <f t="shared" si="246"/>
        <v>-16794.831599999998</v>
      </c>
    </row>
    <row r="41" spans="16:24" ht="15" customHeight="1">
      <c r="P41" s="39">
        <v>3.6179999999999999</v>
      </c>
      <c r="Q41" s="40">
        <f t="shared" ref="Q41" si="247">VALUE(Q3-361.8/100*(Q1-Q2))</f>
        <v>10313.722399999997</v>
      </c>
      <c r="R41" s="40">
        <f t="shared" ref="R41:T41" si="248">VALUE(R3-361.8/100*(R1-R2))</f>
        <v>9338.6048999999966</v>
      </c>
      <c r="S41" s="40">
        <f t="shared" si="248"/>
        <v>4245.9038999999975</v>
      </c>
      <c r="T41" s="40">
        <f t="shared" si="248"/>
        <v>4960.4588999999978</v>
      </c>
      <c r="U41" s="40">
        <f t="shared" ref="U41" si="249">VALUE(U3-361.8/100*(U1-U2))</f>
        <v>9846.0575000000008</v>
      </c>
      <c r="V41" s="40">
        <f t="shared" ref="V41:W41" si="250">VALUE(V3-361.8/100*(V1-V2))</f>
        <v>36823.099500000004</v>
      </c>
      <c r="W41" s="40">
        <f t="shared" si="250"/>
        <v>-17798.389200000001</v>
      </c>
    </row>
    <row r="42" spans="16:24" ht="15" customHeight="1">
      <c r="P42" s="39">
        <v>4</v>
      </c>
      <c r="Q42" s="40">
        <f t="shared" ref="Q42" si="251">VALUE(Q3-400/100*(Q1-Q2))</f>
        <v>10455.749999999996</v>
      </c>
      <c r="R42" s="40">
        <f t="shared" ref="R42:T42" si="252">VALUE(R3-400/100*(R1-R2))</f>
        <v>9249.9999999999964</v>
      </c>
      <c r="S42" s="40">
        <f t="shared" si="252"/>
        <v>4694.1999999999971</v>
      </c>
      <c r="T42" s="40">
        <f t="shared" si="252"/>
        <v>5484.1999999999971</v>
      </c>
      <c r="U42" s="40">
        <f t="shared" ref="U42" si="253">VALUE(U3-400/100*(U1-U2))</f>
        <v>9811.2000000000007</v>
      </c>
      <c r="V42" s="40">
        <f t="shared" ref="V42:W42" si="254">VALUE(V3-400/100*(V1-V2))</f>
        <v>40711</v>
      </c>
      <c r="W42" s="40">
        <f t="shared" si="254"/>
        <v>-19677.599999999999</v>
      </c>
    </row>
    <row r="43" spans="16:24" ht="15" customHeight="1">
      <c r="P43" s="39">
        <v>4.2359999999999998</v>
      </c>
      <c r="Q43" s="40">
        <f t="shared" ref="Q43" si="255">VALUE(Q3-423.6/100*(Q1-Q2))</f>
        <v>10543.494799999997</v>
      </c>
      <c r="R43" s="40">
        <f t="shared" ref="R43:T43" si="256">VALUE(R3-423.6/100*(R1-R2))</f>
        <v>9195.2597999999962</v>
      </c>
      <c r="S43" s="40">
        <f t="shared" si="256"/>
        <v>4971.1577999999981</v>
      </c>
      <c r="T43" s="40">
        <f t="shared" si="256"/>
        <v>5807.7677999999978</v>
      </c>
      <c r="U43" s="40">
        <f t="shared" ref="U43" si="257">VALUE(U3-423.6/100*(U1-U2))</f>
        <v>9789.6650000000009</v>
      </c>
      <c r="V43" s="40">
        <f t="shared" ref="V43:W43" si="258">VALUE(V3-423.6/100*(V1-V2))</f>
        <v>43112.949000000008</v>
      </c>
      <c r="W43" s="40">
        <f t="shared" si="258"/>
        <v>-20838.578400000002</v>
      </c>
    </row>
    <row r="44" spans="16:24" ht="15" customHeight="1">
      <c r="P44" s="39">
        <v>4.2720000000000002</v>
      </c>
      <c r="Q44" s="40">
        <f t="shared" ref="Q44" si="259">VALUE(Q3-427.2/100*(Q1-Q2))</f>
        <v>10556.879599999997</v>
      </c>
      <c r="R44" s="40">
        <f t="shared" ref="R44:T44" si="260">VALUE(R3-427.2/100*(R1-R2))</f>
        <v>9186.9095999999954</v>
      </c>
      <c r="S44" s="40">
        <f t="shared" si="260"/>
        <v>5013.4055999999973</v>
      </c>
      <c r="T44" s="40">
        <f t="shared" si="260"/>
        <v>5857.1255999999976</v>
      </c>
      <c r="U44" s="40">
        <f t="shared" ref="U44" si="261">VALUE(U3-427.2/100*(U1-U2))</f>
        <v>9786.380000000001</v>
      </c>
      <c r="V44" s="40">
        <f t="shared" ref="V44:W44" si="262">VALUE(V3-427.2/100*(V1-V2))</f>
        <v>43479.348000000005</v>
      </c>
      <c r="W44" s="40">
        <f t="shared" si="262"/>
        <v>-21015.676800000001</v>
      </c>
    </row>
    <row r="45" spans="16:24" ht="15" customHeight="1">
      <c r="P45" s="39">
        <v>4.3819999999999997</v>
      </c>
      <c r="Q45" s="40">
        <f t="shared" ref="Q45" si="263">VALUE(Q3-438.2/100*(Q1-Q2))</f>
        <v>10597.777599999996</v>
      </c>
      <c r="R45" s="40">
        <f t="shared" ref="R45:T45" si="264">VALUE(R3-438.2/100*(R1-R2))</f>
        <v>9161.3950999999961</v>
      </c>
      <c r="S45" s="40">
        <f t="shared" si="264"/>
        <v>5142.4960999999967</v>
      </c>
      <c r="T45" s="40">
        <f t="shared" si="264"/>
        <v>6007.9410999999964</v>
      </c>
      <c r="U45" s="40">
        <f t="shared" ref="U45" si="265">VALUE(U3-438.2/100*(U1-U2))</f>
        <v>9776.3425000000007</v>
      </c>
      <c r="V45" s="40">
        <f t="shared" ref="V45:W45" si="266">VALUE(V3-438.2/100*(V1-V2))</f>
        <v>44598.900499999996</v>
      </c>
      <c r="W45" s="40">
        <f t="shared" si="266"/>
        <v>-21556.810799999996</v>
      </c>
    </row>
    <row r="46" spans="16:24" ht="15" customHeight="1">
      <c r="P46" s="39">
        <v>4.4139999999999997</v>
      </c>
      <c r="Q46" s="40">
        <f t="shared" ref="Q46" si="267">VALUE(Q3-414.4/100*(Q1-Q2))</f>
        <v>10509.289199999996</v>
      </c>
      <c r="R46" s="40">
        <f t="shared" ref="R46:T46" si="268">VALUE(R3-414.4/100*(R1-R2))</f>
        <v>9216.5991999999969</v>
      </c>
      <c r="S46" s="40">
        <f t="shared" si="268"/>
        <v>4863.1911999999975</v>
      </c>
      <c r="T46" s="40">
        <f t="shared" si="268"/>
        <v>5681.6311999999971</v>
      </c>
      <c r="U46" s="40">
        <f t="shared" ref="U46" si="269">VALUE(U3-414.4/100*(U1-U2))</f>
        <v>9798.0600000000013</v>
      </c>
      <c r="V46" s="40">
        <f t="shared" ref="V46:W46" si="270">VALUE(V3-414.4/100*(V1-V2))</f>
        <v>42176.595999999998</v>
      </c>
      <c r="W46" s="40">
        <f t="shared" si="270"/>
        <v>-20385.993599999998</v>
      </c>
    </row>
    <row r="47" spans="16:24" ht="15" customHeight="1">
      <c r="P47" s="60">
        <v>4.6180000000000003</v>
      </c>
      <c r="Q47" s="61">
        <f t="shared" ref="Q47" si="271">VALUE(Q3-461.8/100*(Q1-Q2))</f>
        <v>10685.522399999996</v>
      </c>
      <c r="R47" s="61">
        <f t="shared" ref="R47:T47" si="272">VALUE(R3-461.8/100*(R1-R2))</f>
        <v>9106.6548999999959</v>
      </c>
      <c r="S47" s="61">
        <f t="shared" si="272"/>
        <v>5419.4538999999968</v>
      </c>
      <c r="T47" s="61">
        <f t="shared" si="272"/>
        <v>6331.5088999999971</v>
      </c>
      <c r="U47" s="61">
        <f t="shared" ref="U47" si="273">VALUE(U3-461.8/100*(U1-U2))</f>
        <v>9754.8075000000008</v>
      </c>
      <c r="V47" s="61">
        <f t="shared" ref="V47:W47" si="274">VALUE(V3-461.8/100*(V1-V2))</f>
        <v>47000.849500000004</v>
      </c>
      <c r="W47" s="61">
        <f t="shared" si="274"/>
        <v>-22717.789199999999</v>
      </c>
    </row>
    <row r="48" spans="16:24" ht="15" customHeight="1">
      <c r="P48" s="39">
        <v>4.7640000000000002</v>
      </c>
      <c r="Q48" s="40">
        <f t="shared" ref="Q48" si="275">VALUE(Q3-476.4/100*(Q1-Q2))</f>
        <v>10739.805199999995</v>
      </c>
      <c r="R48" s="40">
        <f t="shared" ref="R48:T48" si="276">VALUE(R3-476.4/100*(R1-R2))</f>
        <v>9072.7901999999958</v>
      </c>
      <c r="S48" s="40">
        <f t="shared" si="276"/>
        <v>5590.7921999999953</v>
      </c>
      <c r="T48" s="40">
        <f t="shared" si="276"/>
        <v>6531.6821999999956</v>
      </c>
      <c r="U48" s="40">
        <f t="shared" ref="U48" si="277">VALUE(U3-476.4/100*(U1-U2))</f>
        <v>9741.4850000000006</v>
      </c>
      <c r="V48" s="40">
        <f t="shared" ref="V48:W48" si="278">VALUE(V3-476.4/100*(V1-V2))</f>
        <v>48486.800999999992</v>
      </c>
      <c r="W48" s="40">
        <f t="shared" si="278"/>
        <v>-23436.021599999996</v>
      </c>
    </row>
    <row r="49" spans="16:23" ht="15" customHeight="1">
      <c r="P49" s="39">
        <v>5</v>
      </c>
      <c r="Q49" s="40">
        <f t="shared" ref="Q49" si="279">VALUE(Q3-500/100*(Q1-Q2))</f>
        <v>10827.549999999996</v>
      </c>
      <c r="R49" s="40">
        <f t="shared" ref="R49:T49" si="280">VALUE(R3-500/100*(R1-R2))</f>
        <v>9018.0499999999956</v>
      </c>
      <c r="S49" s="40">
        <f t="shared" si="280"/>
        <v>5867.7499999999964</v>
      </c>
      <c r="T49" s="40">
        <f t="shared" si="280"/>
        <v>6855.2499999999964</v>
      </c>
      <c r="U49" s="40">
        <f t="shared" ref="U49" si="281">VALUE(U3-500/100*(U1-U2))</f>
        <v>9719.9500000000007</v>
      </c>
      <c r="V49" s="40">
        <f t="shared" ref="V49:W49" si="282">VALUE(V3-500/100*(V1-V2))</f>
        <v>50888.75</v>
      </c>
      <c r="W49" s="40">
        <f t="shared" si="282"/>
        <v>-24597</v>
      </c>
    </row>
    <row r="50" spans="16:23" ht="15" customHeight="1">
      <c r="P50" s="39">
        <v>5.2359999999999998</v>
      </c>
      <c r="Q50" s="40">
        <f t="shared" ref="Q50" si="283">VALUE(Q3-523.6/100*(Q1-Q2))</f>
        <v>10915.294799999996</v>
      </c>
      <c r="R50" s="40">
        <f t="shared" ref="R50:T50" si="284">VALUE(R3-523.6/100*(R1-R2))</f>
        <v>8963.3097999999954</v>
      </c>
      <c r="S50" s="40">
        <f t="shared" si="284"/>
        <v>6144.7077999999974</v>
      </c>
      <c r="T50" s="40">
        <f t="shared" si="284"/>
        <v>7178.8177999999971</v>
      </c>
      <c r="U50" s="40">
        <f t="shared" ref="U50" si="285">VALUE(U3-523.6/100*(U1-U2))</f>
        <v>9698.4150000000009</v>
      </c>
      <c r="V50" s="40">
        <f t="shared" ref="V50:W50" si="286">VALUE(V3-523.6/100*(V1-V2))</f>
        <v>53290.699000000008</v>
      </c>
      <c r="W50" s="40">
        <f t="shared" si="286"/>
        <v>-25757.9784</v>
      </c>
    </row>
    <row r="51" spans="16:23" ht="15" customHeight="1">
      <c r="P51" s="39">
        <v>5.3819999999999997</v>
      </c>
      <c r="Q51" s="40">
        <f t="shared" ref="Q51" si="287">VALUE(Q3-538.2/100*(Q1-Q2))</f>
        <v>10969.577599999995</v>
      </c>
      <c r="R51" s="40">
        <f t="shared" ref="R51:T51" si="288">VALUE(R3-538.2/100*(R1-R2))</f>
        <v>8929.4450999999954</v>
      </c>
      <c r="S51" s="40">
        <f t="shared" si="288"/>
        <v>6316.0460999999968</v>
      </c>
      <c r="T51" s="40">
        <f t="shared" si="288"/>
        <v>7378.9910999999965</v>
      </c>
      <c r="U51" s="40">
        <f t="shared" ref="U51" si="289">VALUE(U3-538.2/100*(U1-U2))</f>
        <v>9685.0925000000007</v>
      </c>
      <c r="V51" s="40">
        <f t="shared" ref="V51:W51" si="290">VALUE(V3-538.2/100*(V1-V2))</f>
        <v>54776.650500000003</v>
      </c>
      <c r="W51" s="40">
        <f t="shared" si="290"/>
        <v>-26476.210800000001</v>
      </c>
    </row>
    <row r="52" spans="16:23" ht="15" customHeight="1">
      <c r="P52" s="39">
        <v>5.6180000000000003</v>
      </c>
      <c r="Q52" s="40">
        <f t="shared" ref="Q52" si="291">VALUE(Q3-561.8/100*(Q1-Q2))</f>
        <v>11057.322399999995</v>
      </c>
      <c r="R52" s="40">
        <f t="shared" ref="R52:T52" si="292">VALUE(R3-561.8/100*(R1-R2))</f>
        <v>8874.7048999999952</v>
      </c>
      <c r="S52" s="40">
        <f t="shared" si="292"/>
        <v>6593.0038999999952</v>
      </c>
      <c r="T52" s="40">
        <f t="shared" si="292"/>
        <v>7702.5588999999954</v>
      </c>
      <c r="U52" s="40">
        <f t="shared" ref="U52" si="293">VALUE(U3-561.8/100*(U1-U2))</f>
        <v>9663.5575000000008</v>
      </c>
      <c r="V52" s="40">
        <f t="shared" ref="V52:W52" si="294">VALUE(V3-561.8/100*(V1-V2))</f>
        <v>57178.599499999997</v>
      </c>
      <c r="W52" s="40">
        <f t="shared" si="294"/>
        <v>-27637.189199999993</v>
      </c>
    </row>
    <row r="53" spans="16:23" ht="15" customHeight="1"/>
    <row r="54" spans="16:23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  <ignoredErrors>
    <ignoredError sqref="F2:F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topLeftCell="BG1" workbookViewId="0">
      <selection activeCell="BT3" sqref="BT3"/>
    </sheetView>
  </sheetViews>
  <sheetFormatPr defaultRowHeight="14.4"/>
  <cols>
    <col min="1" max="74" width="10.77734375" style="15" customWidth="1"/>
  </cols>
  <sheetData>
    <row r="1" spans="1:74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</row>
    <row r="2" spans="1:74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</row>
    <row r="3" spans="1:74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</row>
    <row r="4" spans="1:74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</row>
    <row r="5" spans="1:7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BV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</row>
    <row r="7" spans="1:74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BV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</row>
    <row r="8" spans="1:74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BV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</row>
    <row r="9" spans="1:7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BV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</row>
    <row r="11" spans="1:74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BV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</row>
    <row r="12" spans="1:74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BV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</row>
    <row r="13" spans="1:7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BV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</row>
    <row r="15" spans="1:74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BV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</row>
    <row r="16" spans="1:74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BV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</row>
    <row r="17" spans="1:7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1:74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BV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</row>
    <row r="19" spans="1:74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BV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</row>
    <row r="20" spans="1:74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BV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</row>
    <row r="21" spans="1:74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BV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</row>
    <row r="22" spans="1:74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BV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</row>
    <row r="23" spans="1:74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BV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</row>
    <row r="24" spans="1:7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</row>
    <row r="25" spans="1:74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BV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</row>
    <row r="26" spans="1:74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BV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</row>
    <row r="27" spans="1:74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BV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</row>
    <row r="28" spans="1:74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BV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</row>
    <row r="29" spans="1:74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BV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</row>
    <row r="30" spans="1:74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BV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</row>
    <row r="31" spans="1:74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BV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</row>
    <row r="32" spans="1:74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BV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2020-06-07T19:44:02Z</dcterms:modified>
</cp:coreProperties>
</file>