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FI56" i="6" l="1"/>
  <c r="FI54" i="6" s="1"/>
  <c r="FI57" i="6" s="1"/>
  <c r="FL55" i="6"/>
  <c r="FK55" i="6"/>
  <c r="FJ55" i="6"/>
  <c r="FJ54" i="6" s="1"/>
  <c r="FJ57" i="6" s="1"/>
  <c r="FJ13" i="6" s="1"/>
  <c r="FI55" i="6"/>
  <c r="FH55" i="6"/>
  <c r="FL53" i="6"/>
  <c r="FL56" i="6" s="1"/>
  <c r="FL54" i="6" s="1"/>
  <c r="FL57" i="6" s="1"/>
  <c r="FK53" i="6"/>
  <c r="FK56" i="6" s="1"/>
  <c r="FK54" i="6" s="1"/>
  <c r="FK57" i="6" s="1"/>
  <c r="FK13" i="6" s="1"/>
  <c r="FJ53" i="6"/>
  <c r="FJ56" i="6" s="1"/>
  <c r="FI53" i="6"/>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J31" i="6"/>
  <c r="FL30" i="6"/>
  <c r="FK30" i="6"/>
  <c r="FJ30" i="6"/>
  <c r="FI30" i="6"/>
  <c r="FH30" i="6"/>
  <c r="FJ27" i="6"/>
  <c r="FL24" i="6"/>
  <c r="FL36" i="6" s="1"/>
  <c r="FK24" i="6"/>
  <c r="FK36" i="6" s="1"/>
  <c r="FJ24" i="6"/>
  <c r="FJ36" i="6" s="1"/>
  <c r="FI24" i="6"/>
  <c r="FI36" i="6" s="1"/>
  <c r="FH24" i="6"/>
  <c r="FH36" i="6" s="1"/>
  <c r="FL20" i="6"/>
  <c r="FH20" i="6"/>
  <c r="FJ18" i="6"/>
  <c r="FJ22" i="6" s="1"/>
  <c r="FL14" i="6"/>
  <c r="FL18" i="6" s="1"/>
  <c r="FK14" i="6"/>
  <c r="FK20" i="6" s="1"/>
  <c r="FJ14" i="6"/>
  <c r="FJ17" i="6" s="1"/>
  <c r="FI14" i="6"/>
  <c r="FI18" i="6" s="1"/>
  <c r="FH14" i="6"/>
  <c r="FH18" i="6" s="1"/>
  <c r="FK11" i="6"/>
  <c r="FL10" i="6"/>
  <c r="FL11" i="6" s="1"/>
  <c r="FK10" i="6"/>
  <c r="FJ10" i="6"/>
  <c r="FJ11" i="6" s="1"/>
  <c r="FH10" i="6"/>
  <c r="FH11" i="6" s="1"/>
  <c r="FL8" i="6"/>
  <c r="FL9" i="6" s="1"/>
  <c r="FJ8" i="6"/>
  <c r="FJ9" i="6" s="1"/>
  <c r="FH8" i="6"/>
  <c r="FH9" i="6" s="1"/>
  <c r="FL6" i="6"/>
  <c r="FL7" i="6" s="1"/>
  <c r="FJ6" i="6"/>
  <c r="FJ7" i="6" s="1"/>
  <c r="FH6" i="6"/>
  <c r="FH7" i="6" s="1"/>
  <c r="FH19" i="6" l="1"/>
  <c r="FH22" i="6"/>
  <c r="FH21" i="6" s="1"/>
  <c r="FL19" i="6"/>
  <c r="FL22" i="6"/>
  <c r="FL21" i="6" s="1"/>
  <c r="FH13" i="6"/>
  <c r="FH15" i="6"/>
  <c r="FL15" i="6"/>
  <c r="FL13" i="6"/>
  <c r="FI22" i="6"/>
  <c r="FH32" i="6"/>
  <c r="FH28" i="6"/>
  <c r="FH33" i="6"/>
  <c r="FH29" i="6"/>
  <c r="FH31" i="6"/>
  <c r="FH27" i="6"/>
  <c r="FH34" i="6"/>
  <c r="FH35" i="6" s="1"/>
  <c r="FH26" i="6"/>
  <c r="FL32" i="6"/>
  <c r="FL28" i="6"/>
  <c r="FL31" i="6"/>
  <c r="FL27" i="6"/>
  <c r="FL29" i="6"/>
  <c r="FL34" i="6"/>
  <c r="FL35" i="6" s="1"/>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9" i="6" s="1"/>
  <c r="FI13" i="6"/>
  <c r="FK15" i="6"/>
  <c r="FJ26" i="6"/>
  <c r="FJ25" i="6" s="1"/>
  <c r="H55" i="2"/>
  <c r="H53" i="2"/>
  <c r="H56" i="2" s="1"/>
  <c r="H52" i="2"/>
  <c r="H50" i="2"/>
  <c r="H43" i="2"/>
  <c r="H30" i="2"/>
  <c r="H24" i="2"/>
  <c r="H36" i="2" s="1"/>
  <c r="H14" i="2"/>
  <c r="H18" i="2" s="1"/>
  <c r="FI21" i="6" l="1"/>
  <c r="FK7" i="6"/>
  <c r="FK33" i="6"/>
  <c r="FK29" i="6"/>
  <c r="FK34" i="6"/>
  <c r="FK32" i="6"/>
  <c r="FK28" i="6"/>
  <c r="FK26" i="6"/>
  <c r="FK25" i="6" s="1"/>
  <c r="FK31" i="6"/>
  <c r="FK27" i="6"/>
  <c r="FJ19" i="6"/>
  <c r="FI35" i="6"/>
  <c r="FI25" i="6"/>
  <c r="FK19" i="6"/>
  <c r="FK22" i="6"/>
  <c r="FK21" i="6" s="1"/>
  <c r="FK17" i="6"/>
  <c r="FI11" i="6"/>
  <c r="FI6" i="6"/>
  <c r="FI7" i="6" s="1"/>
  <c r="FH25" i="6"/>
  <c r="FI19" i="6"/>
  <c r="H20" i="2"/>
  <c r="H21" i="2" s="1"/>
  <c r="H54" i="2"/>
  <c r="H57" i="2" s="1"/>
  <c r="H15" i="2" s="1"/>
  <c r="H10" i="2"/>
  <c r="H6" i="2" s="1"/>
  <c r="H22" i="2"/>
  <c r="H17" i="2"/>
  <c r="H11" i="2"/>
  <c r="H8" i="2"/>
  <c r="H13" i="2"/>
  <c r="H51" i="2"/>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G55" i="2"/>
  <c r="G53" i="2"/>
  <c r="G56" i="2" s="1"/>
  <c r="G52" i="2"/>
  <c r="G50" i="2"/>
  <c r="G51" i="2" s="1"/>
  <c r="G43" i="2"/>
  <c r="G30" i="2"/>
  <c r="G24" i="2"/>
  <c r="G36" i="2" s="1"/>
  <c r="G14" i="2"/>
  <c r="G8" i="2" s="1"/>
  <c r="H19" i="2" l="1"/>
  <c r="G10" i="2"/>
  <c r="G11" i="2" s="1"/>
  <c r="FK35" i="6"/>
  <c r="H9" i="2"/>
  <c r="H33" i="2"/>
  <c r="H29" i="2"/>
  <c r="H32" i="2"/>
  <c r="H28" i="2"/>
  <c r="H31" i="2"/>
  <c r="H27" i="2"/>
  <c r="H34" i="2"/>
  <c r="H26" i="2"/>
  <c r="H7" i="2"/>
  <c r="G34" i="2"/>
  <c r="G31" i="2"/>
  <c r="G29" i="2"/>
  <c r="G27" i="2"/>
  <c r="G18" i="2"/>
  <c r="G17" i="2" s="1"/>
  <c r="G9" i="2"/>
  <c r="G20" i="2"/>
  <c r="G33" i="2"/>
  <c r="G54" i="2"/>
  <c r="G57" i="2" s="1"/>
  <c r="G6" i="2"/>
  <c r="G7" i="2" s="1"/>
  <c r="G26" i="2"/>
  <c r="G28" i="2"/>
  <c r="G32" i="2"/>
  <c r="FG56" i="6"/>
  <c r="FG55" i="6"/>
  <c r="FG54" i="6" s="1"/>
  <c r="FG57" i="6" s="1"/>
  <c r="FG13" i="6" s="1"/>
  <c r="FF55" i="6"/>
  <c r="FE55" i="6"/>
  <c r="FD55" i="6"/>
  <c r="FC55" i="6"/>
  <c r="FG53" i="6"/>
  <c r="FF53" i="6"/>
  <c r="FF56" i="6" s="1"/>
  <c r="FE53" i="6"/>
  <c r="FE56" i="6" s="1"/>
  <c r="FE54" i="6" s="1"/>
  <c r="FE57"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E28" i="6"/>
  <c r="FG24" i="6"/>
  <c r="FG36" i="6" s="1"/>
  <c r="FF24" i="6"/>
  <c r="FF36" i="6" s="1"/>
  <c r="FE24" i="6"/>
  <c r="FE36" i="6" s="1"/>
  <c r="FD24" i="6"/>
  <c r="FD36" i="6" s="1"/>
  <c r="FC24" i="6"/>
  <c r="FC36" i="6" s="1"/>
  <c r="FD20" i="6"/>
  <c r="FG18" i="6"/>
  <c r="FG17" i="6"/>
  <c r="FG14" i="6"/>
  <c r="FF14" i="6"/>
  <c r="FE14" i="6"/>
  <c r="FD14" i="6"/>
  <c r="FC14" i="6"/>
  <c r="FE10" i="6"/>
  <c r="FE11" i="6" s="1"/>
  <c r="FD10" i="6"/>
  <c r="FD11" i="6" s="1"/>
  <c r="FG8" i="6"/>
  <c r="FD6" i="6"/>
  <c r="G35" i="2" l="1"/>
  <c r="G22" i="2"/>
  <c r="G21" i="2" s="1"/>
  <c r="G19" i="2"/>
  <c r="H25" i="2"/>
  <c r="H35" i="2"/>
  <c r="FC13" i="6"/>
  <c r="FF27" i="6"/>
  <c r="FF31" i="6"/>
  <c r="FC54" i="6"/>
  <c r="FC57" i="6" s="1"/>
  <c r="FD18" i="6"/>
  <c r="FD19" i="6" s="1"/>
  <c r="FD54" i="6"/>
  <c r="FD57" i="6" s="1"/>
  <c r="FF17" i="6"/>
  <c r="FC18" i="6"/>
  <c r="FC17" i="6" s="1"/>
  <c r="FF8" i="6"/>
  <c r="FF9" i="6" s="1"/>
  <c r="FF18" i="6"/>
  <c r="FD8" i="6"/>
  <c r="FD9" i="6" s="1"/>
  <c r="FF54" i="6"/>
  <c r="FF57" i="6" s="1"/>
  <c r="FF13" i="6" s="1"/>
  <c r="G25" i="2"/>
  <c r="G15" i="2"/>
  <c r="G13" i="2"/>
  <c r="FD13" i="6"/>
  <c r="FD15" i="6"/>
  <c r="FE18" i="6"/>
  <c r="FE17" i="6" s="1"/>
  <c r="FE13" i="6"/>
  <c r="FE8" i="6"/>
  <c r="FE9" i="6" s="1"/>
  <c r="FE20" i="6"/>
  <c r="FE15" i="6"/>
  <c r="FG33" i="6"/>
  <c r="FG35" i="6" s="1"/>
  <c r="FG29" i="6"/>
  <c r="FG28" i="6"/>
  <c r="FG31" i="6"/>
  <c r="FG27" i="6"/>
  <c r="FG32" i="6"/>
  <c r="FF34" i="6"/>
  <c r="FF26" i="6"/>
  <c r="FF29" i="6"/>
  <c r="FF32" i="6"/>
  <c r="FF28" i="6"/>
  <c r="FF33" i="6"/>
  <c r="FE6" i="6"/>
  <c r="FE7" i="6" s="1"/>
  <c r="FC8" i="6"/>
  <c r="FC20" i="6"/>
  <c r="FG20" i="6"/>
  <c r="FG21" i="6" s="1"/>
  <c r="FG19" i="6"/>
  <c r="FE31" i="6"/>
  <c r="FE27" i="6"/>
  <c r="FE26" i="6"/>
  <c r="FE25" i="6" s="1"/>
  <c r="FE33" i="6"/>
  <c r="FE29" i="6"/>
  <c r="FE34" i="6"/>
  <c r="FC33" i="6"/>
  <c r="FC29" i="6"/>
  <c r="FC32" i="6"/>
  <c r="FC28" i="6"/>
  <c r="FC31" i="6"/>
  <c r="FC27" i="6"/>
  <c r="FC25" i="6" s="1"/>
  <c r="FC19" i="6"/>
  <c r="FF22" i="6"/>
  <c r="FG26" i="6"/>
  <c r="FC34" i="6"/>
  <c r="FD51" i="6"/>
  <c r="FC22" i="6"/>
  <c r="FG22" i="6"/>
  <c r="FF10" i="6"/>
  <c r="FF15" i="6"/>
  <c r="FF20" i="6"/>
  <c r="FF21" i="6" s="1"/>
  <c r="FC10" i="6"/>
  <c r="FG10" i="6"/>
  <c r="FG9" i="6" s="1"/>
  <c r="FC15" i="6"/>
  <c r="FG15" i="6"/>
  <c r="FC35" i="6" l="1"/>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7" i="6"/>
  <c r="EZ18" i="6"/>
  <c r="FA18" i="6"/>
  <c r="FA17" i="6" s="1"/>
  <c r="FA20" i="6"/>
  <c r="FA21" i="6" s="1"/>
  <c r="EX24" i="6"/>
  <c r="EY24" i="6"/>
  <c r="EZ24" i="6"/>
  <c r="FA24" i="6"/>
  <c r="FB24" i="6"/>
  <c r="EX30" i="6"/>
  <c r="EY30" i="6"/>
  <c r="EZ30" i="6"/>
  <c r="FA30" i="6"/>
  <c r="FB30" i="6"/>
  <c r="EX36" i="6"/>
  <c r="EY36" i="6"/>
  <c r="EZ36" i="6"/>
  <c r="FA36" i="6"/>
  <c r="FB36" i="6"/>
  <c r="EX43" i="6"/>
  <c r="EY43" i="6"/>
  <c r="EZ43" i="6"/>
  <c r="FA43" i="6"/>
  <c r="FB43" i="6"/>
  <c r="EX50" i="6"/>
  <c r="EX51" i="6" s="1"/>
  <c r="EY50" i="6"/>
  <c r="EZ50" i="6"/>
  <c r="EZ22" i="6" s="1"/>
  <c r="FA50" i="6"/>
  <c r="FA22" i="6" s="1"/>
  <c r="FB50" i="6"/>
  <c r="FB51" i="6" s="1"/>
  <c r="EY51" i="6"/>
  <c r="EY28" i="6" s="1"/>
  <c r="FA51" i="6"/>
  <c r="FA26" i="6" s="1"/>
  <c r="EX52" i="6"/>
  <c r="EY52" i="6"/>
  <c r="EZ52" i="6"/>
  <c r="FA52" i="6"/>
  <c r="FB52" i="6"/>
  <c r="EX53" i="6"/>
  <c r="EY53" i="6"/>
  <c r="EY56" i="6" s="1"/>
  <c r="EZ53" i="6"/>
  <c r="EZ56" i="6" s="1"/>
  <c r="EZ54" i="6" s="1"/>
  <c r="EZ57" i="6" s="1"/>
  <c r="EZ15" i="6" s="1"/>
  <c r="FA53" i="6"/>
  <c r="FA56" i="6" s="1"/>
  <c r="FB53" i="6"/>
  <c r="EX55" i="6"/>
  <c r="EX54" i="6" s="1"/>
  <c r="EX57" i="6" s="1"/>
  <c r="EY55" i="6"/>
  <c r="EZ55" i="6"/>
  <c r="FA55" i="6"/>
  <c r="FA54" i="6" s="1"/>
  <c r="FA57" i="6" s="1"/>
  <c r="FA15" i="6" s="1"/>
  <c r="FB55" i="6"/>
  <c r="FB54" i="6" s="1"/>
  <c r="FB57" i="6" s="1"/>
  <c r="EX56" i="6"/>
  <c r="FB56" i="6"/>
  <c r="FB29" i="6" l="1"/>
  <c r="FB28" i="6"/>
  <c r="FB32" i="6"/>
  <c r="EX29" i="6"/>
  <c r="EX28" i="6"/>
  <c r="EX32" i="6"/>
  <c r="FA8" i="6"/>
  <c r="FA10" i="6"/>
  <c r="FA11" i="6" s="1"/>
  <c r="FD25" i="6"/>
  <c r="EY54" i="6"/>
  <c r="EY57" i="6" s="1"/>
  <c r="EY20" i="6"/>
  <c r="EY21" i="6" s="1"/>
  <c r="FA33" i="6"/>
  <c r="FA29" i="6"/>
  <c r="EY18" i="6"/>
  <c r="EY22" i="6" s="1"/>
  <c r="EZ8" i="6"/>
  <c r="EZ9" i="6" s="1"/>
  <c r="EY8" i="6"/>
  <c r="EY9" i="6" s="1"/>
  <c r="FD35" i="6"/>
  <c r="EY6" i="6"/>
  <c r="EY7" i="6" s="1"/>
  <c r="EY11" i="6"/>
  <c r="FB6" i="6"/>
  <c r="FB11" i="6"/>
  <c r="EX6" i="6"/>
  <c r="EX11" i="6"/>
  <c r="EY15" i="6"/>
  <c r="EY13" i="6"/>
  <c r="EY19" i="6"/>
  <c r="EY27" i="6"/>
  <c r="FA6" i="6"/>
  <c r="FA7" i="6" s="1"/>
  <c r="EY34" i="6"/>
  <c r="FA32" i="6"/>
  <c r="FB31" i="6"/>
  <c r="EX31" i="6"/>
  <c r="FA28" i="6"/>
  <c r="FB27" i="6"/>
  <c r="EX27" i="6"/>
  <c r="EY26" i="6"/>
  <c r="EY25" i="6" s="1"/>
  <c r="EZ20" i="6"/>
  <c r="FA19" i="6"/>
  <c r="FB18" i="6"/>
  <c r="EX18" i="6"/>
  <c r="EX17" i="6" s="1"/>
  <c r="EY17" i="6"/>
  <c r="FB13" i="6"/>
  <c r="EX13" i="6"/>
  <c r="EZ10" i="6"/>
  <c r="FB8" i="6"/>
  <c r="FB9" i="6" s="1"/>
  <c r="EX8" i="6"/>
  <c r="EX9" i="6" s="1"/>
  <c r="EY31" i="6"/>
  <c r="FB34" i="6"/>
  <c r="EX34" i="6"/>
  <c r="EY33" i="6"/>
  <c r="FA31" i="6"/>
  <c r="EY29" i="6"/>
  <c r="FA27" i="6"/>
  <c r="FA25" i="6" s="1"/>
  <c r="FB26" i="6"/>
  <c r="FB25" i="6" s="1"/>
  <c r="EX26" i="6"/>
  <c r="EX25" i="6" s="1"/>
  <c r="FB17" i="6"/>
  <c r="FA13" i="6"/>
  <c r="EZ51" i="6"/>
  <c r="FA34" i="6"/>
  <c r="FA35" i="6" s="1"/>
  <c r="FB33" i="6"/>
  <c r="EX33" i="6"/>
  <c r="EY32" i="6"/>
  <c r="FB20" i="6"/>
  <c r="EX20" i="6"/>
  <c r="FB15" i="6"/>
  <c r="EX15" i="6"/>
  <c r="EZ13" i="6"/>
  <c r="FA9" i="6" l="1"/>
  <c r="EZ21" i="6"/>
  <c r="EZ19" i="6"/>
  <c r="EY35" i="6"/>
  <c r="FB35" i="6"/>
  <c r="EZ11" i="6"/>
  <c r="EZ6" i="6"/>
  <c r="EZ7" i="6" s="1"/>
  <c r="EX19" i="6"/>
  <c r="EX22" i="6"/>
  <c r="EX21" i="6" s="1"/>
  <c r="EX35" i="6"/>
  <c r="FB7" i="6"/>
  <c r="EZ27" i="6"/>
  <c r="EZ31" i="6"/>
  <c r="EZ26" i="6"/>
  <c r="EZ28" i="6"/>
  <c r="EZ32" i="6"/>
  <c r="EZ29" i="6"/>
  <c r="EZ33" i="6"/>
  <c r="EZ34" i="6"/>
  <c r="EZ35" i="6" s="1"/>
  <c r="FB22" i="6"/>
  <c r="FB21" i="6" s="1"/>
  <c r="FB19" i="6"/>
  <c r="EX7" i="6"/>
  <c r="EZ25" i="6" l="1"/>
  <c r="EW55" i="6"/>
  <c r="EV55" i="6"/>
  <c r="EU55" i="6"/>
  <c r="ET55" i="6"/>
  <c r="ES55" i="6"/>
  <c r="EW53" i="6"/>
  <c r="EW56" i="6" s="1"/>
  <c r="EV53" i="6"/>
  <c r="EV56" i="6" s="1"/>
  <c r="EU53" i="6"/>
  <c r="EU56" i="6" s="1"/>
  <c r="EU54" i="6" s="1"/>
  <c r="EU57" i="6" s="1"/>
  <c r="ET53" i="6"/>
  <c r="ET56" i="6" s="1"/>
  <c r="ES53" i="6"/>
  <c r="ES56" i="6" s="1"/>
  <c r="EW52" i="6"/>
  <c r="EV52" i="6"/>
  <c r="EU52" i="6"/>
  <c r="ET52" i="6"/>
  <c r="ES52" i="6"/>
  <c r="EW51" i="6"/>
  <c r="EW29" i="6" s="1"/>
  <c r="EW50" i="6"/>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U13" i="6" s="1"/>
  <c r="ET14" i="6"/>
  <c r="ET20" i="6" s="1"/>
  <c r="ES14" i="6"/>
  <c r="EU10" i="6"/>
  <c r="EU11" i="6" s="1"/>
  <c r="ET10" i="6"/>
  <c r="ET11" i="6" s="1"/>
  <c r="ES8" i="6"/>
  <c r="EU6" i="6"/>
  <c r="ET18" i="6" l="1"/>
  <c r="EW8" i="6"/>
  <c r="ES33" i="6"/>
  <c r="ES31" i="6"/>
  <c r="ES27" i="6"/>
  <c r="EV34" i="6"/>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S35" i="6" s="1"/>
  <c r="EV10" i="6"/>
  <c r="EV20" i="6"/>
  <c r="ET22" i="6"/>
  <c r="ET21" i="6" s="1"/>
  <c r="ES28" i="6"/>
  <c r="EW32" i="6"/>
  <c r="EW10" i="6"/>
  <c r="EW9" i="6" s="1"/>
  <c r="EV26" i="6"/>
  <c r="EW15" i="6" l="1"/>
  <c r="EU7" i="6"/>
  <c r="ET7" i="6"/>
  <c r="EV35" i="6"/>
  <c r="EW21" i="6"/>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N14" i="6"/>
  <c r="EQ10" i="6"/>
  <c r="EQ11" i="6" s="1"/>
  <c r="EP10" i="6"/>
  <c r="EP11" i="6" s="1"/>
  <c r="EO8" i="6"/>
  <c r="ER20" i="6" l="1"/>
  <c r="EO28" i="6"/>
  <c r="EO31" i="6"/>
  <c r="EO27" i="6"/>
  <c r="EP54" i="6"/>
  <c r="EP57" i="6" s="1"/>
  <c r="EP13" i="6" s="1"/>
  <c r="EP22" i="6"/>
  <c r="EP17" i="6"/>
  <c r="EN54" i="6"/>
  <c r="EN57" i="6" s="1"/>
  <c r="EN15" i="6" s="1"/>
  <c r="EO18" i="6"/>
  <c r="EO17" i="6" s="1"/>
  <c r="EQ8" i="6"/>
  <c r="EQ9" i="6" s="1"/>
  <c r="EQ6" i="6"/>
  <c r="EQ7" i="6" s="1"/>
  <c r="EO13" i="6"/>
  <c r="EO15" i="6"/>
  <c r="ER29" i="6"/>
  <c r="ER32" i="6"/>
  <c r="ER27" i="6"/>
  <c r="ER33" i="6"/>
  <c r="ER28" i="6"/>
  <c r="ER31" i="6"/>
  <c r="ER34" i="6"/>
  <c r="ER26" i="6"/>
  <c r="EN33" i="6"/>
  <c r="EN28" i="6"/>
  <c r="EN31" i="6"/>
  <c r="EN34" i="6"/>
  <c r="EN35" i="6" s="1"/>
  <c r="EN26" i="6"/>
  <c r="EN29" i="6"/>
  <c r="EN32" i="6"/>
  <c r="EN27"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34" i="6"/>
  <c r="ER10" i="6"/>
  <c r="EO25" i="6" l="1"/>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L55" i="6"/>
  <c r="EK55" i="6"/>
  <c r="EJ55" i="6"/>
  <c r="EI55" i="6"/>
  <c r="EM53" i="6"/>
  <c r="EL53" i="6"/>
  <c r="EL56" i="6" s="1"/>
  <c r="EK53" i="6"/>
  <c r="EK56" i="6" s="1"/>
  <c r="EK54" i="6" s="1"/>
  <c r="EK57"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K28" i="6"/>
  <c r="EM24" i="6"/>
  <c r="EM36" i="6" s="1"/>
  <c r="EL24" i="6"/>
  <c r="EL36" i="6" s="1"/>
  <c r="EK24" i="6"/>
  <c r="EK36" i="6" s="1"/>
  <c r="EJ24" i="6"/>
  <c r="EJ36" i="6" s="1"/>
  <c r="EI24" i="6"/>
  <c r="EI36" i="6" s="1"/>
  <c r="EM14" i="6"/>
  <c r="EM18" i="6" s="1"/>
  <c r="EM17" i="6" s="1"/>
  <c r="EL14" i="6"/>
  <c r="EK14" i="6"/>
  <c r="EJ14" i="6"/>
  <c r="EJ18" i="6" s="1"/>
  <c r="EI14" i="6"/>
  <c r="EI18" i="6" s="1"/>
  <c r="EJ54" i="6" l="1"/>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E18" i="6"/>
  <c r="EG18" i="6"/>
  <c r="EG17" i="6" s="1"/>
  <c r="ED24" i="6"/>
  <c r="EE24" i="6"/>
  <c r="EF24" i="6"/>
  <c r="EG24" i="6"/>
  <c r="EH24" i="6"/>
  <c r="ED30" i="6"/>
  <c r="EE30" i="6"/>
  <c r="EF30" i="6"/>
  <c r="EG30" i="6"/>
  <c r="EH30" i="6"/>
  <c r="ED36" i="6"/>
  <c r="EE36" i="6"/>
  <c r="EF36" i="6"/>
  <c r="EG36" i="6"/>
  <c r="EH36" i="6"/>
  <c r="ED43" i="6"/>
  <c r="EE43" i="6"/>
  <c r="EF43" i="6"/>
  <c r="EG43" i="6"/>
  <c r="EH43" i="6"/>
  <c r="ED50" i="6"/>
  <c r="ED51" i="6" s="1"/>
  <c r="ED29" i="6" s="1"/>
  <c r="EE50" i="6"/>
  <c r="EE20" i="6" s="1"/>
  <c r="EF50" i="6"/>
  <c r="EG50" i="6"/>
  <c r="EH50" i="6"/>
  <c r="EH51" i="6" s="1"/>
  <c r="EH29" i="6" s="1"/>
  <c r="ED52" i="6"/>
  <c r="EE52" i="6"/>
  <c r="EF52" i="6"/>
  <c r="EG52" i="6"/>
  <c r="EH52" i="6"/>
  <c r="ED53" i="6"/>
  <c r="EE53" i="6"/>
  <c r="EE56" i="6" s="1"/>
  <c r="EF53" i="6"/>
  <c r="EF56" i="6" s="1"/>
  <c r="EG53" i="6"/>
  <c r="EG56" i="6" s="1"/>
  <c r="EH53" i="6"/>
  <c r="ED55" i="6"/>
  <c r="EE55" i="6"/>
  <c r="EF55" i="6"/>
  <c r="EG55" i="6"/>
  <c r="EH55" i="6"/>
  <c r="ED56" i="6"/>
  <c r="EH56" i="6"/>
  <c r="EF54" i="6" l="1"/>
  <c r="EF57" i="6" s="1"/>
  <c r="EF15" i="6" s="1"/>
  <c r="EG22" i="6"/>
  <c r="EG51" i="6"/>
  <c r="EG20" i="6"/>
  <c r="EG21" i="6" s="1"/>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H34" i="6"/>
  <c r="ED34" i="6"/>
  <c r="EE33" i="6"/>
  <c r="EG31" i="6"/>
  <c r="EE29" i="6"/>
  <c r="EG27" i="6"/>
  <c r="EH26" i="6"/>
  <c r="ED26" i="6"/>
  <c r="ED25" i="6" s="1"/>
  <c r="EG13" i="6"/>
  <c r="EE27" i="6"/>
  <c r="EF51" i="6"/>
  <c r="EG34" i="6"/>
  <c r="EH33" i="6"/>
  <c r="ED33" i="6"/>
  <c r="EE32" i="6"/>
  <c r="EH20" i="6"/>
  <c r="ED20" i="6"/>
  <c r="EH15" i="6"/>
  <c r="EF13" i="6"/>
  <c r="EG26" i="6" l="1"/>
  <c r="EG33" i="6"/>
  <c r="EG35" i="6" s="1"/>
  <c r="EG29" i="6"/>
  <c r="EG25"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EB9" i="6" s="1"/>
  <c r="DZ8" i="6"/>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C8" i="6" l="1"/>
  <c r="EC9" i="6" s="1"/>
  <c r="EC6" i="6"/>
  <c r="EA8" i="6"/>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C7" i="6" l="1"/>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Y10" i="6"/>
  <c r="DU8" i="6"/>
  <c r="DY13" i="6"/>
  <c r="DU18" i="6"/>
  <c r="DW33" i="6"/>
  <c r="DY17" i="6"/>
  <c r="DW28" i="6"/>
  <c r="DU10" i="6"/>
  <c r="DY15" i="6"/>
  <c r="DX6" i="6"/>
  <c r="DV10" i="6"/>
  <c r="DU17" i="6"/>
  <c r="DV20" i="6"/>
  <c r="DW32" i="6"/>
  <c r="DY20" i="6"/>
  <c r="DU20" i="6"/>
  <c r="DW27" i="6"/>
  <c r="DY8" i="6"/>
  <c r="DV15" i="6" l="1"/>
  <c r="DY9" i="6"/>
  <c r="DY35" i="6"/>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22"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15" i="6" l="1"/>
  <c r="DG21"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DD21" i="6" l="1"/>
  <c r="DC13" i="6"/>
  <c r="CZ54" i="6"/>
  <c r="CZ57" i="6" s="1"/>
  <c r="CZ15" i="6" s="1"/>
  <c r="CX54" i="6"/>
  <c r="CX57" i="6" s="1"/>
  <c r="CX15" i="6" s="1"/>
  <c r="DB54" i="6"/>
  <c r="DB57"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X18" i="6"/>
  <c r="DB18" i="6"/>
  <c r="DA19" i="6"/>
  <c r="CZ20" i="6"/>
  <c r="CY26" i="6"/>
  <c r="CY25" i="6" s="1"/>
  <c r="DA28" i="6"/>
  <c r="DA32" i="6"/>
  <c r="CY34" i="6"/>
  <c r="CZ17" i="6"/>
  <c r="CY22" i="6"/>
  <c r="CZ8" i="6"/>
  <c r="CX10" i="6"/>
  <c r="DB10" i="6"/>
  <c r="CZ13" i="6"/>
  <c r="DB15" i="6"/>
  <c r="DA26" i="6"/>
  <c r="CY28" i="6"/>
  <c r="DA25" i="6" l="1"/>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25" i="6" s="1"/>
  <c r="CV10" i="6"/>
  <c r="CV9" i="6" s="1"/>
  <c r="CW26" i="6"/>
  <c r="CV29" i="6"/>
  <c r="CV33" i="6"/>
  <c r="CW34" i="6"/>
  <c r="CW35" i="6" s="1"/>
  <c r="CV22" i="6"/>
  <c r="CV21" i="6" s="1"/>
  <c r="CW8" i="6"/>
  <c r="CW18" i="6"/>
  <c r="CV34" i="6"/>
  <c r="CU8" i="6"/>
  <c r="CU9" i="6" s="1"/>
  <c r="CW10" i="6"/>
  <c r="CV28" i="6"/>
  <c r="CW29" i="6"/>
  <c r="CU15" i="6" l="1"/>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Z26" i="6"/>
  <c r="BY9" i="6" l="1"/>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U36" i="6" s="1"/>
  <c r="BV24" i="6"/>
  <c r="BV36" i="6" s="1"/>
  <c r="BS30" i="6"/>
  <c r="BT30" i="6"/>
  <c r="BU30" i="6"/>
  <c r="BV30" i="6"/>
  <c r="BT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AD25" i="6" l="1"/>
  <c r="AJ17" i="6"/>
  <c r="AG35" i="6"/>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<sst xmlns="http://schemas.openxmlformats.org/spreadsheetml/2006/main" count="159" uniqueCount="70">
  <si>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</si>
  <si>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</si>
  <si>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</si>
  <si>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</si>
  <si>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</si>
  <si>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</si>
  <si>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</si>
  <si>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</si>
  <si>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</si>
  <si>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</si>
  <si>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</si>
  <si>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</si>
  <si>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</si>
  <si>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</si>
  <si>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</si>
  <si>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</si>
  <si>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</si>
  <si>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</si>
  <si>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</si>
  <si>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</si>
  <si>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</si>
  <si>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</si>
  <si>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</si>
  <si>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</si>
  <si>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</si>
  <si>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</si>
  <si>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</si>
  <si>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</si>
  <si>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</si>
  <si>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</si>
  <si>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</si>
  <si>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</si>
  <si>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</si>
  <si>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</si>
  <si>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</si>
  <si>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</si>
  <si>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</si>
  <si>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</si>
  <si>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</si>
  <si>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</si>
  <si>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</si>
  <si>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</si>
  <si>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</si>
  <si>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</si>
  <si>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</si>
  <si>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</si>
  <si>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</si>
  <si>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</si>
  <si>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</si>
  <si>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</si>
  <si>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</si>
  <si>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</si>
  <si>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</si>
  <si>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</si>
  <si>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</si>
  <si>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</si>
  <si>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</si>
  <si>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</si>
  <si>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</si>
  <si>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</si>
  <si>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</si>
  <si>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</si>
  <si>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</si>
  <si>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</si>
  <si>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</si>
  <si>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</si>
  <si>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</si>
  <si>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</si>
  <si>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Jun 2019</t>
  </si>
  <si>
    <t>Updated for-Jul/26/2019 Nifty closed on a slight bearnote at 11252 level .So today on upside first intra resistance is at 11285-90 Next resistance are 11319-24,11374-79,11405-09,11435-39,11467-72,11540-45,11576-80,11655-60,11702-07,11754-59,11808-13,11845-50,11875-79,11911-16,11945-50,11995-00,12040-45,12087-92,12107-12,12160-65,12235-40,12274-79,12320-25,12366-71 level.On downside first support is at 11218-13 next support are at 11185-80,11130-25,11099-95,11068-64,11047-42,11010-05,10970-65,10930-25,10885-80,10830-25,10783-78,10734-29,10705-00,10656-51 level. Market is in bear zone be alert .So today for intraday on upside intra resistance are at 11290 and 11324 level and On downside be alert below 11213 and avoid all longs below 11180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</si>
</sst>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G1" sqref="G1:I1048576"/>
    </sheetView>
  </sheetViews>
  <sheetFormatPr defaultColWidth="8.6640625" defaultRowHeight="14.7" customHeight="1" x14ac:dyDescent="0.3"/>
  <cols>
    <col min="1" max="4" width="8.6640625" style="1" customWidth="1"/>
    <col min="5" max="6" width="10.6640625" style="1" customWidth="1"/>
    <col min="7" max="8" width="10.6640625" style="91" customWidth="1"/>
    <col min="9" max="9" width="9.109375" style="91" bestFit="1" customWidth="1"/>
    <col min="10" max="10" width="10.6640625" style="91" customWidth="1"/>
    <col min="11" max="11" width="9.109375" style="91" bestFit="1" customWidth="1"/>
    <col min="12" max="12" width="11" style="205" bestFit="1" customWidth="1"/>
    <col min="14" max="254" width="8.6640625" style="1" customWidth="1"/>
  </cols>
  <sheetData>
    <row r="1" spans="1:11" ht="14.7" customHeight="1" x14ac:dyDescent="0.3">
      <c r="A1" s="237"/>
      <c r="B1" s="238"/>
      <c r="C1" s="238"/>
      <c r="D1" s="238"/>
      <c r="E1" s="2" t="s">
        <v>68</v>
      </c>
      <c r="F1" s="2" t="s">
        <v>1</v>
      </c>
      <c r="G1" s="3">
        <v>43671</v>
      </c>
      <c r="H1" s="3">
        <v>43672</v>
      </c>
      <c r="I1" s="3"/>
      <c r="J1" s="209"/>
      <c r="K1" s="3"/>
    </row>
    <row r="2" spans="1:11" ht="14.7" customHeight="1" x14ac:dyDescent="0.3">
      <c r="A2" s="4"/>
      <c r="B2" s="5"/>
      <c r="C2" s="5"/>
      <c r="D2" s="6" t="s">
        <v>2</v>
      </c>
      <c r="E2" s="7">
        <v>12103.05</v>
      </c>
      <c r="F2" s="7">
        <v>11398.15</v>
      </c>
      <c r="G2" s="7">
        <v>11361.4</v>
      </c>
      <c r="H2" s="7">
        <v>11307.6</v>
      </c>
      <c r="I2" s="7"/>
      <c r="J2" s="210"/>
      <c r="K2" s="7"/>
    </row>
    <row r="3" spans="1:11" ht="14.7" customHeight="1" x14ac:dyDescent="0.3">
      <c r="A3" s="4"/>
      <c r="B3" s="8"/>
      <c r="C3" s="9"/>
      <c r="D3" s="6" t="s">
        <v>3</v>
      </c>
      <c r="E3" s="10">
        <v>11625.1</v>
      </c>
      <c r="F3" s="10">
        <v>11210.05</v>
      </c>
      <c r="G3" s="10">
        <v>11239.35</v>
      </c>
      <c r="H3" s="10">
        <v>11210.05</v>
      </c>
      <c r="I3" s="10"/>
      <c r="J3" s="211"/>
      <c r="K3" s="10"/>
    </row>
    <row r="4" spans="1:11" ht="14.7" customHeight="1" x14ac:dyDescent="0.3">
      <c r="A4" s="4"/>
      <c r="B4" s="8"/>
      <c r="C4" s="9"/>
      <c r="D4" s="6" t="s">
        <v>4</v>
      </c>
      <c r="E4" s="11">
        <v>11788.85</v>
      </c>
      <c r="F4" s="11">
        <v>11284.3</v>
      </c>
      <c r="G4" s="11">
        <v>11252.15</v>
      </c>
      <c r="H4" s="11">
        <v>11284.3</v>
      </c>
      <c r="I4" s="11"/>
      <c r="J4" s="212"/>
      <c r="K4" s="11"/>
    </row>
    <row r="5" spans="1:11" ht="14.7" customHeight="1" x14ac:dyDescent="0.3">
      <c r="A5" s="235" t="s">
        <v>5</v>
      </c>
      <c r="B5" s="236"/>
      <c r="C5" s="236"/>
      <c r="D5" s="236"/>
      <c r="E5" s="5"/>
      <c r="F5" s="5"/>
      <c r="G5" s="5"/>
      <c r="H5" s="5"/>
      <c r="I5" s="5"/>
      <c r="J5" s="213"/>
      <c r="K5" s="5"/>
    </row>
    <row r="6" spans="1:11" ht="14.7" customHeight="1" x14ac:dyDescent="0.3">
      <c r="A6" s="12"/>
      <c r="B6" s="13"/>
      <c r="C6" s="13"/>
      <c r="D6" s="14" t="s">
        <v>6</v>
      </c>
      <c r="E6" s="15">
        <f t="shared" ref="E6:F6" si="0">E10+E50</f>
        <v>12530.849999999999</v>
      </c>
      <c r="F6" s="15">
        <f t="shared" si="0"/>
        <v>11573.050000000001</v>
      </c>
      <c r="G6" s="15">
        <f t="shared" ref="G6:H6" si="1">G10+G50</f>
        <v>11451.300000000001</v>
      </c>
      <c r="H6" s="15">
        <f t="shared" si="1"/>
        <v>11422.133333333333</v>
      </c>
      <c r="I6" s="15"/>
      <c r="J6" s="214"/>
      <c r="K6" s="15"/>
    </row>
    <row r="7" spans="1:11" ht="14.7" hidden="1" customHeight="1" x14ac:dyDescent="0.3">
      <c r="A7" s="12"/>
      <c r="B7" s="13"/>
      <c r="C7" s="13"/>
      <c r="D7" s="14" t="s">
        <v>7</v>
      </c>
      <c r="E7" s="16">
        <f t="shared" ref="E7:F7" si="2">(E6+E8)/2</f>
        <v>12423.899999999998</v>
      </c>
      <c r="F7" s="16">
        <f t="shared" si="2"/>
        <v>11529.325000000001</v>
      </c>
      <c r="G7" s="16">
        <f t="shared" ref="G7:H7" si="3">(G6+G8)/2</f>
        <v>11428.825000000001</v>
      </c>
      <c r="H7" s="16">
        <f t="shared" si="3"/>
        <v>11393.5</v>
      </c>
      <c r="I7" s="16"/>
      <c r="J7" s="215"/>
      <c r="K7" s="16"/>
    </row>
    <row r="8" spans="1:11" ht="14.7" customHeight="1" x14ac:dyDescent="0.3">
      <c r="A8" s="12"/>
      <c r="B8" s="13"/>
      <c r="C8" s="13"/>
      <c r="D8" s="14" t="s">
        <v>8</v>
      </c>
      <c r="E8" s="17">
        <f t="shared" ref="E8:F8" si="4">E14+E50</f>
        <v>12316.949999999999</v>
      </c>
      <c r="F8" s="17">
        <f t="shared" si="4"/>
        <v>11485.6</v>
      </c>
      <c r="G8" s="17">
        <f t="shared" ref="G8:H8" si="5">G14+G50</f>
        <v>11406.35</v>
      </c>
      <c r="H8" s="17">
        <f t="shared" si="5"/>
        <v>11364.866666666667</v>
      </c>
      <c r="I8" s="17"/>
      <c r="J8" s="216"/>
      <c r="K8" s="17"/>
    </row>
    <row r="9" spans="1:11" ht="14.7" hidden="1" customHeight="1" x14ac:dyDescent="0.3">
      <c r="A9" s="12"/>
      <c r="B9" s="13"/>
      <c r="C9" s="13"/>
      <c r="D9" s="14" t="s">
        <v>9</v>
      </c>
      <c r="E9" s="16">
        <f t="shared" ref="E9:F9" si="6">(E8+E10)/2</f>
        <v>12184.924999999999</v>
      </c>
      <c r="F9" s="16">
        <f t="shared" si="6"/>
        <v>11435.275000000001</v>
      </c>
      <c r="G9" s="16">
        <f t="shared" ref="G9:H9" si="7">(G8+G10)/2</f>
        <v>11367.800000000001</v>
      </c>
      <c r="H9" s="16">
        <f t="shared" si="7"/>
        <v>11344.724999999999</v>
      </c>
      <c r="I9" s="16"/>
      <c r="J9" s="215"/>
      <c r="K9" s="16"/>
    </row>
    <row r="10" spans="1:11" ht="14.7" customHeight="1" x14ac:dyDescent="0.3">
      <c r="A10" s="12"/>
      <c r="B10" s="13"/>
      <c r="C10" s="13"/>
      <c r="D10" s="14" t="s">
        <v>10</v>
      </c>
      <c r="E10" s="18">
        <f t="shared" ref="E10:F10" si="8">(2*E14)-E3</f>
        <v>12052.9</v>
      </c>
      <c r="F10" s="18">
        <f t="shared" si="8"/>
        <v>11384.95</v>
      </c>
      <c r="G10" s="18">
        <f t="shared" ref="G10:H10" si="9">(2*G14)-G3</f>
        <v>11329.250000000002</v>
      </c>
      <c r="H10" s="18">
        <f t="shared" si="9"/>
        <v>11324.583333333332</v>
      </c>
      <c r="I10" s="18"/>
      <c r="J10" s="217"/>
      <c r="K10" s="18"/>
    </row>
    <row r="11" spans="1:11" ht="14.7" hidden="1" customHeight="1" x14ac:dyDescent="0.3">
      <c r="A11" s="12"/>
      <c r="B11" s="13"/>
      <c r="C11" s="13"/>
      <c r="D11" s="14" t="s">
        <v>11</v>
      </c>
      <c r="E11" s="16">
        <f t="shared" ref="E11:F11" si="10">(E10+E14)/2</f>
        <v>11945.95</v>
      </c>
      <c r="F11" s="16">
        <f t="shared" si="10"/>
        <v>11341.225</v>
      </c>
      <c r="G11" s="16">
        <f t="shared" ref="G11:H11" si="11">(G10+G14)/2</f>
        <v>11306.775000000001</v>
      </c>
      <c r="H11" s="16">
        <f t="shared" si="11"/>
        <v>11295.949999999999</v>
      </c>
      <c r="I11" s="16"/>
      <c r="J11" s="215"/>
      <c r="K11" s="16"/>
    </row>
    <row r="12" spans="1:11" ht="8.1" customHeight="1" x14ac:dyDescent="0.3">
      <c r="A12" s="12"/>
      <c r="B12" s="13"/>
      <c r="C12" s="13"/>
      <c r="D12" s="19"/>
      <c r="E12" s="11"/>
      <c r="F12" s="11"/>
      <c r="G12" s="11"/>
      <c r="H12" s="11"/>
      <c r="I12" s="11"/>
      <c r="J12" s="212"/>
      <c r="K12" s="11"/>
    </row>
    <row r="13" spans="1:11" ht="14.7" customHeight="1" x14ac:dyDescent="0.3">
      <c r="A13" s="12"/>
      <c r="B13" s="13"/>
      <c r="C13" s="13"/>
      <c r="D13" s="14" t="s">
        <v>12</v>
      </c>
      <c r="E13" s="20">
        <f t="shared" ref="E13:F13" si="12">E14+E57/2</f>
        <v>11813.924999999999</v>
      </c>
      <c r="F13" s="20">
        <f t="shared" si="12"/>
        <v>11304.099999999999</v>
      </c>
      <c r="G13" s="20">
        <f t="shared" ref="G13:H13" si="13">G14+G57/2</f>
        <v>11300.375</v>
      </c>
      <c r="H13" s="20">
        <f t="shared" si="13"/>
        <v>11275.808333333331</v>
      </c>
      <c r="I13" s="20"/>
      <c r="J13" s="218"/>
      <c r="K13" s="20"/>
    </row>
    <row r="14" spans="1:11" ht="14.7" customHeight="1" x14ac:dyDescent="0.3">
      <c r="A14" s="12"/>
      <c r="B14" s="13"/>
      <c r="C14" s="13"/>
      <c r="D14" s="14" t="s">
        <v>13</v>
      </c>
      <c r="E14" s="11">
        <f t="shared" ref="E14:F14" si="14">(E2+E3+E4)/3</f>
        <v>11839</v>
      </c>
      <c r="F14" s="11">
        <f t="shared" si="14"/>
        <v>11297.5</v>
      </c>
      <c r="G14" s="11">
        <f t="shared" ref="G14:H14" si="15">(G2+G3+G4)/3</f>
        <v>11284.300000000001</v>
      </c>
      <c r="H14" s="11">
        <f t="shared" si="15"/>
        <v>11267.316666666666</v>
      </c>
      <c r="I14" s="11"/>
      <c r="J14" s="212"/>
      <c r="K14" s="11"/>
    </row>
    <row r="15" spans="1:11" ht="14.7" customHeight="1" x14ac:dyDescent="0.3">
      <c r="A15" s="12"/>
      <c r="B15" s="13"/>
      <c r="C15" s="13"/>
      <c r="D15" s="14" t="s">
        <v>14</v>
      </c>
      <c r="E15" s="21">
        <f t="shared" ref="E15:F15" si="16">E14-E57/2</f>
        <v>11864.075000000001</v>
      </c>
      <c r="F15" s="21">
        <f t="shared" si="16"/>
        <v>11290.900000000001</v>
      </c>
      <c r="G15" s="21">
        <f t="shared" ref="G15:H15" si="17">G14-G57/2</f>
        <v>11268.225000000002</v>
      </c>
      <c r="H15" s="21">
        <f t="shared" si="17"/>
        <v>11258.825000000001</v>
      </c>
      <c r="I15" s="21"/>
      <c r="J15" s="219"/>
      <c r="K15" s="21"/>
    </row>
    <row r="16" spans="1:11" ht="8.1" customHeight="1" x14ac:dyDescent="0.3">
      <c r="A16" s="12"/>
      <c r="B16" s="13"/>
      <c r="C16" s="13"/>
      <c r="D16" s="19"/>
      <c r="E16" s="11"/>
      <c r="F16" s="11"/>
      <c r="G16" s="11"/>
      <c r="H16" s="11"/>
      <c r="I16" s="11"/>
      <c r="J16" s="212"/>
      <c r="K16" s="11"/>
    </row>
    <row r="17" spans="1:11" ht="14.7" hidden="1" customHeight="1" x14ac:dyDescent="0.3">
      <c r="A17" s="12"/>
      <c r="B17" s="13"/>
      <c r="C17" s="13"/>
      <c r="D17" s="14" t="s">
        <v>15</v>
      </c>
      <c r="E17" s="16">
        <f t="shared" ref="E17:F17" si="18">(E14+E18)/2</f>
        <v>11706.975</v>
      </c>
      <c r="F17" s="16">
        <f t="shared" si="18"/>
        <v>11247.174999999999</v>
      </c>
      <c r="G17" s="16">
        <f t="shared" ref="G17:H17" si="19">(G14+G18)/2</f>
        <v>11245.750000000002</v>
      </c>
      <c r="H17" s="16">
        <f t="shared" si="19"/>
        <v>11247.174999999999</v>
      </c>
      <c r="I17" s="16"/>
      <c r="J17" s="215"/>
      <c r="K17" s="16"/>
    </row>
    <row r="18" spans="1:11" ht="14.7" customHeight="1" x14ac:dyDescent="0.3">
      <c r="A18" s="12"/>
      <c r="B18" s="13"/>
      <c r="C18" s="13"/>
      <c r="D18" s="14" t="s">
        <v>16</v>
      </c>
      <c r="E18" s="22">
        <f t="shared" ref="E18:F18" si="20">2*E14-E2</f>
        <v>11574.95</v>
      </c>
      <c r="F18" s="22">
        <f t="shared" si="20"/>
        <v>11196.85</v>
      </c>
      <c r="G18" s="22">
        <f t="shared" ref="G18:H18" si="21">2*G14-G2</f>
        <v>11207.200000000003</v>
      </c>
      <c r="H18" s="22">
        <f t="shared" si="21"/>
        <v>11227.033333333331</v>
      </c>
      <c r="I18" s="22"/>
      <c r="J18" s="220"/>
      <c r="K18" s="22"/>
    </row>
    <row r="19" spans="1:11" ht="14.7" hidden="1" customHeight="1" x14ac:dyDescent="0.3">
      <c r="A19" s="12"/>
      <c r="B19" s="13"/>
      <c r="C19" s="13"/>
      <c r="D19" s="14" t="s">
        <v>17</v>
      </c>
      <c r="E19" s="16">
        <f t="shared" ref="E19:F19" si="22">(E18+E20)/2</f>
        <v>11468</v>
      </c>
      <c r="F19" s="16">
        <f t="shared" si="22"/>
        <v>11153.125</v>
      </c>
      <c r="G19" s="16">
        <f t="shared" ref="G19:H19" si="23">(G18+G20)/2</f>
        <v>11184.725000000002</v>
      </c>
      <c r="H19" s="16">
        <f t="shared" si="23"/>
        <v>11198.399999999998</v>
      </c>
      <c r="I19" s="16"/>
      <c r="J19" s="215"/>
      <c r="K19" s="16"/>
    </row>
    <row r="20" spans="1:11" ht="14.7" customHeight="1" x14ac:dyDescent="0.3">
      <c r="A20" s="12"/>
      <c r="B20" s="13"/>
      <c r="C20" s="13"/>
      <c r="D20" s="14" t="s">
        <v>18</v>
      </c>
      <c r="E20" s="23">
        <f t="shared" ref="E20:F20" si="24">E14-E50</f>
        <v>11361.050000000001</v>
      </c>
      <c r="F20" s="23">
        <f t="shared" si="24"/>
        <v>11109.4</v>
      </c>
      <c r="G20" s="23">
        <f t="shared" ref="G20:H20" si="25">G14-G50</f>
        <v>11162.250000000002</v>
      </c>
      <c r="H20" s="23">
        <f t="shared" si="25"/>
        <v>11169.766666666665</v>
      </c>
      <c r="I20" s="23"/>
      <c r="J20" s="221"/>
      <c r="K20" s="23"/>
    </row>
    <row r="21" spans="1:11" ht="14.7" hidden="1" customHeight="1" x14ac:dyDescent="0.3">
      <c r="A21" s="12"/>
      <c r="B21" s="13"/>
      <c r="C21" s="13"/>
      <c r="D21" s="14" t="s">
        <v>19</v>
      </c>
      <c r="E21" s="16">
        <f t="shared" ref="E21:F21" si="26">(E20+E22)/2</f>
        <v>11229.025000000001</v>
      </c>
      <c r="F21" s="16">
        <f t="shared" si="26"/>
        <v>11059.075000000001</v>
      </c>
      <c r="G21" s="16">
        <f t="shared" ref="G21:H21" si="27">(G20+G22)/2</f>
        <v>11123.700000000003</v>
      </c>
      <c r="H21" s="16">
        <f t="shared" si="27"/>
        <v>11149.624999999996</v>
      </c>
      <c r="I21" s="16"/>
      <c r="J21" s="215"/>
      <c r="K21" s="16"/>
    </row>
    <row r="22" spans="1:11" ht="14.7" customHeight="1" x14ac:dyDescent="0.3">
      <c r="A22" s="12"/>
      <c r="B22" s="13"/>
      <c r="C22" s="13"/>
      <c r="D22" s="14" t="s">
        <v>20</v>
      </c>
      <c r="E22" s="24">
        <f t="shared" ref="E22:F22" si="28">E18-E50</f>
        <v>11097.000000000002</v>
      </c>
      <c r="F22" s="24">
        <f t="shared" si="28"/>
        <v>11008.75</v>
      </c>
      <c r="G22" s="24">
        <f t="shared" ref="G22:H22" si="29">G18-G50</f>
        <v>11085.150000000003</v>
      </c>
      <c r="H22" s="24">
        <f t="shared" si="29"/>
        <v>11129.48333333333</v>
      </c>
      <c r="I22" s="24"/>
      <c r="J22" s="222"/>
      <c r="K22" s="24"/>
    </row>
    <row r="23" spans="1:11" ht="14.7" customHeight="1" x14ac:dyDescent="0.3">
      <c r="A23" s="235" t="s">
        <v>21</v>
      </c>
      <c r="B23" s="236"/>
      <c r="C23" s="236"/>
      <c r="D23" s="236"/>
      <c r="E23" s="25"/>
      <c r="F23" s="25"/>
      <c r="G23" s="25"/>
      <c r="H23" s="25"/>
      <c r="I23" s="25"/>
      <c r="J23" s="223"/>
      <c r="K23" s="25"/>
    </row>
    <row r="24" spans="1:11" ht="14.7" customHeight="1" x14ac:dyDescent="0.3">
      <c r="A24" s="12"/>
      <c r="B24" s="13"/>
      <c r="C24" s="13"/>
      <c r="D24" s="14" t="s">
        <v>22</v>
      </c>
      <c r="E24" s="17">
        <f t="shared" ref="E24:F24" si="30">(E2/E3)*E4</f>
        <v>12273.532356065753</v>
      </c>
      <c r="F24" s="17">
        <f t="shared" si="30"/>
        <v>11473.645884273486</v>
      </c>
      <c r="G24" s="17">
        <f t="shared" ref="G24:H24" si="31">(G2/G3)*G4</f>
        <v>11374.338997361947</v>
      </c>
      <c r="H24" s="17">
        <f t="shared" si="31"/>
        <v>11382.496124459749</v>
      </c>
      <c r="I24" s="17"/>
      <c r="J24" s="216"/>
      <c r="K24" s="17"/>
    </row>
    <row r="25" spans="1:11" ht="14.7" hidden="1" customHeight="1" x14ac:dyDescent="0.3">
      <c r="A25" s="12"/>
      <c r="B25" s="13"/>
      <c r="C25" s="13"/>
      <c r="D25" s="14" t="s">
        <v>23</v>
      </c>
      <c r="E25" s="16">
        <f t="shared" ref="E25:F25" si="32">E26+1.168*(E26-E27)</f>
        <v>12205.240040000001</v>
      </c>
      <c r="F25" s="16">
        <f t="shared" si="32"/>
        <v>11448.172719999999</v>
      </c>
      <c r="G25" s="16">
        <f t="shared" ref="G25:H25" si="33">G26+1.168*(G26-G27)</f>
        <v>11358.479960000002</v>
      </c>
      <c r="H25" s="16">
        <f t="shared" si="33"/>
        <v>11369.28556</v>
      </c>
      <c r="I25" s="16"/>
      <c r="J25" s="215"/>
      <c r="K25" s="16"/>
    </row>
    <row r="26" spans="1:11" ht="14.7" customHeight="1" x14ac:dyDescent="0.3">
      <c r="A26" s="12"/>
      <c r="B26" s="13"/>
      <c r="C26" s="13"/>
      <c r="D26" s="14" t="s">
        <v>24</v>
      </c>
      <c r="E26" s="18">
        <f t="shared" ref="E26:F26" si="34">E4+E51/2</f>
        <v>12051.7225</v>
      </c>
      <c r="F26" s="18">
        <f t="shared" si="34"/>
        <v>11387.754999999999</v>
      </c>
      <c r="G26" s="18">
        <f t="shared" ref="G26:H26" si="35">G4+G51/2</f>
        <v>11319.2775</v>
      </c>
      <c r="H26" s="18">
        <f t="shared" si="35"/>
        <v>11337.952499999999</v>
      </c>
      <c r="I26" s="18"/>
      <c r="J26" s="217"/>
      <c r="K26" s="18"/>
    </row>
    <row r="27" spans="1:11" ht="14.7" customHeight="1" x14ac:dyDescent="0.3">
      <c r="A27" s="12"/>
      <c r="B27" s="13"/>
      <c r="C27" s="13"/>
      <c r="D27" s="14" t="s">
        <v>25</v>
      </c>
      <c r="E27" s="7">
        <f t="shared" ref="E27:F27" si="36">E4+E51/4</f>
        <v>11920.286249999999</v>
      </c>
      <c r="F27" s="7">
        <f t="shared" si="36"/>
        <v>11336.0275</v>
      </c>
      <c r="G27" s="7">
        <f t="shared" ref="G27:H27" si="37">G4+G51/4</f>
        <v>11285.713749999999</v>
      </c>
      <c r="H27" s="7">
        <f t="shared" si="37"/>
        <v>11311.126249999999</v>
      </c>
      <c r="I27" s="7"/>
      <c r="J27" s="210"/>
      <c r="K27" s="7"/>
    </row>
    <row r="28" spans="1:11" ht="14.7" hidden="1" customHeight="1" x14ac:dyDescent="0.3">
      <c r="A28" s="12"/>
      <c r="B28" s="13"/>
      <c r="C28" s="13"/>
      <c r="D28" s="14" t="s">
        <v>26</v>
      </c>
      <c r="E28" s="16">
        <f t="shared" ref="E28:F28" si="38">E4+E51/6</f>
        <v>11876.474166666667</v>
      </c>
      <c r="F28" s="16">
        <f t="shared" si="38"/>
        <v>11318.785</v>
      </c>
      <c r="G28" s="16">
        <f t="shared" ref="G28:H28" si="39">G4+G51/6</f>
        <v>11274.525833333333</v>
      </c>
      <c r="H28" s="16">
        <f t="shared" si="39"/>
        <v>11302.184166666666</v>
      </c>
      <c r="I28" s="16"/>
      <c r="J28" s="215"/>
      <c r="K28" s="16"/>
    </row>
    <row r="29" spans="1:11" ht="14.7" hidden="1" customHeight="1" x14ac:dyDescent="0.3">
      <c r="A29" s="12"/>
      <c r="B29" s="13"/>
      <c r="C29" s="13"/>
      <c r="D29" s="14" t="s">
        <v>27</v>
      </c>
      <c r="E29" s="16">
        <f t="shared" ref="E29:F29" si="40">E4+E51/12</f>
        <v>11832.662083333333</v>
      </c>
      <c r="F29" s="16">
        <f t="shared" si="40"/>
        <v>11301.5425</v>
      </c>
      <c r="G29" s="16">
        <f t="shared" ref="G29:H29" si="41">G4+G51/12</f>
        <v>11263.337916666665</v>
      </c>
      <c r="H29" s="16">
        <f t="shared" si="41"/>
        <v>11293.242083333333</v>
      </c>
      <c r="I29" s="16"/>
      <c r="J29" s="215"/>
      <c r="K29" s="16"/>
    </row>
    <row r="30" spans="1:11" ht="14.7" customHeight="1" x14ac:dyDescent="0.3">
      <c r="A30" s="12"/>
      <c r="B30" s="13"/>
      <c r="C30" s="13"/>
      <c r="D30" s="14" t="s">
        <v>4</v>
      </c>
      <c r="E30" s="11">
        <f t="shared" ref="E30:F30" si="42">E4</f>
        <v>11788.85</v>
      </c>
      <c r="F30" s="11">
        <f t="shared" si="42"/>
        <v>11284.3</v>
      </c>
      <c r="G30" s="11">
        <f t="shared" ref="G30:H30" si="43">G4</f>
        <v>11252.15</v>
      </c>
      <c r="H30" s="11">
        <f t="shared" si="43"/>
        <v>11284.3</v>
      </c>
      <c r="I30" s="11"/>
      <c r="J30" s="212"/>
      <c r="K30" s="11"/>
    </row>
    <row r="31" spans="1:11" ht="14.7" hidden="1" customHeight="1" x14ac:dyDescent="0.3">
      <c r="A31" s="12"/>
      <c r="B31" s="13"/>
      <c r="C31" s="13"/>
      <c r="D31" s="14" t="s">
        <v>28</v>
      </c>
      <c r="E31" s="16">
        <f t="shared" ref="E31:F31" si="44">E4-E51/12</f>
        <v>11745.037916666668</v>
      </c>
      <c r="F31" s="16">
        <f t="shared" si="44"/>
        <v>11267.057499999999</v>
      </c>
      <c r="G31" s="16">
        <f t="shared" ref="G31:H31" si="45">G4-G51/12</f>
        <v>11240.962083333334</v>
      </c>
      <c r="H31" s="16">
        <f t="shared" si="45"/>
        <v>11275.357916666666</v>
      </c>
      <c r="I31" s="16"/>
      <c r="J31" s="215"/>
      <c r="K31" s="16"/>
    </row>
    <row r="32" spans="1:11" ht="14.7" hidden="1" customHeight="1" x14ac:dyDescent="0.3">
      <c r="A32" s="12"/>
      <c r="B32" s="13"/>
      <c r="C32" s="13"/>
      <c r="D32" s="14" t="s">
        <v>29</v>
      </c>
      <c r="E32" s="16">
        <f t="shared" ref="E32:F32" si="46">E4-E51/6</f>
        <v>11701.225833333334</v>
      </c>
      <c r="F32" s="16">
        <f t="shared" si="46"/>
        <v>11249.814999999999</v>
      </c>
      <c r="G32" s="16">
        <f t="shared" ref="G32:H32" si="47">G4-G51/6</f>
        <v>11229.774166666666</v>
      </c>
      <c r="H32" s="16">
        <f t="shared" si="47"/>
        <v>11266.415833333333</v>
      </c>
      <c r="I32" s="16"/>
      <c r="J32" s="215"/>
      <c r="K32" s="16"/>
    </row>
    <row r="33" spans="1:13" ht="14.7" customHeight="1" x14ac:dyDescent="0.3">
      <c r="A33" s="12"/>
      <c r="B33" s="13"/>
      <c r="C33" s="13"/>
      <c r="D33" s="14" t="s">
        <v>30</v>
      </c>
      <c r="E33" s="10">
        <f t="shared" ref="E33:F33" si="48">E4-E51/4</f>
        <v>11657.413750000002</v>
      </c>
      <c r="F33" s="10">
        <f t="shared" si="48"/>
        <v>11232.572499999998</v>
      </c>
      <c r="G33" s="10">
        <f t="shared" ref="G33:H33" si="49">G4-G51/4</f>
        <v>11218.58625</v>
      </c>
      <c r="H33" s="10">
        <f t="shared" si="49"/>
        <v>11257.473749999999</v>
      </c>
      <c r="I33" s="10"/>
      <c r="J33" s="211"/>
      <c r="K33" s="10"/>
    </row>
    <row r="34" spans="1:13" ht="14.7" customHeight="1" x14ac:dyDescent="0.3">
      <c r="A34" s="12"/>
      <c r="B34" s="13"/>
      <c r="C34" s="13"/>
      <c r="D34" s="14" t="s">
        <v>31</v>
      </c>
      <c r="E34" s="22">
        <f t="shared" ref="E34:F34" si="50">E4-E51/2</f>
        <v>11525.977500000001</v>
      </c>
      <c r="F34" s="22">
        <f t="shared" si="50"/>
        <v>11180.844999999999</v>
      </c>
      <c r="G34" s="22">
        <f t="shared" ref="G34:H34" si="51">G4-G51/2</f>
        <v>11185.022499999999</v>
      </c>
      <c r="H34" s="22">
        <f t="shared" si="51"/>
        <v>11230.647499999999</v>
      </c>
      <c r="I34" s="22"/>
      <c r="J34" s="220"/>
      <c r="K34" s="22"/>
    </row>
    <row r="35" spans="1:13" ht="14.7" hidden="1" customHeight="1" x14ac:dyDescent="0.3">
      <c r="A35" s="12"/>
      <c r="B35" s="13"/>
      <c r="C35" s="13"/>
      <c r="D35" s="14" t="s">
        <v>32</v>
      </c>
      <c r="E35" s="16">
        <f t="shared" ref="E35:F35" si="52">E34-1.168*(E33-E34)</f>
        <v>11372.45996</v>
      </c>
      <c r="F35" s="16">
        <f t="shared" si="52"/>
        <v>11120.42728</v>
      </c>
      <c r="G35" s="16">
        <f t="shared" ref="G35:H35" si="53">G34-1.168*(G33-G34)</f>
        <v>11145.820039999997</v>
      </c>
      <c r="H35" s="16">
        <f t="shared" si="53"/>
        <v>11199.314439999998</v>
      </c>
      <c r="I35" s="16"/>
      <c r="J35" s="215"/>
      <c r="K35" s="16"/>
    </row>
    <row r="36" spans="1:13" ht="14.7" customHeight="1" x14ac:dyDescent="0.3">
      <c r="A36" s="12"/>
      <c r="B36" s="13"/>
      <c r="C36" s="13"/>
      <c r="D36" s="14" t="s">
        <v>33</v>
      </c>
      <c r="E36" s="23">
        <f t="shared" ref="E36:F36" si="54">E4-(E24-E4)</f>
        <v>11304.167643934248</v>
      </c>
      <c r="F36" s="23">
        <f t="shared" si="54"/>
        <v>11094.954115726512</v>
      </c>
      <c r="G36" s="23">
        <f t="shared" ref="G36:H36" si="55">G4-(G24-G4)</f>
        <v>11129.961002638052</v>
      </c>
      <c r="H36" s="23">
        <f t="shared" si="55"/>
        <v>11186.10387554025</v>
      </c>
      <c r="I36" s="23"/>
      <c r="J36" s="221"/>
      <c r="K36" s="23"/>
    </row>
    <row r="37" spans="1:13" ht="14.7" customHeight="1" x14ac:dyDescent="0.3">
      <c r="A37" s="235" t="s">
        <v>34</v>
      </c>
      <c r="B37" s="236"/>
      <c r="C37" s="236"/>
      <c r="D37" s="236"/>
      <c r="E37" s="26" t="s">
        <v>35</v>
      </c>
      <c r="F37" s="9"/>
      <c r="G37" s="9"/>
      <c r="H37" s="9"/>
      <c r="I37" s="9"/>
      <c r="J37" s="9"/>
      <c r="K37" s="9"/>
    </row>
    <row r="38" spans="1:13" ht="14.7" customHeight="1" x14ac:dyDescent="0.3">
      <c r="A38" s="30"/>
      <c r="B38" s="19"/>
      <c r="C38" s="19"/>
      <c r="D38" s="14" t="s">
        <v>36</v>
      </c>
      <c r="E38" s="15"/>
      <c r="F38" s="15"/>
      <c r="G38" s="15"/>
      <c r="H38" s="15"/>
      <c r="I38" s="15"/>
      <c r="J38" s="214"/>
      <c r="K38" s="15"/>
    </row>
    <row r="39" spans="1:13" ht="14.7" customHeight="1" x14ac:dyDescent="0.3">
      <c r="A39" s="30"/>
      <c r="B39" s="19"/>
      <c r="C39" s="19"/>
      <c r="D39" s="14" t="s">
        <v>37</v>
      </c>
      <c r="E39" s="17"/>
      <c r="F39" s="17"/>
      <c r="G39" s="17"/>
      <c r="H39" s="17"/>
      <c r="I39" s="77"/>
      <c r="J39" s="224"/>
      <c r="K39" s="77"/>
      <c r="L39" s="206"/>
      <c r="M39" s="203"/>
    </row>
    <row r="40" spans="1:13" ht="14.7" customHeight="1" x14ac:dyDescent="0.3">
      <c r="A40" s="12"/>
      <c r="B40" s="19"/>
      <c r="C40" s="13"/>
      <c r="D40" s="14" t="s">
        <v>38</v>
      </c>
      <c r="E40" s="18"/>
      <c r="F40" s="18"/>
      <c r="G40" s="18"/>
      <c r="H40" s="18">
        <v>11361.4</v>
      </c>
      <c r="I40" s="18">
        <v>1</v>
      </c>
      <c r="J40" s="217"/>
      <c r="K40" s="18"/>
      <c r="L40" s="206"/>
      <c r="M40" s="203"/>
    </row>
    <row r="41" spans="1:13" ht="14.7" customHeight="1" x14ac:dyDescent="0.3">
      <c r="A41" s="12"/>
      <c r="B41" s="13"/>
      <c r="C41" s="13"/>
      <c r="D41" s="14" t="s">
        <v>39</v>
      </c>
      <c r="E41" s="7"/>
      <c r="F41" s="7"/>
      <c r="G41" s="7"/>
      <c r="H41" s="7">
        <v>11329.0111</v>
      </c>
      <c r="I41" s="7">
        <v>0.78</v>
      </c>
      <c r="J41" s="226"/>
      <c r="K41" s="7"/>
      <c r="L41" s="206"/>
      <c r="M41" s="203"/>
    </row>
    <row r="42" spans="1:13" ht="14.7" customHeight="1" x14ac:dyDescent="0.3">
      <c r="A42" s="12"/>
      <c r="B42" s="13"/>
      <c r="C42" s="13"/>
      <c r="D42" s="137" t="s">
        <v>64</v>
      </c>
      <c r="E42" s="20"/>
      <c r="F42" s="20"/>
      <c r="G42" s="20"/>
      <c r="H42" s="20">
        <v>11303.584299999999</v>
      </c>
      <c r="I42" s="20">
        <v>0.61</v>
      </c>
      <c r="J42" s="227"/>
      <c r="K42" s="20"/>
    </row>
    <row r="43" spans="1:13" ht="14.7" customHeight="1" x14ac:dyDescent="0.3">
      <c r="A43" s="12"/>
      <c r="B43" s="13"/>
      <c r="C43" s="13"/>
      <c r="D43" s="14" t="s">
        <v>4</v>
      </c>
      <c r="E43" s="11">
        <f t="shared" ref="E43:F43" si="56">E4</f>
        <v>11788.85</v>
      </c>
      <c r="F43" s="11">
        <f t="shared" si="56"/>
        <v>11284.3</v>
      </c>
      <c r="G43" s="11">
        <f t="shared" ref="G43:H43" si="57">G4</f>
        <v>11252.15</v>
      </c>
      <c r="H43" s="11">
        <f t="shared" si="57"/>
        <v>11284.3</v>
      </c>
      <c r="I43" s="11"/>
      <c r="J43" s="228"/>
      <c r="K43" s="11"/>
    </row>
    <row r="44" spans="1:13" ht="14.7" customHeight="1" x14ac:dyDescent="0.3">
      <c r="A44" s="12"/>
      <c r="B44" s="13"/>
      <c r="C44" s="13"/>
      <c r="D44" s="14" t="s">
        <v>40</v>
      </c>
      <c r="E44" s="21"/>
      <c r="F44" s="21"/>
      <c r="G44" s="21">
        <v>1</v>
      </c>
      <c r="H44" s="21">
        <v>11193.099999999999</v>
      </c>
      <c r="I44" s="21"/>
      <c r="J44" s="21"/>
      <c r="K44" s="21"/>
      <c r="L44" s="207"/>
    </row>
    <row r="45" spans="1:13" ht="14.7" customHeight="1" x14ac:dyDescent="0.3">
      <c r="A45" s="12"/>
      <c r="B45" s="13"/>
      <c r="C45" s="13"/>
      <c r="D45" s="14" t="s">
        <v>41</v>
      </c>
      <c r="E45" s="10"/>
      <c r="F45" s="10"/>
      <c r="G45" s="10">
        <v>1.23</v>
      </c>
      <c r="H45" s="10">
        <v>11153.381199999998</v>
      </c>
      <c r="I45" s="10">
        <v>11147.7791</v>
      </c>
      <c r="J45" s="10">
        <v>11167.25</v>
      </c>
      <c r="K45" s="10"/>
      <c r="L45" s="208"/>
    </row>
    <row r="46" spans="1:13" ht="14.7" customHeight="1" x14ac:dyDescent="0.3">
      <c r="A46" s="12"/>
      <c r="B46" s="13"/>
      <c r="C46" s="13"/>
      <c r="D46" s="14" t="s">
        <v>42</v>
      </c>
      <c r="E46" s="22"/>
      <c r="F46" s="22"/>
      <c r="G46" s="22">
        <v>1.61</v>
      </c>
      <c r="H46" s="22"/>
      <c r="I46" s="22"/>
      <c r="J46" s="22"/>
      <c r="K46" s="22"/>
      <c r="L46" s="206"/>
      <c r="M46" s="168"/>
    </row>
    <row r="47" spans="1:13" ht="14.7" customHeight="1" x14ac:dyDescent="0.3">
      <c r="A47" s="12"/>
      <c r="B47" s="13"/>
      <c r="C47" s="13"/>
      <c r="D47" s="14" t="s">
        <v>43</v>
      </c>
      <c r="E47" s="23"/>
      <c r="F47" s="23"/>
      <c r="G47" s="23"/>
      <c r="H47" s="23"/>
      <c r="I47" s="23"/>
      <c r="J47" s="229"/>
      <c r="K47" s="23"/>
      <c r="L47" s="206"/>
      <c r="M47" s="168"/>
    </row>
    <row r="48" spans="1:13" ht="14.7" customHeight="1" x14ac:dyDescent="0.3">
      <c r="A48" s="12"/>
      <c r="B48" s="13"/>
      <c r="C48" s="13"/>
      <c r="D48" s="14" t="s">
        <v>44</v>
      </c>
      <c r="E48" s="24"/>
      <c r="F48" s="24"/>
      <c r="G48" s="24"/>
      <c r="H48" s="24"/>
      <c r="I48" s="24"/>
      <c r="J48" s="222"/>
      <c r="K48" s="24"/>
    </row>
    <row r="49" spans="1:11" ht="14.7" customHeight="1" x14ac:dyDescent="0.3">
      <c r="A49" s="235" t="s">
        <v>45</v>
      </c>
      <c r="B49" s="236"/>
      <c r="C49" s="236"/>
      <c r="D49" s="236"/>
      <c r="E49" s="25"/>
      <c r="F49" s="25"/>
      <c r="G49" s="25"/>
      <c r="H49" s="25"/>
      <c r="I49" s="25"/>
      <c r="J49" s="223"/>
      <c r="K49" s="25"/>
    </row>
    <row r="50" spans="1:11" ht="14.7" customHeight="1" x14ac:dyDescent="0.3">
      <c r="A50" s="12"/>
      <c r="B50" s="13"/>
      <c r="C50" s="13"/>
      <c r="D50" s="14" t="s">
        <v>46</v>
      </c>
      <c r="E50" s="16">
        <f t="shared" ref="E50:F50" si="58">ABS(E2-E3)</f>
        <v>477.94999999999891</v>
      </c>
      <c r="F50" s="16">
        <f t="shared" si="58"/>
        <v>188.10000000000036</v>
      </c>
      <c r="G50" s="16">
        <f t="shared" ref="G50:H50" si="59">ABS(G2-G3)</f>
        <v>122.04999999999927</v>
      </c>
      <c r="H50" s="16">
        <f t="shared" si="59"/>
        <v>97.550000000001091</v>
      </c>
      <c r="I50" s="16"/>
      <c r="J50" s="215"/>
      <c r="K50" s="16"/>
    </row>
    <row r="51" spans="1:11" ht="14.7" customHeight="1" x14ac:dyDescent="0.3">
      <c r="A51" s="12"/>
      <c r="B51" s="13"/>
      <c r="C51" s="13"/>
      <c r="D51" s="14" t="s">
        <v>47</v>
      </c>
      <c r="E51" s="16">
        <f t="shared" ref="E51:F51" si="60">E50*1.1</f>
        <v>525.74499999999887</v>
      </c>
      <c r="F51" s="16">
        <f t="shared" si="60"/>
        <v>206.91000000000042</v>
      </c>
      <c r="G51" s="16">
        <f t="shared" ref="G51:H51" si="61">G50*1.1</f>
        <v>134.2549999999992</v>
      </c>
      <c r="H51" s="16">
        <f t="shared" si="61"/>
        <v>107.30500000000121</v>
      </c>
      <c r="I51" s="16"/>
      <c r="J51" s="215"/>
      <c r="K51" s="16"/>
    </row>
    <row r="52" spans="1:11" ht="14.7" customHeight="1" x14ac:dyDescent="0.3">
      <c r="A52" s="12"/>
      <c r="B52" s="13"/>
      <c r="C52" s="13"/>
      <c r="D52" s="14" t="s">
        <v>48</v>
      </c>
      <c r="E52" s="16">
        <f t="shared" ref="E52:F52" si="62">(E2+E3)</f>
        <v>23728.15</v>
      </c>
      <c r="F52" s="16">
        <f t="shared" si="62"/>
        <v>22608.199999999997</v>
      </c>
      <c r="G52" s="16">
        <f t="shared" ref="G52:H52" si="63">(G2+G3)</f>
        <v>22600.75</v>
      </c>
      <c r="H52" s="16">
        <f t="shared" si="63"/>
        <v>22517.65</v>
      </c>
      <c r="I52" s="16"/>
      <c r="J52" s="215"/>
      <c r="K52" s="16"/>
    </row>
    <row r="53" spans="1:11" ht="14.7" customHeight="1" x14ac:dyDescent="0.3">
      <c r="A53" s="12"/>
      <c r="B53" s="13"/>
      <c r="C53" s="13"/>
      <c r="D53" s="14" t="s">
        <v>49</v>
      </c>
      <c r="E53" s="16">
        <f t="shared" ref="E53:F53" si="64">(E2+E3)/2</f>
        <v>11864.075000000001</v>
      </c>
      <c r="F53" s="16">
        <f t="shared" si="64"/>
        <v>11304.099999999999</v>
      </c>
      <c r="G53" s="16">
        <f t="shared" ref="G53:H53" si="65">(G2+G3)/2</f>
        <v>11300.375</v>
      </c>
      <c r="H53" s="16">
        <f t="shared" si="65"/>
        <v>11258.825000000001</v>
      </c>
      <c r="I53" s="16"/>
      <c r="J53" s="215"/>
      <c r="K53" s="16"/>
    </row>
    <row r="54" spans="1:11" ht="14.7" customHeight="1" x14ac:dyDescent="0.3">
      <c r="A54" s="12"/>
      <c r="B54" s="13"/>
      <c r="C54" s="13"/>
      <c r="D54" s="14" t="s">
        <v>12</v>
      </c>
      <c r="E54" s="16">
        <f t="shared" ref="E54:F54" si="66">E55-E56+E55</f>
        <v>11813.924999999999</v>
      </c>
      <c r="F54" s="16">
        <f t="shared" si="66"/>
        <v>11290.900000000001</v>
      </c>
      <c r="G54" s="16">
        <f t="shared" ref="G54:H54" si="67">G55-G56+G55</f>
        <v>11268.225000000002</v>
      </c>
      <c r="H54" s="16">
        <f t="shared" si="67"/>
        <v>11275.808333333331</v>
      </c>
      <c r="I54" s="16"/>
      <c r="J54" s="215"/>
      <c r="K54" s="16"/>
    </row>
    <row r="55" spans="1:11" ht="14.7" customHeight="1" x14ac:dyDescent="0.3">
      <c r="A55" s="12"/>
      <c r="B55" s="13"/>
      <c r="C55" s="13"/>
      <c r="D55" s="14" t="s">
        <v>50</v>
      </c>
      <c r="E55" s="16">
        <f t="shared" ref="E55:F55" si="68">(E2+E3+E4)/3</f>
        <v>11839</v>
      </c>
      <c r="F55" s="16">
        <f t="shared" si="68"/>
        <v>11297.5</v>
      </c>
      <c r="G55" s="16">
        <f t="shared" ref="G55:H55" si="69">(G2+G3+G4)/3</f>
        <v>11284.300000000001</v>
      </c>
      <c r="H55" s="16">
        <f t="shared" si="69"/>
        <v>11267.316666666666</v>
      </c>
      <c r="I55" s="16"/>
      <c r="J55" s="215"/>
      <c r="K55" s="16"/>
    </row>
    <row r="56" spans="1:11" ht="14.7" customHeight="1" x14ac:dyDescent="0.3">
      <c r="A56" s="12"/>
      <c r="B56" s="13"/>
      <c r="C56" s="13"/>
      <c r="D56" s="14" t="s">
        <v>14</v>
      </c>
      <c r="E56" s="16">
        <f t="shared" ref="E56:F56" si="70">E53</f>
        <v>11864.075000000001</v>
      </c>
      <c r="F56" s="16">
        <f t="shared" si="70"/>
        <v>11304.099999999999</v>
      </c>
      <c r="G56" s="16">
        <f t="shared" ref="G56:H56" si="71">G53</f>
        <v>11300.375</v>
      </c>
      <c r="H56" s="16">
        <f t="shared" si="71"/>
        <v>11258.825000000001</v>
      </c>
      <c r="I56" s="16"/>
      <c r="J56" s="215"/>
      <c r="K56" s="16"/>
    </row>
    <row r="57" spans="1:11" ht="14.7" customHeight="1" x14ac:dyDescent="0.3">
      <c r="A57" s="12"/>
      <c r="B57" s="13"/>
      <c r="C57" s="13"/>
      <c r="D57" s="14" t="s">
        <v>51</v>
      </c>
      <c r="E57" s="31">
        <f>(E54-E56)</f>
        <v>-50.150000000001455</v>
      </c>
      <c r="F57" s="31">
        <f t="shared" ref="F57" si="72">ABS(F54-F56)</f>
        <v>13.19999999999709</v>
      </c>
      <c r="G57" s="31">
        <f t="shared" ref="G57:H57" si="73">ABS(G54-G56)</f>
        <v>32.149999999997817</v>
      </c>
      <c r="H57" s="31">
        <f t="shared" si="73"/>
        <v>16.983333333329938</v>
      </c>
      <c r="I57" s="31"/>
      <c r="J57" s="225"/>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6640625" defaultRowHeight="14.7" customHeight="1" x14ac:dyDescent="0.3"/>
  <cols>
    <col min="1" max="1" width="22" style="100" customWidth="1"/>
    <col min="2" max="2" width="12.6640625" style="100" customWidth="1"/>
    <col min="3" max="3" width="5.6640625" style="100" customWidth="1"/>
    <col min="4" max="4" width="12.6640625" style="100" customWidth="1"/>
    <col min="5" max="5" width="5.6640625" style="100" customWidth="1"/>
    <col min="6" max="6" width="12.6640625" style="100" customWidth="1"/>
    <col min="7" max="7" width="5.6640625" style="100" customWidth="1"/>
    <col min="8" max="8" width="12.6640625" style="100" customWidth="1"/>
    <col min="9" max="9" width="5.6640625" style="100" customWidth="1"/>
    <col min="10" max="10" width="12.6640625" style="100" customWidth="1"/>
    <col min="11" max="11" width="5.6640625" style="100" customWidth="1"/>
    <col min="12" max="12" width="12.6640625" style="100" customWidth="1"/>
    <col min="13" max="13" width="5.6640625" style="100" customWidth="1"/>
    <col min="14" max="14" width="12.6640625" style="100" customWidth="1"/>
    <col min="15" max="15" width="5.6640625" style="100" customWidth="1"/>
    <col min="16" max="16" width="12.6640625" style="100" customWidth="1"/>
    <col min="17" max="17" width="5.6640625" style="100" customWidth="1"/>
    <col min="18" max="18" width="12.6640625" style="100" customWidth="1"/>
    <col min="19" max="19" width="5.6640625" style="100" customWidth="1"/>
    <col min="20" max="255" width="8.6640625" style="100" customWidth="1"/>
    <col min="256" max="16384" width="8.664062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50"/>
  <sheetViews>
    <sheetView showGridLines="0" topLeftCell="C4" zoomScaleNormal="100" workbookViewId="0">
      <selection activeCell="R33" sqref="R33"/>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5" width="5.6640625" style="113" customWidth="1"/>
    <col min="26" max="26" width="12.6640625" style="113" customWidth="1"/>
    <col min="27" max="27" width="5.6640625" style="113" customWidth="1"/>
    <col min="28" max="28" width="12.6640625" style="113" customWidth="1"/>
    <col min="29" max="29" width="5.6640625" style="113" customWidth="1"/>
    <col min="30" max="30" width="12.6640625" style="113" customWidth="1"/>
    <col min="31" max="266" width="8.6640625" style="113" customWidth="1"/>
    <col min="267" max="16384" width="8.6640625" style="171"/>
  </cols>
  <sheetData>
    <row r="1" spans="1:30"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row>
    <row r="2" spans="1:30"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row>
    <row r="3" spans="1:30"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row>
    <row r="4" spans="1:30"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row>
    <row r="5" spans="1:30"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row>
    <row r="6" spans="1:30" ht="15" customHeight="1" thickBot="1" x14ac:dyDescent="0.35">
      <c r="A6" s="177" t="s">
        <v>55</v>
      </c>
      <c r="B6" s="178">
        <v>10585.65</v>
      </c>
      <c r="C6" s="111"/>
      <c r="D6" s="179">
        <v>12103.05</v>
      </c>
      <c r="E6" s="112"/>
      <c r="F6" s="180">
        <v>12000.35</v>
      </c>
      <c r="G6" s="110"/>
      <c r="H6" s="178">
        <v>12000.35</v>
      </c>
      <c r="I6" s="111"/>
      <c r="J6" s="179">
        <v>11706.6</v>
      </c>
      <c r="K6" s="112"/>
      <c r="L6" s="180">
        <v>11398.1</v>
      </c>
      <c r="M6" s="110"/>
      <c r="N6" s="178">
        <v>11706.6</v>
      </c>
      <c r="O6" s="111"/>
      <c r="P6" s="179">
        <v>11398.1</v>
      </c>
      <c r="Q6" s="112"/>
      <c r="R6" s="180">
        <v>11398.1</v>
      </c>
      <c r="S6" s="110"/>
      <c r="T6" s="178">
        <v>11361.4</v>
      </c>
      <c r="U6" s="111"/>
      <c r="V6" s="178">
        <v>11361.4</v>
      </c>
      <c r="W6" s="112"/>
      <c r="X6" s="180">
        <v>11706.6</v>
      </c>
      <c r="Y6" s="110"/>
      <c r="Z6" s="178">
        <v>12000.35</v>
      </c>
      <c r="AA6" s="111"/>
      <c r="AB6" s="178"/>
      <c r="AC6" s="112"/>
      <c r="AD6" s="180"/>
    </row>
    <row r="7" spans="1:30"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row>
    <row r="8" spans="1:30"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row>
    <row r="9" spans="1:30" ht="15" customHeight="1" thickBot="1" x14ac:dyDescent="0.35">
      <c r="A9" s="177" t="s">
        <v>56</v>
      </c>
      <c r="B9" s="178">
        <v>12103.05</v>
      </c>
      <c r="C9" s="111"/>
      <c r="D9" s="179">
        <v>11769.5</v>
      </c>
      <c r="E9" s="112"/>
      <c r="F9" s="180">
        <v>11625.1</v>
      </c>
      <c r="G9" s="110"/>
      <c r="H9" s="178">
        <v>11461</v>
      </c>
      <c r="I9" s="111"/>
      <c r="J9" s="179">
        <v>11301.55</v>
      </c>
      <c r="K9" s="112"/>
      <c r="L9" s="180">
        <v>11229.8</v>
      </c>
      <c r="M9" s="110"/>
      <c r="N9" s="178">
        <v>11301.55</v>
      </c>
      <c r="O9" s="111"/>
      <c r="P9" s="179">
        <v>11303.15</v>
      </c>
      <c r="Q9" s="112"/>
      <c r="R9" s="179">
        <v>11229.8</v>
      </c>
      <c r="S9" s="110"/>
      <c r="T9" s="178">
        <v>11247.25</v>
      </c>
      <c r="U9" s="111"/>
      <c r="V9" s="179">
        <v>11210.05</v>
      </c>
      <c r="W9" s="112"/>
      <c r="X9" s="179">
        <v>11210.05</v>
      </c>
      <c r="Y9" s="110"/>
      <c r="Z9" s="178">
        <v>11210.05</v>
      </c>
      <c r="AA9" s="111"/>
      <c r="AB9" s="179"/>
      <c r="AC9" s="112"/>
      <c r="AD9" s="179"/>
    </row>
    <row r="10" spans="1:30"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row>
    <row r="11" spans="1:30"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row>
    <row r="12" spans="1:30" ht="15" customHeight="1" thickBot="1" x14ac:dyDescent="0.35">
      <c r="A12" s="177" t="s">
        <v>57</v>
      </c>
      <c r="B12" s="178"/>
      <c r="C12" s="111"/>
      <c r="D12" s="179">
        <v>12000.35</v>
      </c>
      <c r="E12" s="112"/>
      <c r="F12" s="180">
        <v>11981.75</v>
      </c>
      <c r="G12" s="110"/>
      <c r="H12" s="178">
        <v>11706.6</v>
      </c>
      <c r="I12" s="111"/>
      <c r="J12" s="179">
        <v>11398.1</v>
      </c>
      <c r="K12" s="112"/>
      <c r="L12" s="180">
        <v>11361.4</v>
      </c>
      <c r="M12" s="110"/>
      <c r="N12" s="178">
        <v>11398.1</v>
      </c>
      <c r="O12" s="111"/>
      <c r="P12" s="179">
        <v>11359.25</v>
      </c>
      <c r="Q12" s="112"/>
      <c r="R12" s="180">
        <v>11361.4</v>
      </c>
      <c r="S12" s="110"/>
      <c r="T12" s="178">
        <v>11307.35</v>
      </c>
      <c r="U12" s="111"/>
      <c r="V12" s="179"/>
      <c r="W12" s="112"/>
      <c r="X12" s="180"/>
      <c r="Y12" s="110"/>
      <c r="Z12" s="178"/>
      <c r="AA12" s="111"/>
      <c r="AB12" s="179"/>
      <c r="AC12" s="112"/>
      <c r="AD12" s="180"/>
    </row>
    <row r="13" spans="1:30"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row>
    <row r="14" spans="1:30"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row>
    <row r="15" spans="1:30"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row>
    <row r="16" spans="1:30"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11397.141799999999</v>
      </c>
      <c r="K16" s="188"/>
      <c r="L16" s="188">
        <f>VALUE(23.6/100*(L6-L9)+L9)</f>
        <v>11269.5188</v>
      </c>
      <c r="M16" s="188"/>
      <c r="N16" s="188">
        <f>VALUE(23.6/100*(N6-N9)+N9)</f>
        <v>11397.141799999999</v>
      </c>
      <c r="O16" s="189"/>
      <c r="P16" s="188">
        <f>VALUE(23.6/100*(P6-P9)+P9)</f>
        <v>11325.558199999999</v>
      </c>
      <c r="Q16" s="188"/>
      <c r="R16" s="188">
        <f>VALUE(23.6/100*(R6-R9)+R9)</f>
        <v>11269.5188</v>
      </c>
      <c r="S16" s="188"/>
      <c r="T16" s="188">
        <f>VALUE(23.6/100*(T6-T9)+T9)</f>
        <v>11274.189399999999</v>
      </c>
      <c r="U16" s="189"/>
      <c r="V16" s="188">
        <f>VALUE(23.6/100*(V6-V9)+V9)</f>
        <v>11245.768599999999</v>
      </c>
      <c r="W16" s="188"/>
      <c r="X16" s="188">
        <f>VALUE(23.6/100*(X6-X9)+X9)</f>
        <v>11327.2358</v>
      </c>
      <c r="Y16" s="188"/>
      <c r="Z16" s="188">
        <f>VALUE(23.6/100*(Z6-Z9)+Z9)</f>
        <v>11396.560799999999</v>
      </c>
      <c r="AA16" s="189"/>
      <c r="AB16" s="188">
        <f>VALUE(23.6/100*(AB6-AB9)+AB9)</f>
        <v>0</v>
      </c>
      <c r="AC16" s="188"/>
      <c r="AD16" s="188">
        <f>VALUE(23.6/100*(AD6-AD9)+AD9)</f>
        <v>0</v>
      </c>
    </row>
    <row r="17" spans="1:30"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11456.2791</v>
      </c>
      <c r="K17" s="190"/>
      <c r="L17" s="231">
        <f>VALUE(38.2/100*(L6-L9)+L9)</f>
        <v>11294.0906</v>
      </c>
      <c r="M17" s="190"/>
      <c r="N17" s="190">
        <f>38.2/100*(N6-N9)+N9</f>
        <v>11456.2791</v>
      </c>
      <c r="O17" s="191"/>
      <c r="P17" s="190">
        <f>VALUE(38.2/100*(P6-P9)+P9)</f>
        <v>11339.420899999999</v>
      </c>
      <c r="Q17" s="190"/>
      <c r="R17" s="190">
        <f>VALUE(38.2/100*(R6-R9)+R9)</f>
        <v>11294.0906</v>
      </c>
      <c r="S17" s="190"/>
      <c r="T17" s="190">
        <f>38.2/100*(T6-T9)+T9</f>
        <v>11290.855299999999</v>
      </c>
      <c r="U17" s="191"/>
      <c r="V17" s="190">
        <f>VALUE(38.2/100*(V6-V9)+V9)</f>
        <v>11267.8657</v>
      </c>
      <c r="W17" s="190"/>
      <c r="X17" s="190">
        <f>VALUE(38.2/100*(X6-X9)+X9)</f>
        <v>11399.732099999999</v>
      </c>
      <c r="Y17" s="190"/>
      <c r="Z17" s="190">
        <f>38.2/100*(Z6-Z9)+Z9</f>
        <v>11511.944599999999</v>
      </c>
      <c r="AA17" s="191"/>
      <c r="AB17" s="190">
        <f>VALUE(38.2/100*(AB6-AB9)+AB9)</f>
        <v>0</v>
      </c>
      <c r="AC17" s="190"/>
      <c r="AD17" s="190">
        <f>VALUE(38.2/100*(AD6-AD9)+AD9)</f>
        <v>0</v>
      </c>
    </row>
    <row r="18" spans="1:30" ht="14.7" customHeight="1" x14ac:dyDescent="0.3">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11504.075000000001</v>
      </c>
      <c r="K18" s="188"/>
      <c r="L18" s="188">
        <f>VALUE(50/100*(L6-L9)+L9)</f>
        <v>11313.95</v>
      </c>
      <c r="M18" s="188"/>
      <c r="N18" s="188">
        <f>VALUE(50/100*(N6-N9)+N9)</f>
        <v>11504.075000000001</v>
      </c>
      <c r="O18" s="189"/>
      <c r="P18" s="188">
        <f>VALUE(50/100*(P6-P9)+P9)</f>
        <v>11350.625</v>
      </c>
      <c r="Q18" s="188"/>
      <c r="R18" s="188">
        <f>VALUE(50/100*(R6-R9)+R9)</f>
        <v>11313.95</v>
      </c>
      <c r="S18" s="188"/>
      <c r="T18" s="188">
        <f>VALUE(50/100*(T6-T9)+T9)</f>
        <v>11304.325000000001</v>
      </c>
      <c r="U18" s="189"/>
      <c r="V18" s="188">
        <f>VALUE(50/100*(V6-V9)+V9)</f>
        <v>11285.724999999999</v>
      </c>
      <c r="W18" s="188"/>
      <c r="X18" s="188">
        <f>VALUE(50/100*(X6-X9)+X9)</f>
        <v>11458.325000000001</v>
      </c>
      <c r="Y18" s="188"/>
      <c r="Z18" s="188">
        <f>VALUE(50/100*(Z6-Z9)+Z9)</f>
        <v>11605.2</v>
      </c>
      <c r="AA18" s="189"/>
      <c r="AB18" s="188">
        <f>VALUE(50/100*(AB6-AB9)+AB9)</f>
        <v>0</v>
      </c>
      <c r="AC18" s="188"/>
      <c r="AD18" s="188">
        <f>VALUE(50/100*(AD6-AD9)+AD9)</f>
        <v>0</v>
      </c>
    </row>
    <row r="19" spans="1:30"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11551.8709</v>
      </c>
      <c r="K19" s="188"/>
      <c r="L19" s="188">
        <f>VALUE(61.8/100*(L6-L9)+L9)</f>
        <v>11333.8094</v>
      </c>
      <c r="M19" s="188"/>
      <c r="N19" s="188">
        <f>VALUE(61.8/100*(N6-N9)+N9)</f>
        <v>11551.8709</v>
      </c>
      <c r="O19" s="189"/>
      <c r="P19" s="188">
        <f>VALUE(61.8/100*(P6-P9)+P9)</f>
        <v>11361.829100000001</v>
      </c>
      <c r="Q19" s="188"/>
      <c r="R19" s="188">
        <f>VALUE(61.8/100*(R6-R9)+R9)</f>
        <v>11333.8094</v>
      </c>
      <c r="S19" s="188"/>
      <c r="T19" s="188">
        <f>VALUE(61.8/100*(T6-T9)+T9)</f>
        <v>11317.7947</v>
      </c>
      <c r="U19" s="189"/>
      <c r="V19" s="188">
        <f>VALUE(61.8/100*(V6-V9)+V9)</f>
        <v>11303.584299999999</v>
      </c>
      <c r="W19" s="188"/>
      <c r="X19" s="188">
        <f>VALUE(61.8/100*(X6-X9)+X9)</f>
        <v>11516.9179</v>
      </c>
      <c r="Y19" s="188"/>
      <c r="Z19" s="188">
        <f>VALUE(61.8/100*(Z6-Z9)+Z9)</f>
        <v>11698.455400000001</v>
      </c>
      <c r="AA19" s="189"/>
      <c r="AB19" s="188">
        <f>VALUE(61.8/100*(AB6-AB9)+AB9)</f>
        <v>0</v>
      </c>
      <c r="AC19" s="188"/>
      <c r="AD19" s="188">
        <f>VALUE(61.8/100*(AD6-AD9)+AD9)</f>
        <v>0</v>
      </c>
    </row>
    <row r="20" spans="1:30"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11587.92035</v>
      </c>
      <c r="K20" s="193"/>
      <c r="L20" s="192">
        <f>VALUE(70.7/100*(L6-L9)+L9)</f>
        <v>11348.7881</v>
      </c>
      <c r="M20" s="192"/>
      <c r="N20" s="192">
        <f>VALUE(70.7/100*(N6-N9)+N9)</f>
        <v>11587.92035</v>
      </c>
      <c r="O20" s="169"/>
      <c r="P20" s="192">
        <f>VALUE(70.7/100*(P6-P9)+P9)</f>
        <v>11370.27965</v>
      </c>
      <c r="Q20" s="193"/>
      <c r="R20" s="192">
        <f>VALUE(70.7/100*(R6-R9)+R9)</f>
        <v>11348.7881</v>
      </c>
      <c r="S20" s="192"/>
      <c r="T20" s="192">
        <f>VALUE(70.7/100*(T6-T9)+T9)</f>
        <v>11327.95405</v>
      </c>
      <c r="U20" s="169"/>
      <c r="V20" s="192">
        <f>VALUE(70.7/100*(V6-V9)+V9)</f>
        <v>11317.05445</v>
      </c>
      <c r="W20" s="193"/>
      <c r="X20" s="192">
        <f>VALUE(70.7/100*(X6-X9)+X9)</f>
        <v>11561.110850000001</v>
      </c>
      <c r="Y20" s="192"/>
      <c r="Z20" s="192">
        <f>VALUE(70.7/100*(Z6-Z9)+Z9)</f>
        <v>11768.792100000001</v>
      </c>
      <c r="AA20" s="169"/>
      <c r="AB20" s="192">
        <f>VALUE(70.7/100*(AB6-AB9)+AB9)</f>
        <v>0</v>
      </c>
      <c r="AC20" s="193"/>
      <c r="AD20" s="192">
        <f>VALUE(70.7/100*(AD6-AD9)+AD9)</f>
        <v>0</v>
      </c>
    </row>
    <row r="21" spans="1:30"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11619.9193</v>
      </c>
      <c r="K21" s="188"/>
      <c r="L21" s="188">
        <f>VALUE(78.6/100*(L6-L9)+L9)</f>
        <v>11362.0838</v>
      </c>
      <c r="M21" s="188"/>
      <c r="N21" s="188">
        <f>VALUE(78.6/100*(N6-N9)+N9)</f>
        <v>11619.9193</v>
      </c>
      <c r="O21" s="189"/>
      <c r="P21" s="188">
        <f>VALUE(78.6/100*(P6-P9)+P9)</f>
        <v>11377.780699999999</v>
      </c>
      <c r="Q21" s="188"/>
      <c r="R21" s="188">
        <f>VALUE(78.6/100*(R6-R9)+R9)</f>
        <v>11362.0838</v>
      </c>
      <c r="S21" s="188"/>
      <c r="T21" s="188">
        <f>VALUE(78.6/100*(T6-T9)+T9)</f>
        <v>11336.9719</v>
      </c>
      <c r="U21" s="189"/>
      <c r="V21" s="188">
        <f>VALUE(78.6/100*(V6-V9)+V9)</f>
        <v>11329.0111</v>
      </c>
      <c r="W21" s="188"/>
      <c r="X21" s="188">
        <f>VALUE(78.6/100*(X6-X9)+X9)</f>
        <v>11600.338299999999</v>
      </c>
      <c r="Y21" s="188"/>
      <c r="Z21" s="188">
        <f>VALUE(78.6/100*(Z6-Z9)+Z9)</f>
        <v>11831.2258</v>
      </c>
      <c r="AA21" s="189"/>
      <c r="AB21" s="188">
        <f>VALUE(78.6/100*(AB6-AB9)+AB9)</f>
        <v>0</v>
      </c>
      <c r="AC21" s="188"/>
      <c r="AD21" s="188">
        <f>VALUE(78.6/100*(AD6-AD9)+AD9)</f>
        <v>0</v>
      </c>
    </row>
    <row r="22" spans="1:30" ht="14.7" customHeight="1" x14ac:dyDescent="0.3">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11398.1</v>
      </c>
      <c r="M22" s="192"/>
      <c r="N22" s="192">
        <f>VALUE(100/100*(N6-N9)+N9)</f>
        <v>11706.6</v>
      </c>
      <c r="O22" s="169"/>
      <c r="P22" s="192">
        <f>VALUE(100/100*(P6-P9)+P9)</f>
        <v>11398.1</v>
      </c>
      <c r="Q22" s="193"/>
      <c r="R22" s="192">
        <f>VALUE(100/100*(R6-R9)+R9)</f>
        <v>11398.1</v>
      </c>
      <c r="S22" s="192"/>
      <c r="T22" s="192">
        <f>VALUE(100/100*(T6-T9)+T9)</f>
        <v>11361.4</v>
      </c>
      <c r="U22" s="169"/>
      <c r="V22" s="192">
        <f>VALUE(100/100*(V6-V9)+V9)</f>
        <v>11361.4</v>
      </c>
      <c r="W22" s="193"/>
      <c r="X22" s="192">
        <f>VALUE(100/100*(X6-X9)+X9)</f>
        <v>11706.6</v>
      </c>
      <c r="Y22" s="192"/>
      <c r="Z22" s="192">
        <f>VALUE(100/100*(Z6-Z9)+Z9)</f>
        <v>12000.35</v>
      </c>
      <c r="AA22" s="169"/>
      <c r="AB22" s="192">
        <f>VALUE(100/100*(AB6-AB9)+AB9)</f>
        <v>0</v>
      </c>
      <c r="AC22" s="193"/>
      <c r="AD22" s="192">
        <f>VALUE(100/100*(AD6-AD9)+AD9)</f>
        <v>0</v>
      </c>
    </row>
    <row r="23" spans="1:30"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row>
    <row r="24" spans="1:30"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row>
    <row r="25" spans="1:30"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233">
        <f>VALUE(J12-38.2/100*(J6-J9))</f>
        <v>11243.3709</v>
      </c>
      <c r="K25" s="195"/>
      <c r="L25" s="197">
        <f>VALUE(L12-38.2/100*(L6-L9))</f>
        <v>11297.109399999999</v>
      </c>
      <c r="M25" s="195"/>
      <c r="N25" s="195">
        <f>VALUE(N12-38.2/100*(N6-N9))</f>
        <v>11243.3709</v>
      </c>
      <c r="O25" s="196"/>
      <c r="P25" s="195">
        <f>VALUE(P12-38.2/100*(P6-P9))</f>
        <v>11322.9791</v>
      </c>
      <c r="Q25" s="195"/>
      <c r="R25" s="195">
        <f>VALUE(R12-38.2/100*(R6-R9))</f>
        <v>11297.109399999999</v>
      </c>
      <c r="S25" s="195"/>
      <c r="T25" s="195">
        <f>VALUE(T12-38.2/100*(T6-T9))</f>
        <v>11263.744700000001</v>
      </c>
      <c r="U25" s="196"/>
      <c r="V25" s="195">
        <f>VALUE(V12-38.2/100*(V6-V9))</f>
        <v>-57.815700000000142</v>
      </c>
      <c r="W25" s="195"/>
      <c r="X25" s="195">
        <f>VALUE(X12-38.2/100*(X6-X9))</f>
        <v>-189.68210000000042</v>
      </c>
      <c r="Y25" s="195"/>
      <c r="Z25" s="195">
        <f>VALUE(Z12-38.2/100*(Z6-Z9))</f>
        <v>-301.89460000000042</v>
      </c>
      <c r="AA25" s="196"/>
      <c r="AB25" s="195">
        <f>VALUE(AB12-38.2/100*(AB6-AB9))</f>
        <v>0</v>
      </c>
      <c r="AC25" s="195"/>
      <c r="AD25" s="195">
        <f>VALUE(AD12-38.2/100*(AD6-AD9))</f>
        <v>0</v>
      </c>
    </row>
    <row r="26" spans="1:30"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11195.575000000001</v>
      </c>
      <c r="K26" s="195"/>
      <c r="L26" s="195">
        <f>VALUE(L12-50/100*(L6-L9))</f>
        <v>11277.25</v>
      </c>
      <c r="M26" s="195"/>
      <c r="N26" s="195">
        <f>VALUE(N12-50/100*(N6-N9))</f>
        <v>11195.575000000001</v>
      </c>
      <c r="O26" s="196"/>
      <c r="P26" s="195">
        <f>VALUE(P12-50/100*(P6-P9))</f>
        <v>11311.775</v>
      </c>
      <c r="Q26" s="195"/>
      <c r="R26" s="195">
        <f>VALUE(R12-50/100*(R6-R9))</f>
        <v>11277.25</v>
      </c>
      <c r="S26" s="195"/>
      <c r="T26" s="195">
        <f>VALUE(T12-50/100*(T6-T9))</f>
        <v>11250.275000000001</v>
      </c>
      <c r="U26" s="196"/>
      <c r="V26" s="195">
        <f>VALUE(V12-50/100*(V6-V9))</f>
        <v>-75.675000000000182</v>
      </c>
      <c r="W26" s="195"/>
      <c r="X26" s="195">
        <f>VALUE(X12-50/100*(X6-X9))</f>
        <v>-248.27500000000055</v>
      </c>
      <c r="Y26" s="195"/>
      <c r="Z26" s="195">
        <f>VALUE(Z12-50/100*(Z6-Z9))</f>
        <v>-395.15000000000055</v>
      </c>
      <c r="AA26" s="196"/>
      <c r="AB26" s="195">
        <f>VALUE(AB12-50/100*(AB6-AB9))</f>
        <v>0</v>
      </c>
      <c r="AC26" s="195"/>
      <c r="AD26" s="195">
        <f>VALUE(AD12-50/100*(AD6-AD9))</f>
        <v>0</v>
      </c>
    </row>
    <row r="27" spans="1:30"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11147.7791</v>
      </c>
      <c r="K27" s="198"/>
      <c r="L27" s="198">
        <f>VALUE(L12-61.8/100*(L6-L9))</f>
        <v>11257.390599999999</v>
      </c>
      <c r="M27" s="198"/>
      <c r="N27" s="198">
        <f>VALUE(N12-61.8/100*(N6-N9))</f>
        <v>11147.7791</v>
      </c>
      <c r="O27" s="199"/>
      <c r="P27" s="198">
        <f>VALUE(P12-61.8/100*(P6-P9))</f>
        <v>11300.570899999999</v>
      </c>
      <c r="Q27" s="198"/>
      <c r="R27" s="198">
        <f>VALUE(R12-61.8/100*(R6-R9))</f>
        <v>11257.390599999999</v>
      </c>
      <c r="S27" s="198"/>
      <c r="T27" s="198">
        <f>VALUE(T12-61.8/100*(T6-T9))</f>
        <v>11236.8053</v>
      </c>
      <c r="U27" s="199"/>
      <c r="V27" s="198">
        <f>VALUE(V12-61.8/100*(V6-V9))</f>
        <v>-93.534300000000229</v>
      </c>
      <c r="W27" s="198"/>
      <c r="X27" s="198">
        <f>VALUE(X12-61.8/100*(X6-X9))</f>
        <v>-306.86790000000065</v>
      </c>
      <c r="Y27" s="198"/>
      <c r="Z27" s="198">
        <f>VALUE(Z12-61.8/100*(Z6-Z9))</f>
        <v>-488.40540000000067</v>
      </c>
      <c r="AA27" s="199"/>
      <c r="AB27" s="198">
        <f>VALUE(AB12-61.8/100*(AB6-AB9))</f>
        <v>0</v>
      </c>
      <c r="AC27" s="198"/>
      <c r="AD27" s="198">
        <f>VALUE(AD12-61.8/100*(AD6-AD9))</f>
        <v>0</v>
      </c>
    </row>
    <row r="28" spans="1:30"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11114.281465</v>
      </c>
      <c r="K28" s="193"/>
      <c r="L28" s="192">
        <f>VALUE(L12-70.07/100*(L6-L9))</f>
        <v>11243.472189999999</v>
      </c>
      <c r="M28" s="192"/>
      <c r="N28" s="192">
        <f>VALUE(N12-70.07/100*(N6-N9))</f>
        <v>11114.281465</v>
      </c>
      <c r="O28" s="169"/>
      <c r="P28" s="192">
        <f>VALUE(P12-70.07/100*(P6-P9))</f>
        <v>11292.718535</v>
      </c>
      <c r="Q28" s="193"/>
      <c r="R28" s="192">
        <f>VALUE(R12-70.07/100*(R6-R9))</f>
        <v>11243.472189999999</v>
      </c>
      <c r="S28" s="192"/>
      <c r="T28" s="192">
        <f>VALUE(T12-70.07/100*(T6-T9))</f>
        <v>11227.365095000001</v>
      </c>
      <c r="U28" s="169"/>
      <c r="V28" s="192">
        <f>VALUE(V12-70.07/100*(V6-V9))</f>
        <v>-106.05094500000024</v>
      </c>
      <c r="W28" s="193"/>
      <c r="X28" s="192">
        <f>VALUE(X12-70.07/100*(X6-X9))</f>
        <v>-347.9325850000007</v>
      </c>
      <c r="Y28" s="192"/>
      <c r="Z28" s="192">
        <f>VALUE(Z12-70.07/100*(Z6-Z9))</f>
        <v>-553.76321000000064</v>
      </c>
      <c r="AA28" s="169"/>
      <c r="AB28" s="192">
        <f>VALUE(AB12-70.07/100*(AB6-AB9))</f>
        <v>0</v>
      </c>
      <c r="AC28" s="193"/>
      <c r="AD28" s="192">
        <f>VALUE(AD12-70.07/100*(AD6-AD9))</f>
        <v>0</v>
      </c>
    </row>
    <row r="29" spans="1:30" ht="14.7" customHeight="1" x14ac:dyDescent="0.3">
      <c r="A29" s="118">
        <v>1</v>
      </c>
      <c r="B29" s="195">
        <f>VALUE(B12-100/100*(B6-B9))</f>
        <v>1517.3999999999996</v>
      </c>
      <c r="C29" s="196"/>
      <c r="D29" s="195">
        <f>VALUE(D12-100/100*(D6-D9))</f>
        <v>11666.800000000001</v>
      </c>
      <c r="E29" s="195"/>
      <c r="F29" s="195">
        <f>VALUE(F12-100/100*(F6-F9))</f>
        <v>11606.5</v>
      </c>
      <c r="G29" s="195"/>
      <c r="H29" s="233">
        <f>VALUE(H12-100/100*(H6-H9))</f>
        <v>11167.25</v>
      </c>
      <c r="I29" s="196"/>
      <c r="J29" s="195">
        <f>VALUE(J12-100/100*(J6-J9))</f>
        <v>10993.05</v>
      </c>
      <c r="K29" s="195"/>
      <c r="L29" s="195">
        <f>VALUE(L12-100/100*(L6-L9))</f>
        <v>11193.099999999999</v>
      </c>
      <c r="M29" s="195"/>
      <c r="N29" s="195">
        <f>VALUE(N12-100/100*(N6-N9))</f>
        <v>10993.05</v>
      </c>
      <c r="O29" s="196"/>
      <c r="P29" s="195">
        <f>VALUE(P12-100/100*(P6-P9))</f>
        <v>11264.3</v>
      </c>
      <c r="Q29" s="195"/>
      <c r="R29" s="233">
        <f>VALUE(R12-100/100*(R6-R9))</f>
        <v>11193.099999999999</v>
      </c>
      <c r="S29" s="195"/>
      <c r="T29" s="195">
        <f>VALUE(T12-100/100*(T6-T9))</f>
        <v>11193.2</v>
      </c>
      <c r="U29" s="196"/>
      <c r="V29" s="195">
        <f>VALUE(V12-100/100*(V6-V9))</f>
        <v>-151.35000000000036</v>
      </c>
      <c r="W29" s="195"/>
      <c r="X29" s="195">
        <f>VALUE(X12-100/100*(X6-X9))</f>
        <v>-496.55000000000109</v>
      </c>
      <c r="Y29" s="195"/>
      <c r="Z29" s="195">
        <f>VALUE(Z12-100/100*(Z6-Z9))</f>
        <v>-790.30000000000109</v>
      </c>
      <c r="AA29" s="196"/>
      <c r="AB29" s="195">
        <f>VALUE(AB12-100/100*(AB6-AB9))</f>
        <v>0</v>
      </c>
      <c r="AC29" s="195"/>
      <c r="AD29" s="195">
        <f>VALUE(AD12-100/100*(AD6-AD9))</f>
        <v>0</v>
      </c>
    </row>
    <row r="30" spans="1:30"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10897.458199999999</v>
      </c>
      <c r="K30" s="200"/>
      <c r="L30" s="200">
        <f>VALUE(L12-123.6/100*(L6-L9))</f>
        <v>11153.381199999998</v>
      </c>
      <c r="M30" s="200"/>
      <c r="N30" s="200">
        <f>VALUE(N12-123.6/100*(N6-N9))</f>
        <v>10897.458199999999</v>
      </c>
      <c r="O30" s="201"/>
      <c r="P30" s="200">
        <f>VALUE(P12-123.6/100*(P6-P9))</f>
        <v>11241.891799999999</v>
      </c>
      <c r="Q30" s="200"/>
      <c r="R30" s="234">
        <f>VALUE(R12-123.6/100*(R6-R9))</f>
        <v>11153.381199999998</v>
      </c>
      <c r="S30" s="200"/>
      <c r="T30" s="200">
        <f>VALUE(T12-123.6/100*(T6-T9))</f>
        <v>11166.260600000001</v>
      </c>
      <c r="U30" s="201"/>
      <c r="V30" s="200">
        <f>VALUE(V12-123.6/100*(V6-V9))</f>
        <v>-187.06860000000046</v>
      </c>
      <c r="W30" s="200"/>
      <c r="X30" s="200">
        <f>VALUE(X12-123.6/100*(X6-X9))</f>
        <v>-613.73580000000129</v>
      </c>
      <c r="Y30" s="200"/>
      <c r="Z30" s="200">
        <f>VALUE(Z12-123.6/100*(Z6-Z9))</f>
        <v>-976.81080000000134</v>
      </c>
      <c r="AA30" s="201"/>
      <c r="AB30" s="200">
        <f>VALUE(AB12-123.6/100*(AB6-AB9))</f>
        <v>0</v>
      </c>
      <c r="AC30" s="200"/>
      <c r="AD30" s="200">
        <f>VALUE(AD12-123.6/100*(AD6-AD9))</f>
        <v>0</v>
      </c>
    </row>
    <row r="31" spans="1:30"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10838.320899999999</v>
      </c>
      <c r="K31" s="193"/>
      <c r="L31" s="192">
        <f>VALUE(L12-138.2/100*(L6-L9))</f>
        <v>11128.809399999998</v>
      </c>
      <c r="M31" s="192"/>
      <c r="N31" s="192">
        <f>VALUE(N12-138.2/100*(N6-N9))</f>
        <v>10838.320899999999</v>
      </c>
      <c r="O31" s="169"/>
      <c r="P31" s="192">
        <f>VALUE(P12-138.2/100*(P6-P9))</f>
        <v>11228.0291</v>
      </c>
      <c r="Q31" s="193"/>
      <c r="R31" s="192">
        <f>VALUE(R12-138.2/100*(R6-R9))</f>
        <v>11128.809399999998</v>
      </c>
      <c r="S31" s="192"/>
      <c r="T31" s="192">
        <f>VALUE(T12-138.2/100*(T6-T9))</f>
        <v>11149.594700000001</v>
      </c>
      <c r="U31" s="169"/>
      <c r="V31" s="192">
        <f>VALUE(V12-138.2/100*(V6-V9))</f>
        <v>-209.1657000000005</v>
      </c>
      <c r="W31" s="193"/>
      <c r="X31" s="192">
        <f>VALUE(X12-138.2/100*(X6-X9))</f>
        <v>-686.23210000000142</v>
      </c>
      <c r="Y31" s="192"/>
      <c r="Z31" s="192">
        <f>VALUE(Z12-138.2/100*(Z6-Z9))</f>
        <v>-1092.1946000000014</v>
      </c>
      <c r="AA31" s="169"/>
      <c r="AB31" s="192">
        <f>VALUE(AB12-138.2/100*(AB6-AB9))</f>
        <v>0</v>
      </c>
      <c r="AC31" s="193"/>
      <c r="AD31" s="192">
        <f>VALUE(AD12-138.2/100*(AD6-AD9))</f>
        <v>0</v>
      </c>
    </row>
    <row r="32" spans="1:30"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10790.524999999998</v>
      </c>
      <c r="K32" s="193"/>
      <c r="L32" s="192">
        <f>VALUE(L12-150/100*(L6-L9))</f>
        <v>11108.949999999997</v>
      </c>
      <c r="M32" s="192"/>
      <c r="N32" s="192">
        <f>VALUE(N12-150/100*(N6-N9))</f>
        <v>10790.524999999998</v>
      </c>
      <c r="O32" s="169"/>
      <c r="P32" s="192">
        <f>VALUE(P12-150/100*(P6-P9))</f>
        <v>11216.824999999999</v>
      </c>
      <c r="Q32" s="193"/>
      <c r="R32" s="192">
        <f>VALUE(R12-150/100*(R6-R9))</f>
        <v>11108.949999999997</v>
      </c>
      <c r="S32" s="192"/>
      <c r="T32" s="192">
        <f>VALUE(T12-150/100*(T6-T9))</f>
        <v>11136.125</v>
      </c>
      <c r="U32" s="169"/>
      <c r="V32" s="192">
        <f>VALUE(V12-150/100*(V6-V9))</f>
        <v>-227.02500000000055</v>
      </c>
      <c r="W32" s="193"/>
      <c r="X32" s="192">
        <f>VALUE(X12-150/100*(X6-X9))</f>
        <v>-744.82500000000164</v>
      </c>
      <c r="Y32" s="192"/>
      <c r="Z32" s="192">
        <f>VALUE(Z12-150/100*(Z6-Z9))</f>
        <v>-1185.4500000000016</v>
      </c>
      <c r="AA32" s="169"/>
      <c r="AB32" s="192">
        <f>VALUE(AB12-150/100*(AB6-AB9))</f>
        <v>0</v>
      </c>
      <c r="AC32" s="193"/>
      <c r="AD32" s="192">
        <f>VALUE(AD12-150/100*(AD6-AD9))</f>
        <v>0</v>
      </c>
    </row>
    <row r="33" spans="1:30" ht="14.7" customHeight="1" x14ac:dyDescent="0.3">
      <c r="A33" s="119">
        <v>1.6180000000000001</v>
      </c>
      <c r="B33" s="198">
        <f>VALUE(B12-161.8/100*(B6-B9))</f>
        <v>2455.1531999999997</v>
      </c>
      <c r="C33" s="199"/>
      <c r="D33" s="198">
        <f>VALUE(D12-161.8/100*(D6-D9))</f>
        <v>11460.666100000002</v>
      </c>
      <c r="E33" s="198"/>
      <c r="F33" s="232">
        <f>VALUE(F12-161.8/100*(F6-F9))</f>
        <v>11374.595499999999</v>
      </c>
      <c r="G33" s="198"/>
      <c r="H33" s="198">
        <f>VALUE(H12-161.8/100*(H6-H9))</f>
        <v>10833.931699999999</v>
      </c>
      <c r="I33" s="199"/>
      <c r="J33" s="198">
        <f>VALUE(J12-161.8/100*(J6-J9))</f>
        <v>10742.729099999999</v>
      </c>
      <c r="K33" s="198"/>
      <c r="L33" s="198">
        <f>VALUE(L12-161.8/100*(L6-L9))</f>
        <v>11089.090599999998</v>
      </c>
      <c r="M33" s="198"/>
      <c r="N33" s="198">
        <f>VALUE(N12-161.8/100*(N6-N9))</f>
        <v>10742.729099999999</v>
      </c>
      <c r="O33" s="199"/>
      <c r="P33" s="198">
        <f>VALUE(P12-161.8/100*(P6-P9))</f>
        <v>11205.620899999998</v>
      </c>
      <c r="Q33" s="198"/>
      <c r="R33" s="232">
        <f>VALUE(R12-161.8/100*(R6-R9))</f>
        <v>11089.090599999998</v>
      </c>
      <c r="S33" s="198"/>
      <c r="T33" s="198">
        <f>VALUE(T12-161.8/100*(T6-T9))</f>
        <v>11122.6553</v>
      </c>
      <c r="U33" s="199"/>
      <c r="V33" s="198">
        <f>VALUE(V12-161.8/100*(V6-V9))</f>
        <v>-244.88430000000059</v>
      </c>
      <c r="W33" s="198"/>
      <c r="X33" s="198">
        <f>VALUE(X12-161.8/100*(X6-X9))</f>
        <v>-803.41790000000185</v>
      </c>
      <c r="Y33" s="198"/>
      <c r="Z33" s="198">
        <f>VALUE(Z12-161.8/100*(Z6-Z9))</f>
        <v>-1278.7054000000019</v>
      </c>
      <c r="AA33" s="199"/>
      <c r="AB33" s="198">
        <f>VALUE(AB12-161.8/100*(AB6-AB9))</f>
        <v>0</v>
      </c>
      <c r="AC33" s="198"/>
      <c r="AD33" s="198">
        <f>VALUE(AD12-161.8/100*(AD6-AD9))</f>
        <v>0</v>
      </c>
    </row>
    <row r="34" spans="1:30"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10709.231464999999</v>
      </c>
      <c r="K34" s="193"/>
      <c r="L34" s="192">
        <f>VALUE(L12-170.07/100*(L6-L9))</f>
        <v>11075.172189999997</v>
      </c>
      <c r="M34" s="192"/>
      <c r="N34" s="192">
        <f>VALUE(N12-170.07/100*(N6-N9))</f>
        <v>10709.231464999999</v>
      </c>
      <c r="O34" s="169"/>
      <c r="P34" s="192">
        <f>VALUE(P12-170.07/100*(P6-P9))</f>
        <v>11197.768534999999</v>
      </c>
      <c r="Q34" s="193"/>
      <c r="R34" s="192">
        <f>VALUE(R12-170.07/100*(R6-R9))</f>
        <v>11075.172189999997</v>
      </c>
      <c r="S34" s="192"/>
      <c r="T34" s="192">
        <f>VALUE(T12-170.07/100*(T6-T9))</f>
        <v>11113.215095000001</v>
      </c>
      <c r="U34" s="169"/>
      <c r="V34" s="192">
        <f>VALUE(V12-170.07/100*(V6-V9))</f>
        <v>-257.4009450000006</v>
      </c>
      <c r="W34" s="193"/>
      <c r="X34" s="192">
        <f>VALUE(X12-170.07/100*(X6-X9))</f>
        <v>-844.48258500000179</v>
      </c>
      <c r="Y34" s="192"/>
      <c r="Z34" s="192">
        <f>VALUE(Z12-170.07/100*(Z6-Z9))</f>
        <v>-1344.0632100000018</v>
      </c>
      <c r="AA34" s="169"/>
      <c r="AB34" s="192">
        <f>VALUE(AB12-170.07/100*(AB6-AB9))</f>
        <v>0</v>
      </c>
      <c r="AC34" s="193"/>
      <c r="AD34" s="192">
        <f>VALUE(AD12-170.07/100*(AD6-AD9))</f>
        <v>0</v>
      </c>
    </row>
    <row r="35" spans="1:30"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10587.999999999998</v>
      </c>
      <c r="K35" s="195"/>
      <c r="L35" s="195">
        <f>VALUE(L12-200/100*(L6-L9))</f>
        <v>11024.799999999997</v>
      </c>
      <c r="M35" s="195"/>
      <c r="N35" s="195">
        <f>VALUE(N12-200/100*(N6-N9))</f>
        <v>10587.999999999998</v>
      </c>
      <c r="O35" s="196"/>
      <c r="P35" s="195">
        <f>VALUE(P12-200/100*(P6-P9))</f>
        <v>11169.349999999999</v>
      </c>
      <c r="Q35" s="195"/>
      <c r="R35" s="195">
        <f>VALUE(R12-200/100*(R6-R9))</f>
        <v>11024.799999999997</v>
      </c>
      <c r="S35" s="195"/>
      <c r="T35" s="195">
        <f>VALUE(T12-200/100*(T6-T9))</f>
        <v>11079.050000000001</v>
      </c>
      <c r="U35" s="196"/>
      <c r="V35" s="195">
        <f>VALUE(V12-200/100*(V6-V9))</f>
        <v>-302.70000000000073</v>
      </c>
      <c r="W35" s="195"/>
      <c r="X35" s="195">
        <f>VALUE(X12-200/100*(X6-X9))</f>
        <v>-993.10000000000218</v>
      </c>
      <c r="Y35" s="195"/>
      <c r="Z35" s="195">
        <f>VALUE(Z12-200/100*(Z6-Z9))</f>
        <v>-1580.6000000000022</v>
      </c>
      <c r="AA35" s="196"/>
      <c r="AB35" s="195">
        <f>VALUE(AB12-200/100*(AB6-AB9))</f>
        <v>0</v>
      </c>
      <c r="AC35" s="195"/>
      <c r="AD35" s="195">
        <f>VALUE(AD12-200/100*(AD6-AD9))</f>
        <v>0</v>
      </c>
    </row>
    <row r="36" spans="1:30"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10492.408199999998</v>
      </c>
      <c r="K36" s="193"/>
      <c r="L36" s="192">
        <f>VALUE(L12-223.6/100*(L6-L9))</f>
        <v>10985.081199999997</v>
      </c>
      <c r="M36" s="192"/>
      <c r="N36" s="192">
        <f>VALUE(N12-223.6/100*(N6-N9))</f>
        <v>10492.408199999998</v>
      </c>
      <c r="O36" s="169"/>
      <c r="P36" s="192">
        <f>VALUE(P12-223.6/100*(P6-P9))</f>
        <v>11146.941799999999</v>
      </c>
      <c r="Q36" s="193"/>
      <c r="R36" s="192">
        <f>VALUE(R12-223.6/100*(R6-R9))</f>
        <v>10985.081199999997</v>
      </c>
      <c r="S36" s="192"/>
      <c r="T36" s="192">
        <f>VALUE(T12-223.6/100*(T6-T9))</f>
        <v>11052.110600000002</v>
      </c>
      <c r="U36" s="169"/>
      <c r="V36" s="192">
        <f>VALUE(V12-223.6/100*(V6-V9))</f>
        <v>-338.41860000000077</v>
      </c>
      <c r="W36" s="193"/>
      <c r="X36" s="192">
        <f>VALUE(X12-223.6/100*(X6-X9))</f>
        <v>-1110.2858000000024</v>
      </c>
      <c r="Y36" s="192"/>
      <c r="Z36" s="192">
        <f>VALUE(Z12-223.6/100*(Z6-Z9))</f>
        <v>-1767.1108000000022</v>
      </c>
      <c r="AA36" s="169"/>
      <c r="AB36" s="192">
        <f>VALUE(AB12-223.6/100*(AB6-AB9))</f>
        <v>0</v>
      </c>
      <c r="AC36" s="193"/>
      <c r="AD36" s="192">
        <f>VALUE(AD12-223.6/100*(AD6-AD9))</f>
        <v>0</v>
      </c>
    </row>
    <row r="37" spans="1:30"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10433.270899999998</v>
      </c>
      <c r="K37" s="195"/>
      <c r="L37" s="195">
        <f>VALUE(L12-238.2/100*(L6-L9))</f>
        <v>10960.509399999997</v>
      </c>
      <c r="M37" s="195"/>
      <c r="N37" s="195">
        <f>VALUE(N12-238.2/100*(N6-N9))</f>
        <v>10433.270899999998</v>
      </c>
      <c r="O37" s="196"/>
      <c r="P37" s="195">
        <f>VALUE(P12-238.2/100*(P6-P9))</f>
        <v>11133.079099999999</v>
      </c>
      <c r="Q37" s="195"/>
      <c r="R37" s="195">
        <f>VALUE(R12-238.2/100*(R6-R9))</f>
        <v>10960.509399999997</v>
      </c>
      <c r="S37" s="195"/>
      <c r="T37" s="195">
        <f>VALUE(T12-238.2/100*(T6-T9))</f>
        <v>11035.444700000002</v>
      </c>
      <c r="U37" s="196"/>
      <c r="V37" s="195">
        <f>VALUE(V12-238.2/100*(V6-V9))</f>
        <v>-360.51570000000083</v>
      </c>
      <c r="W37" s="195"/>
      <c r="X37" s="195">
        <f>VALUE(X12-238.2/100*(X6-X9))</f>
        <v>-1182.7821000000024</v>
      </c>
      <c r="Y37" s="195"/>
      <c r="Z37" s="195">
        <f>VALUE(Z12-238.2/100*(Z6-Z9))</f>
        <v>-1882.4946000000023</v>
      </c>
      <c r="AA37" s="196"/>
      <c r="AB37" s="195">
        <f>VALUE(AB12-238.2/100*(AB6-AB9))</f>
        <v>0</v>
      </c>
      <c r="AC37" s="195"/>
      <c r="AD37" s="195">
        <f>VALUE(AD12-238.2/100*(AD6-AD9))</f>
        <v>0</v>
      </c>
    </row>
    <row r="38" spans="1:30"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10337.679099999998</v>
      </c>
      <c r="K38" s="195"/>
      <c r="L38" s="195">
        <f>VALUE(L12-261.8/100*(L6-L9))</f>
        <v>10920.790599999997</v>
      </c>
      <c r="M38" s="195"/>
      <c r="N38" s="195">
        <f>VALUE(N12-261.8/100*(N6-N9))</f>
        <v>10337.679099999998</v>
      </c>
      <c r="O38" s="196"/>
      <c r="P38" s="195">
        <f>VALUE(P12-261.8/100*(P6-P9))</f>
        <v>11110.670899999997</v>
      </c>
      <c r="Q38" s="195"/>
      <c r="R38" s="195">
        <f>VALUE(R12-261.8/100*(R6-R9))</f>
        <v>10920.790599999997</v>
      </c>
      <c r="S38" s="195"/>
      <c r="T38" s="195">
        <f>VALUE(T12-261.8/100*(T6-T9))</f>
        <v>11008.505300000001</v>
      </c>
      <c r="U38" s="196"/>
      <c r="V38" s="195">
        <f>VALUE(V12-261.8/100*(V6-V9))</f>
        <v>-396.23430000000099</v>
      </c>
      <c r="W38" s="195"/>
      <c r="X38" s="195">
        <f>VALUE(X12-261.8/100*(X6-X9))</f>
        <v>-1299.9679000000031</v>
      </c>
      <c r="Y38" s="195"/>
      <c r="Z38" s="195">
        <f>VALUE(Z12-261.8/100*(Z6-Z9))</f>
        <v>-2069.0054000000032</v>
      </c>
      <c r="AA38" s="196"/>
      <c r="AB38" s="195">
        <f>VALUE(AB12-261.8/100*(AB6-AB9))</f>
        <v>0</v>
      </c>
      <c r="AC38" s="195"/>
      <c r="AD38" s="195">
        <f>VALUE(AD12-261.8/100*(AD6-AD9))</f>
        <v>0</v>
      </c>
    </row>
    <row r="39" spans="1:30"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10182.949999999997</v>
      </c>
      <c r="K39" s="195"/>
      <c r="L39" s="195">
        <f>VALUE(L12-300/100*(L6-L9))</f>
        <v>10856.499999999996</v>
      </c>
      <c r="M39" s="195"/>
      <c r="N39" s="195">
        <f>VALUE(N12-300/100*(N6-N9))</f>
        <v>10182.949999999997</v>
      </c>
      <c r="O39" s="196"/>
      <c r="P39" s="195">
        <f>VALUE(P12-300/100*(P6-P9))</f>
        <v>11074.399999999998</v>
      </c>
      <c r="Q39" s="195"/>
      <c r="R39" s="195">
        <f>VALUE(R12-300/100*(R6-R9))</f>
        <v>10856.499999999996</v>
      </c>
      <c r="S39" s="195"/>
      <c r="T39" s="195">
        <f>VALUE(T12-300/100*(T6-T9))</f>
        <v>10964.900000000001</v>
      </c>
      <c r="U39" s="196"/>
      <c r="V39" s="195">
        <f>VALUE(V12-300/100*(V6-V9))</f>
        <v>-454.05000000000109</v>
      </c>
      <c r="W39" s="195"/>
      <c r="X39" s="195">
        <f>VALUE(X12-300/100*(X6-X9))</f>
        <v>-1489.6500000000033</v>
      </c>
      <c r="Y39" s="195"/>
      <c r="Z39" s="195">
        <f>VALUE(Z12-300/100*(Z6-Z9))</f>
        <v>-2370.9000000000033</v>
      </c>
      <c r="AA39" s="196"/>
      <c r="AB39" s="195">
        <f>VALUE(AB12-300/100*(AB6-AB9))</f>
        <v>0</v>
      </c>
      <c r="AC39" s="195"/>
      <c r="AD39" s="195">
        <f>VALUE(AD12-300/100*(AD6-AD9))</f>
        <v>0</v>
      </c>
    </row>
    <row r="40" spans="1:30"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10087.358199999997</v>
      </c>
      <c r="K40" s="193"/>
      <c r="L40" s="192">
        <f>VALUE(L12-323.6/100*(L6-L9))</f>
        <v>10816.781199999996</v>
      </c>
      <c r="M40" s="192"/>
      <c r="N40" s="192">
        <f>VALUE(N12-323.6/100*(N6-N9))</f>
        <v>10087.358199999997</v>
      </c>
      <c r="O40" s="169"/>
      <c r="P40" s="192">
        <f>VALUE(P12-323.6/100*(P6-P9))</f>
        <v>11051.991799999998</v>
      </c>
      <c r="Q40" s="193"/>
      <c r="R40" s="192">
        <f>VALUE(R12-323.6/100*(R6-R9))</f>
        <v>10816.781199999996</v>
      </c>
      <c r="S40" s="192"/>
      <c r="T40" s="192">
        <f>VALUE(T12-323.6/100*(T6-T9))</f>
        <v>10937.960600000002</v>
      </c>
      <c r="U40" s="169"/>
      <c r="V40" s="192">
        <f>VALUE(V12-323.6/100*(V6-V9))</f>
        <v>-489.76860000000119</v>
      </c>
      <c r="W40" s="193"/>
      <c r="X40" s="192">
        <f>VALUE(X12-323.6/100*(X6-X9))</f>
        <v>-1606.8358000000037</v>
      </c>
      <c r="Y40" s="192"/>
      <c r="Z40" s="192">
        <f>VALUE(Z12-323.6/100*(Z6-Z9))</f>
        <v>-2557.4108000000037</v>
      </c>
      <c r="AA40" s="169"/>
      <c r="AB40" s="192">
        <f>VALUE(AB12-323.6/100*(AB6-AB9))</f>
        <v>0</v>
      </c>
      <c r="AC40" s="193"/>
      <c r="AD40" s="192">
        <f>VALUE(AD12-323.6/100*(AD6-AD9))</f>
        <v>0</v>
      </c>
    </row>
    <row r="41" spans="1:30"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10028.220899999997</v>
      </c>
      <c r="K41" s="195"/>
      <c r="L41" s="195">
        <f>VALUE(L12-338.2/100*(L6-L9))</f>
        <v>10792.209399999996</v>
      </c>
      <c r="M41" s="195"/>
      <c r="N41" s="195">
        <f>VALUE(N12-338.2/100*(N6-N9))</f>
        <v>10028.220899999997</v>
      </c>
      <c r="O41" s="196"/>
      <c r="P41" s="195">
        <f>VALUE(P12-338.2/100*(P6-P9))</f>
        <v>11038.129099999998</v>
      </c>
      <c r="Q41" s="195"/>
      <c r="R41" s="195">
        <f>VALUE(R12-338.2/100*(R6-R9))</f>
        <v>10792.209399999996</v>
      </c>
      <c r="S41" s="195"/>
      <c r="T41" s="195">
        <f>VALUE(T12-338.2/100*(T6-T9))</f>
        <v>10921.294700000002</v>
      </c>
      <c r="U41" s="196"/>
      <c r="V41" s="195">
        <f>VALUE(V12-338.2/100*(V6-V9))</f>
        <v>-511.8657000000012</v>
      </c>
      <c r="W41" s="195"/>
      <c r="X41" s="195">
        <f>VALUE(X12-338.2/100*(X6-X9))</f>
        <v>-1679.3321000000035</v>
      </c>
      <c r="Y41" s="195"/>
      <c r="Z41" s="195">
        <f>VALUE(Z12-338.2/100*(Z6-Z9))</f>
        <v>-2672.7946000000034</v>
      </c>
      <c r="AA41" s="196"/>
      <c r="AB41" s="195">
        <f>VALUE(AB12-338.2/100*(AB6-AB9))</f>
        <v>0</v>
      </c>
      <c r="AC41" s="195"/>
      <c r="AD41" s="195">
        <f>VALUE(AD12-338.2/100*(AD6-AD9))</f>
        <v>0</v>
      </c>
    </row>
    <row r="42" spans="1:30"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9932.6290999999965</v>
      </c>
      <c r="K42" s="195"/>
      <c r="L42" s="195">
        <f>VALUE(L12-361.8/100*(L6-L9))</f>
        <v>10752.490599999996</v>
      </c>
      <c r="M42" s="195"/>
      <c r="N42" s="195">
        <f>VALUE(N12-361.8/100*(N6-N9))</f>
        <v>9932.6290999999965</v>
      </c>
      <c r="O42" s="196"/>
      <c r="P42" s="195">
        <f>VALUE(P12-361.8/100*(P6-P9))</f>
        <v>11015.720899999997</v>
      </c>
      <c r="Q42" s="195"/>
      <c r="R42" s="195">
        <f>VALUE(R12-361.8/100*(R6-R9))</f>
        <v>10752.490599999996</v>
      </c>
      <c r="S42" s="195"/>
      <c r="T42" s="195">
        <f>VALUE(T12-361.8/100*(T6-T9))</f>
        <v>10894.355300000001</v>
      </c>
      <c r="U42" s="196"/>
      <c r="V42" s="195">
        <f>VALUE(V12-361.8/100*(V6-V9))</f>
        <v>-547.58430000000135</v>
      </c>
      <c r="W42" s="195"/>
      <c r="X42" s="195">
        <f>VALUE(X12-361.8/100*(X6-X9))</f>
        <v>-1796.5179000000041</v>
      </c>
      <c r="Y42" s="195"/>
      <c r="Z42" s="195">
        <f>VALUE(Z12-361.8/100*(Z6-Z9))</f>
        <v>-2859.3054000000043</v>
      </c>
      <c r="AA42" s="196"/>
      <c r="AB42" s="195">
        <f>VALUE(AB12-361.8/100*(AB6-AB9))</f>
        <v>0</v>
      </c>
      <c r="AC42" s="195"/>
      <c r="AD42" s="195">
        <f>VALUE(AD12-361.8/100*(AD6-AD9))</f>
        <v>0</v>
      </c>
    </row>
    <row r="43" spans="1:30"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9777.899999999996</v>
      </c>
      <c r="K43" s="195"/>
      <c r="L43" s="195">
        <f>VALUE(L12-400/100*(L6-L9))</f>
        <v>10688.199999999995</v>
      </c>
      <c r="M43" s="195"/>
      <c r="N43" s="195">
        <f>VALUE(N12-400/100*(N6-N9))</f>
        <v>9777.899999999996</v>
      </c>
      <c r="O43" s="196"/>
      <c r="P43" s="195">
        <f>VALUE(P12-400/100*(P6-P9))</f>
        <v>10979.449999999997</v>
      </c>
      <c r="Q43" s="195"/>
      <c r="R43" s="195">
        <f>VALUE(R12-400/100*(R6-R9))</f>
        <v>10688.199999999995</v>
      </c>
      <c r="S43" s="195"/>
      <c r="T43" s="195">
        <f>VALUE(T12-400/100*(T6-T9))</f>
        <v>10850.750000000002</v>
      </c>
      <c r="U43" s="196"/>
      <c r="V43" s="195">
        <f>VALUE(V12-400/100*(V6-V9))</f>
        <v>-605.40000000000146</v>
      </c>
      <c r="W43" s="195"/>
      <c r="X43" s="195">
        <f>VALUE(X12-400/100*(X6-X9))</f>
        <v>-1986.2000000000044</v>
      </c>
      <c r="Y43" s="195"/>
      <c r="Z43" s="195">
        <f>VALUE(Z12-400/100*(Z6-Z9))</f>
        <v>-3161.2000000000044</v>
      </c>
      <c r="AA43" s="196"/>
      <c r="AB43" s="195">
        <f>VALUE(AB12-400/100*(AB6-AB9))</f>
        <v>0</v>
      </c>
      <c r="AC43" s="195"/>
      <c r="AD43" s="195">
        <f>VALUE(AD12-400/100*(AD6-AD9))</f>
        <v>0</v>
      </c>
    </row>
    <row r="44" spans="1:30"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9682.3081999999958</v>
      </c>
      <c r="K44" s="193"/>
      <c r="L44" s="192">
        <f>VALUE(L12-423.6/100*(L6-L9))</f>
        <v>10648.481199999995</v>
      </c>
      <c r="M44" s="192"/>
      <c r="N44" s="192">
        <f>VALUE(N12-423.6/100*(N6-N9))</f>
        <v>9682.3081999999958</v>
      </c>
      <c r="O44" s="169"/>
      <c r="P44" s="192">
        <f>VALUE(P12-423.6/100*(P6-P9))</f>
        <v>10957.041799999997</v>
      </c>
      <c r="Q44" s="193"/>
      <c r="R44" s="192">
        <f>VALUE(R12-423.6/100*(R6-R9))</f>
        <v>10648.481199999995</v>
      </c>
      <c r="S44" s="192"/>
      <c r="T44" s="192">
        <f>VALUE(T12-423.6/100*(T6-T9))</f>
        <v>10823.810600000003</v>
      </c>
      <c r="U44" s="169"/>
      <c r="V44" s="192">
        <f>VALUE(V12-423.6/100*(V6-V9))</f>
        <v>-641.11860000000161</v>
      </c>
      <c r="W44" s="193"/>
      <c r="X44" s="192">
        <f>VALUE(X12-423.6/100*(X6-X9))</f>
        <v>-2103.385800000005</v>
      </c>
      <c r="Y44" s="192"/>
      <c r="Z44" s="192">
        <f>VALUE(Z12-423.6/100*(Z6-Z9))</f>
        <v>-3347.7108000000053</v>
      </c>
      <c r="AA44" s="169"/>
      <c r="AB44" s="192">
        <f>VALUE(AB12-423.6/100*(AB6-AB9))</f>
        <v>0</v>
      </c>
      <c r="AC44" s="193"/>
      <c r="AD44" s="192">
        <f>VALUE(AD12-423.6/100*(AD6-AD9))</f>
        <v>0</v>
      </c>
    </row>
    <row r="45" spans="1:30"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9623.1708999999955</v>
      </c>
      <c r="K45" s="193"/>
      <c r="L45" s="192">
        <f>VALUE(L12-438.2/100*(L6-L9))</f>
        <v>10623.909399999995</v>
      </c>
      <c r="M45" s="192"/>
      <c r="N45" s="192">
        <f>VALUE(N12-438.2/100*(N6-N9))</f>
        <v>9623.1708999999955</v>
      </c>
      <c r="O45" s="169"/>
      <c r="P45" s="192">
        <f>VALUE(P12-438.2/100*(P6-P9))</f>
        <v>10943.179099999998</v>
      </c>
      <c r="Q45" s="193"/>
      <c r="R45" s="192">
        <f>VALUE(R12-438.2/100*(R6-R9))</f>
        <v>10623.909399999995</v>
      </c>
      <c r="S45" s="192"/>
      <c r="T45" s="192">
        <f>VALUE(T12-438.2/100*(T6-T9))</f>
        <v>10807.144700000003</v>
      </c>
      <c r="U45" s="169"/>
      <c r="V45" s="192">
        <f>VALUE(V12-438.2/100*(V6-V9))</f>
        <v>-663.21570000000156</v>
      </c>
      <c r="W45" s="193"/>
      <c r="X45" s="192">
        <f>VALUE(X12-438.2/100*(X6-X9))</f>
        <v>-2175.8821000000048</v>
      </c>
      <c r="Y45" s="192"/>
      <c r="Z45" s="192">
        <f>VALUE(Z12-438.2/100*(Z6-Z9))</f>
        <v>-3463.0946000000044</v>
      </c>
      <c r="AA45" s="169"/>
      <c r="AB45" s="192">
        <f>VALUE(AB12-438.2/100*(AB6-AB9))</f>
        <v>0</v>
      </c>
      <c r="AC45" s="193"/>
      <c r="AD45" s="192">
        <f>VALUE(AD12-438.2/100*(AD6-AD9))</f>
        <v>0</v>
      </c>
    </row>
    <row r="46" spans="1:30"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9527.5790999999954</v>
      </c>
      <c r="K46" s="193"/>
      <c r="L46" s="192">
        <f>VALUE(L12-461.8/100*(L6-L9))</f>
        <v>10584.190599999994</v>
      </c>
      <c r="M46" s="192"/>
      <c r="N46" s="192">
        <f>VALUE(N12-461.8/100*(N6-N9))</f>
        <v>9527.5790999999954</v>
      </c>
      <c r="O46" s="169"/>
      <c r="P46" s="192">
        <f>VALUE(P12-461.8/100*(P6-P9))</f>
        <v>10920.770899999996</v>
      </c>
      <c r="Q46" s="193"/>
      <c r="R46" s="192">
        <f>VALUE(R12-461.8/100*(R6-R9))</f>
        <v>10584.190599999994</v>
      </c>
      <c r="S46" s="192"/>
      <c r="T46" s="192">
        <f>VALUE(T12-461.8/100*(T6-T9))</f>
        <v>10780.205300000001</v>
      </c>
      <c r="U46" s="169"/>
      <c r="V46" s="192">
        <f>VALUE(V12-461.8/100*(V6-V9))</f>
        <v>-698.93430000000171</v>
      </c>
      <c r="W46" s="193"/>
      <c r="X46" s="192">
        <f>VALUE(X12-461.8/100*(X6-X9))</f>
        <v>-2293.067900000005</v>
      </c>
      <c r="Y46" s="192"/>
      <c r="Z46" s="192">
        <f>VALUE(Z12-461.8/100*(Z6-Z9))</f>
        <v>-3649.6054000000054</v>
      </c>
      <c r="AA46" s="169"/>
      <c r="AB46" s="192">
        <f>VALUE(AB12-461.8/100*(AB6-AB9))</f>
        <v>0</v>
      </c>
      <c r="AC46" s="193"/>
      <c r="AD46" s="192">
        <f>VALUE(AD12-461.8/100*(AD6-AD9))</f>
        <v>0</v>
      </c>
    </row>
    <row r="47" spans="1:30"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9372.8499999999949</v>
      </c>
      <c r="K47" s="193"/>
      <c r="L47" s="192">
        <f>VALUE(L12-500/100*(L6-L9))</f>
        <v>10519.899999999994</v>
      </c>
      <c r="M47" s="192"/>
      <c r="N47" s="192">
        <f>VALUE(N12-500/100*(N6-N9))</f>
        <v>9372.8499999999949</v>
      </c>
      <c r="O47" s="169"/>
      <c r="P47" s="192">
        <f>VALUE(P12-500/100*(P6-P9))</f>
        <v>10884.499999999996</v>
      </c>
      <c r="Q47" s="193"/>
      <c r="R47" s="192">
        <f>VALUE(R12-500/100*(R6-R9))</f>
        <v>10519.899999999994</v>
      </c>
      <c r="S47" s="192"/>
      <c r="T47" s="192">
        <f>VALUE(T12-500/100*(T6-T9))</f>
        <v>10736.600000000002</v>
      </c>
      <c r="U47" s="169"/>
      <c r="V47" s="192">
        <f>VALUE(V12-500/100*(V6-V9))</f>
        <v>-756.75000000000182</v>
      </c>
      <c r="W47" s="193"/>
      <c r="X47" s="192">
        <f>VALUE(X12-500/100*(X6-X9))</f>
        <v>-2482.7500000000055</v>
      </c>
      <c r="Y47" s="192"/>
      <c r="Z47" s="192">
        <f>VALUE(Z12-500/100*(Z6-Z9))</f>
        <v>-3951.5000000000055</v>
      </c>
      <c r="AA47" s="169"/>
      <c r="AB47" s="192">
        <f>VALUE(AB12-500/100*(AB6-AB9))</f>
        <v>0</v>
      </c>
      <c r="AC47" s="193"/>
      <c r="AD47" s="192">
        <f>VALUE(AD12-500/100*(AD6-AD9))</f>
        <v>0</v>
      </c>
    </row>
    <row r="48" spans="1:30"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9277.2581999999948</v>
      </c>
      <c r="K48" s="193"/>
      <c r="L48" s="192">
        <f>VALUE(L12-523.6/100*(L6-L9))</f>
        <v>10480.181199999994</v>
      </c>
      <c r="M48" s="192"/>
      <c r="N48" s="192">
        <f>VALUE(N12-523.6/100*(N6-N9))</f>
        <v>9277.2581999999948</v>
      </c>
      <c r="O48" s="169"/>
      <c r="P48" s="192">
        <f>VALUE(P12-523.6/100*(P6-P9))</f>
        <v>10862.091799999997</v>
      </c>
      <c r="Q48" s="193"/>
      <c r="R48" s="192">
        <f>VALUE(R12-523.6/100*(R6-R9))</f>
        <v>10480.181199999994</v>
      </c>
      <c r="S48" s="192"/>
      <c r="T48" s="192">
        <f>VALUE(T12-523.6/100*(T6-T9))</f>
        <v>10709.660600000003</v>
      </c>
      <c r="U48" s="169"/>
      <c r="V48" s="192">
        <f>VALUE(V12-523.6/100*(V6-V9))</f>
        <v>-792.46860000000197</v>
      </c>
      <c r="W48" s="193"/>
      <c r="X48" s="192">
        <f>VALUE(X12-523.6/100*(X6-X9))</f>
        <v>-2599.9358000000061</v>
      </c>
      <c r="Y48" s="192"/>
      <c r="Z48" s="192">
        <f>VALUE(Z12-523.6/100*(Z6-Z9))</f>
        <v>-4138.0108000000064</v>
      </c>
      <c r="AA48" s="169"/>
      <c r="AB48" s="192">
        <f>VALUE(AB12-523.6/100*(AB6-AB9))</f>
        <v>0</v>
      </c>
      <c r="AC48" s="193"/>
      <c r="AD48" s="192">
        <f>VALUE(AD12-523.6/100*(AD6-AD9))</f>
        <v>0</v>
      </c>
    </row>
    <row r="49" spans="1:30"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9218.1208999999944</v>
      </c>
      <c r="K49" s="193"/>
      <c r="L49" s="192">
        <f>VALUE(L12-538.2/100*(L6-L9))</f>
        <v>10455.609399999994</v>
      </c>
      <c r="M49" s="192"/>
      <c r="N49" s="192">
        <f>VALUE(N12-538.2/100*(N6-N9))</f>
        <v>9218.1208999999944</v>
      </c>
      <c r="O49" s="169"/>
      <c r="P49" s="192">
        <f>VALUE(P12-538.2/100*(P6-P9))</f>
        <v>10848.229099999997</v>
      </c>
      <c r="Q49" s="193"/>
      <c r="R49" s="192">
        <f>VALUE(R12-538.2/100*(R6-R9))</f>
        <v>10455.609399999994</v>
      </c>
      <c r="S49" s="192"/>
      <c r="T49" s="192">
        <f>VALUE(T12-538.2/100*(T6-T9))</f>
        <v>10692.994700000003</v>
      </c>
      <c r="U49" s="169"/>
      <c r="V49" s="192">
        <f>VALUE(V12-538.2/100*(V6-V9))</f>
        <v>-814.56570000000204</v>
      </c>
      <c r="W49" s="193"/>
      <c r="X49" s="192">
        <f>VALUE(X12-538.2/100*(X6-X9))</f>
        <v>-2672.4321000000064</v>
      </c>
      <c r="Y49" s="192"/>
      <c r="Z49" s="192">
        <f>VALUE(Z12-538.2/100*(Z6-Z9))</f>
        <v>-4253.394600000006</v>
      </c>
      <c r="AA49" s="169"/>
      <c r="AB49" s="192">
        <f>VALUE(AB12-538.2/100*(AB6-AB9))</f>
        <v>0</v>
      </c>
      <c r="AC49" s="193"/>
      <c r="AD49" s="192">
        <f>VALUE(AD12-538.2/100*(AD6-AD9))</f>
        <v>0</v>
      </c>
    </row>
    <row r="50" spans="1:30"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9122.5290999999943</v>
      </c>
      <c r="K50" s="193"/>
      <c r="L50" s="192">
        <f>VALUE(L12-561.8/100*(L6-L9))</f>
        <v>10415.890599999993</v>
      </c>
      <c r="M50" s="192"/>
      <c r="N50" s="192">
        <f>VALUE(N12-561.8/100*(N6-N9))</f>
        <v>9122.5290999999943</v>
      </c>
      <c r="O50" s="169"/>
      <c r="P50" s="192">
        <f>VALUE(P12-561.8/100*(P6-P9))</f>
        <v>10825.820899999995</v>
      </c>
      <c r="Q50" s="193"/>
      <c r="R50" s="192">
        <f>VALUE(R12-561.8/100*(R6-R9))</f>
        <v>10415.890599999993</v>
      </c>
      <c r="S50" s="192"/>
      <c r="T50" s="192">
        <f>VALUE(T12-561.8/100*(T6-T9))</f>
        <v>10666.055300000002</v>
      </c>
      <c r="U50" s="169"/>
      <c r="V50" s="192">
        <f>VALUE(V12-561.8/100*(V6-V9))</f>
        <v>-850.28430000000196</v>
      </c>
      <c r="W50" s="193"/>
      <c r="X50" s="192">
        <f>VALUE(X12-561.8/100*(X6-X9))</f>
        <v>-2789.6179000000056</v>
      </c>
      <c r="Y50" s="192"/>
      <c r="Z50" s="192">
        <f>VALUE(Z12-561.8/100*(Z6-Z9))</f>
        <v>-4439.905400000006</v>
      </c>
      <c r="AA50" s="169"/>
      <c r="AB50" s="192">
        <f>VALUE(AB12-561.8/100*(AB6-AB9))</f>
        <v>0</v>
      </c>
      <c r="AC50" s="193"/>
      <c r="AD50" s="192">
        <f>VALUE(AD12-561.8/100*(AD6-AD9))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34" sqref="A34"/>
    </sheetView>
  </sheetViews>
  <sheetFormatPr defaultColWidth="8.6640625" defaultRowHeight="14.7" customHeight="1" x14ac:dyDescent="0.3"/>
  <cols>
    <col min="1" max="1" width="112.6640625" style="91" customWidth="1"/>
    <col min="2" max="252" width="8.6640625" style="91" customWidth="1"/>
  </cols>
  <sheetData>
    <row r="1" spans="1:1" ht="100.8" x14ac:dyDescent="0.3">
      <c r="A1" s="99"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75"/>
  <sheetViews>
    <sheetView showGridLines="0" topLeftCell="EQ1" zoomScaleNormal="100" workbookViewId="0">
      <selection activeCell="FH1" sqref="FH1:FL1048576"/>
    </sheetView>
  </sheetViews>
  <sheetFormatPr defaultColWidth="8.6640625" defaultRowHeight="14.7" customHeight="1" x14ac:dyDescent="0.3"/>
  <cols>
    <col min="1" max="4" width="8.6640625" style="33" customWidth="1"/>
    <col min="5" max="49" width="10.6640625" style="33" customWidth="1"/>
    <col min="50" max="168" width="10.6640625" style="91" customWidth="1"/>
    <col min="169" max="375" width="8.6640625" style="33" customWidth="1"/>
  </cols>
  <sheetData>
    <row r="1" spans="1:168"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row>
    <row r="2" spans="1:16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row>
    <row r="3" spans="1:16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row>
    <row r="4" spans="1:16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row>
    <row r="5" spans="1:168"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row>
    <row r="7" spans="1:168" ht="14.7" customHeight="1" x14ac:dyDescent="0.3">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L7" si="15">(FC6+FC8)/2</f>
        <v>11689.474999999999</v>
      </c>
      <c r="FD7" s="16">
        <f t="shared" si="15"/>
        <v>11762.424999999997</v>
      </c>
      <c r="FE7" s="16">
        <f t="shared" si="15"/>
        <v>11752.575000000003</v>
      </c>
      <c r="FF7" s="16">
        <f t="shared" si="15"/>
        <v>11731.774999999998</v>
      </c>
      <c r="FG7" s="16">
        <f t="shared" si="15"/>
        <v>11770.850000000002</v>
      </c>
      <c r="FH7" s="16">
        <f t="shared" si="15"/>
        <v>11469.075000000001</v>
      </c>
      <c r="FI7" s="16">
        <f t="shared" si="15"/>
        <v>11459.95</v>
      </c>
      <c r="FJ7" s="16">
        <f t="shared" si="15"/>
        <v>11445.474999999999</v>
      </c>
      <c r="FK7" s="16">
        <f t="shared" si="15"/>
        <v>11428.825000000001</v>
      </c>
      <c r="FL7" s="16">
        <f t="shared" si="15"/>
        <v>11393.5</v>
      </c>
    </row>
    <row r="8" spans="1:168" ht="14.7" customHeight="1" x14ac:dyDescent="0.3">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L8" si="23">FC14+FC50</f>
        <v>11665.783333333333</v>
      </c>
      <c r="FD8" s="17">
        <f t="shared" si="23"/>
        <v>11731.633333333331</v>
      </c>
      <c r="FE8" s="17">
        <f t="shared" si="23"/>
        <v>11737.266666666668</v>
      </c>
      <c r="FF8" s="17">
        <f t="shared" si="23"/>
        <v>11713.566666666666</v>
      </c>
      <c r="FG8" s="17">
        <f t="shared" si="23"/>
        <v>11727.350000000002</v>
      </c>
      <c r="FH8" s="17">
        <f t="shared" si="23"/>
        <v>11445.433333333334</v>
      </c>
      <c r="FI8" s="17">
        <f t="shared" si="23"/>
        <v>11439.35</v>
      </c>
      <c r="FJ8" s="17">
        <f t="shared" si="23"/>
        <v>11416.9</v>
      </c>
      <c r="FK8" s="17">
        <f t="shared" si="23"/>
        <v>11406.35</v>
      </c>
      <c r="FL8" s="17">
        <f t="shared" si="23"/>
        <v>11364.866666666667</v>
      </c>
    </row>
    <row r="9" spans="1:168" ht="14.7" customHeight="1" x14ac:dyDescent="0.3">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L9" si="31">(FC8+FC10)/2</f>
        <v>11646.424999999999</v>
      </c>
      <c r="FD9" s="16">
        <f t="shared" si="31"/>
        <v>11714.374999999998</v>
      </c>
      <c r="FE9" s="16">
        <f t="shared" si="31"/>
        <v>11724.825000000003</v>
      </c>
      <c r="FF9" s="16">
        <f t="shared" si="31"/>
        <v>11684.399999999998</v>
      </c>
      <c r="FG9" s="16">
        <f t="shared" si="31"/>
        <v>11650.325000000003</v>
      </c>
      <c r="FH9" s="16">
        <f t="shared" si="31"/>
        <v>11420.625000000002</v>
      </c>
      <c r="FI9" s="16">
        <f t="shared" si="31"/>
        <v>11412.275000000001</v>
      </c>
      <c r="FJ9" s="16">
        <f t="shared" si="31"/>
        <v>11380.5</v>
      </c>
      <c r="FK9" s="16">
        <f t="shared" si="31"/>
        <v>11367.800000000001</v>
      </c>
      <c r="FL9" s="16">
        <f t="shared" si="31"/>
        <v>11344.724999999999</v>
      </c>
    </row>
    <row r="10" spans="1:168" ht="14.7" customHeight="1" x14ac:dyDescent="0.3">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L10" si="39">(2*FC14)-FC3</f>
        <v>11627.066666666666</v>
      </c>
      <c r="FD10" s="18">
        <f t="shared" si="39"/>
        <v>11697.116666666665</v>
      </c>
      <c r="FE10" s="18">
        <f t="shared" si="39"/>
        <v>11712.383333333337</v>
      </c>
      <c r="FF10" s="18">
        <f t="shared" si="39"/>
        <v>11655.233333333332</v>
      </c>
      <c r="FG10" s="18">
        <f t="shared" si="39"/>
        <v>11573.300000000003</v>
      </c>
      <c r="FH10" s="18">
        <f t="shared" si="39"/>
        <v>11395.816666666669</v>
      </c>
      <c r="FI10" s="18">
        <f t="shared" si="39"/>
        <v>11385.2</v>
      </c>
      <c r="FJ10" s="18">
        <f t="shared" si="39"/>
        <v>11344.099999999999</v>
      </c>
      <c r="FK10" s="18">
        <f t="shared" si="39"/>
        <v>11329.250000000002</v>
      </c>
      <c r="FL10" s="18">
        <f t="shared" si="39"/>
        <v>11324.583333333332</v>
      </c>
    </row>
    <row r="11" spans="1:168" ht="14.7" customHeight="1" x14ac:dyDescent="0.3">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L11" si="47">(FC10+FC14)/2</f>
        <v>11603.375</v>
      </c>
      <c r="FD11" s="16">
        <f t="shared" si="47"/>
        <v>11666.324999999999</v>
      </c>
      <c r="FE11" s="16">
        <f t="shared" si="47"/>
        <v>11697.075000000003</v>
      </c>
      <c r="FF11" s="16">
        <f t="shared" si="47"/>
        <v>11637.024999999998</v>
      </c>
      <c r="FG11" s="16">
        <f t="shared" si="47"/>
        <v>11529.800000000003</v>
      </c>
      <c r="FH11" s="16">
        <f t="shared" si="47"/>
        <v>11372.175000000003</v>
      </c>
      <c r="FI11" s="16">
        <f t="shared" si="47"/>
        <v>11364.6</v>
      </c>
      <c r="FJ11" s="16">
        <f t="shared" si="47"/>
        <v>11315.524999999998</v>
      </c>
      <c r="FK11" s="16">
        <f t="shared" si="47"/>
        <v>11306.775000000001</v>
      </c>
      <c r="FL11" s="16">
        <f t="shared" si="47"/>
        <v>11295.949999999999</v>
      </c>
    </row>
    <row r="12" spans="1:16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14.7" customHeight="1" x14ac:dyDescent="0.3">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5">FC14+FC57/2</f>
        <v>11584.016666666666</v>
      </c>
      <c r="FD13" s="20">
        <f t="shared" si="55"/>
        <v>11649.066666666666</v>
      </c>
      <c r="FE13" s="20">
        <f t="shared" si="55"/>
        <v>11684.633333333337</v>
      </c>
      <c r="FF13" s="20">
        <f t="shared" si="55"/>
        <v>11629.775</v>
      </c>
      <c r="FG13" s="20">
        <f t="shared" si="55"/>
        <v>11519.825000000001</v>
      </c>
      <c r="FH13" s="20">
        <f t="shared" si="55"/>
        <v>11349.7</v>
      </c>
      <c r="FI13" s="20">
        <f t="shared" si="55"/>
        <v>11350.474999999999</v>
      </c>
      <c r="FJ13" s="20">
        <f t="shared" si="55"/>
        <v>11294.775</v>
      </c>
      <c r="FK13" s="20">
        <f t="shared" si="55"/>
        <v>11300.375</v>
      </c>
      <c r="FL13" s="20">
        <f t="shared" si="55"/>
        <v>11275.808333333331</v>
      </c>
    </row>
    <row r="14" spans="1:168" ht="14.7" customHeight="1" x14ac:dyDescent="0.3">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L14" si="63">(FC2+FC3+FC4)/3</f>
        <v>11579.683333333332</v>
      </c>
      <c r="FD14" s="11">
        <f t="shared" si="63"/>
        <v>11635.533333333333</v>
      </c>
      <c r="FE14" s="11">
        <f t="shared" si="63"/>
        <v>11681.766666666668</v>
      </c>
      <c r="FF14" s="11">
        <f t="shared" si="63"/>
        <v>11618.816666666666</v>
      </c>
      <c r="FG14" s="11">
        <f t="shared" si="63"/>
        <v>11486.300000000001</v>
      </c>
      <c r="FH14" s="11">
        <f t="shared" si="63"/>
        <v>11348.533333333335</v>
      </c>
      <c r="FI14" s="11">
        <f t="shared" si="63"/>
        <v>11344</v>
      </c>
      <c r="FJ14" s="11">
        <f t="shared" si="63"/>
        <v>11286.949999999999</v>
      </c>
      <c r="FK14" s="11">
        <f t="shared" si="63"/>
        <v>11284.300000000001</v>
      </c>
      <c r="FL14" s="11">
        <f t="shared" si="63"/>
        <v>11267.316666666666</v>
      </c>
    </row>
    <row r="15" spans="1:168" ht="14.7" customHeight="1" x14ac:dyDescent="0.3">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L15" si="71">FC14-FC57/2</f>
        <v>11575.349999999999</v>
      </c>
      <c r="FD15" s="21">
        <f t="shared" si="71"/>
        <v>11622</v>
      </c>
      <c r="FE15" s="21">
        <f t="shared" si="71"/>
        <v>11678.9</v>
      </c>
      <c r="FF15" s="21">
        <f t="shared" si="71"/>
        <v>11607.858333333332</v>
      </c>
      <c r="FG15" s="21">
        <f t="shared" si="71"/>
        <v>11452.775000000001</v>
      </c>
      <c r="FH15" s="21">
        <f t="shared" si="71"/>
        <v>11347.366666666669</v>
      </c>
      <c r="FI15" s="21">
        <f t="shared" si="71"/>
        <v>11337.525000000001</v>
      </c>
      <c r="FJ15" s="21">
        <f t="shared" si="71"/>
        <v>11279.124999999998</v>
      </c>
      <c r="FK15" s="21">
        <f t="shared" si="71"/>
        <v>11268.225000000002</v>
      </c>
      <c r="FL15" s="21">
        <f t="shared" si="71"/>
        <v>11258.825000000001</v>
      </c>
    </row>
    <row r="16" spans="1:16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4.7" customHeight="1" x14ac:dyDescent="0.3">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L17" si="79">(FC14+FC18)/2</f>
        <v>11560.324999999999</v>
      </c>
      <c r="FD17" s="16">
        <f t="shared" si="79"/>
        <v>11618.275</v>
      </c>
      <c r="FE17" s="16">
        <f t="shared" si="79"/>
        <v>11669.325000000003</v>
      </c>
      <c r="FF17" s="16">
        <f t="shared" si="79"/>
        <v>11589.649999999998</v>
      </c>
      <c r="FG17" s="16">
        <f t="shared" si="79"/>
        <v>11409.275000000001</v>
      </c>
      <c r="FH17" s="16">
        <f t="shared" si="79"/>
        <v>11323.725000000002</v>
      </c>
      <c r="FI17" s="16">
        <f t="shared" si="79"/>
        <v>11316.924999999999</v>
      </c>
      <c r="FJ17" s="16">
        <f t="shared" si="79"/>
        <v>11250.55</v>
      </c>
      <c r="FK17" s="16">
        <f t="shared" si="79"/>
        <v>11245.750000000002</v>
      </c>
      <c r="FL17" s="16">
        <f t="shared" si="79"/>
        <v>11247.174999999999</v>
      </c>
    </row>
    <row r="18" spans="1:168" ht="14.7" customHeight="1" x14ac:dyDescent="0.3">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L18" si="87">2*FC14-FC2</f>
        <v>11540.966666666665</v>
      </c>
      <c r="FD18" s="22">
        <f t="shared" si="87"/>
        <v>11601.016666666666</v>
      </c>
      <c r="FE18" s="22">
        <f t="shared" si="87"/>
        <v>11656.883333333337</v>
      </c>
      <c r="FF18" s="22">
        <f t="shared" si="87"/>
        <v>11560.483333333332</v>
      </c>
      <c r="FG18" s="22">
        <f t="shared" si="87"/>
        <v>11332.250000000002</v>
      </c>
      <c r="FH18" s="22">
        <f t="shared" si="87"/>
        <v>11298.91666666667</v>
      </c>
      <c r="FI18" s="22">
        <f t="shared" si="87"/>
        <v>11289.85</v>
      </c>
      <c r="FJ18" s="22">
        <f t="shared" si="87"/>
        <v>11214.149999999998</v>
      </c>
      <c r="FK18" s="22">
        <f t="shared" si="87"/>
        <v>11207.200000000003</v>
      </c>
      <c r="FL18" s="22">
        <f t="shared" si="87"/>
        <v>11227.033333333331</v>
      </c>
    </row>
    <row r="19" spans="1:168" ht="14.7" customHeight="1" x14ac:dyDescent="0.3">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L19" si="95">(FC18+FC20)/2</f>
        <v>11517.274999999998</v>
      </c>
      <c r="FD19" s="16">
        <f t="shared" si="95"/>
        <v>11570.225</v>
      </c>
      <c r="FE19" s="16">
        <f t="shared" si="95"/>
        <v>11641.575000000003</v>
      </c>
      <c r="FF19" s="16">
        <f t="shared" si="95"/>
        <v>11542.274999999998</v>
      </c>
      <c r="FG19" s="16">
        <f t="shared" si="95"/>
        <v>11288.75</v>
      </c>
      <c r="FH19" s="16">
        <f t="shared" si="95"/>
        <v>11275.275000000001</v>
      </c>
      <c r="FI19" s="16">
        <f t="shared" si="95"/>
        <v>11269.25</v>
      </c>
      <c r="FJ19" s="16">
        <f t="shared" si="95"/>
        <v>11185.574999999997</v>
      </c>
      <c r="FK19" s="16">
        <f t="shared" si="95"/>
        <v>11184.725000000002</v>
      </c>
      <c r="FL19" s="16">
        <f t="shared" si="95"/>
        <v>11198.399999999998</v>
      </c>
    </row>
    <row r="20" spans="1:168" ht="14.7" customHeight="1" x14ac:dyDescent="0.3">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L20" si="103">FC14-FC50</f>
        <v>11493.583333333332</v>
      </c>
      <c r="FD20" s="23">
        <f t="shared" si="103"/>
        <v>11539.433333333334</v>
      </c>
      <c r="FE20" s="23">
        <f t="shared" si="103"/>
        <v>11626.266666666668</v>
      </c>
      <c r="FF20" s="23">
        <f t="shared" si="103"/>
        <v>11524.066666666666</v>
      </c>
      <c r="FG20" s="23">
        <f t="shared" si="103"/>
        <v>11245.25</v>
      </c>
      <c r="FH20" s="23">
        <f t="shared" si="103"/>
        <v>11251.633333333335</v>
      </c>
      <c r="FI20" s="23">
        <f t="shared" si="103"/>
        <v>11248.65</v>
      </c>
      <c r="FJ20" s="23">
        <f t="shared" si="103"/>
        <v>11156.999999999998</v>
      </c>
      <c r="FK20" s="23">
        <f t="shared" si="103"/>
        <v>11162.250000000002</v>
      </c>
      <c r="FL20" s="23">
        <f t="shared" si="103"/>
        <v>11169.766666666665</v>
      </c>
    </row>
    <row r="21" spans="1:168" ht="14.7" customHeight="1" x14ac:dyDescent="0.3">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L21" si="111">(FC20+FC22)/2</f>
        <v>11474.224999999999</v>
      </c>
      <c r="FD21" s="16">
        <f t="shared" si="111"/>
        <v>11522.175000000001</v>
      </c>
      <c r="FE21" s="16">
        <f t="shared" si="111"/>
        <v>11613.825000000003</v>
      </c>
      <c r="FF21" s="16">
        <f t="shared" si="111"/>
        <v>11494.899999999998</v>
      </c>
      <c r="FG21" s="16">
        <f t="shared" si="111"/>
        <v>11168.225</v>
      </c>
      <c r="FH21" s="16">
        <f t="shared" si="111"/>
        <v>11226.825000000003</v>
      </c>
      <c r="FI21" s="16">
        <f t="shared" si="111"/>
        <v>11221.575000000001</v>
      </c>
      <c r="FJ21" s="16">
        <f t="shared" si="111"/>
        <v>11120.599999999999</v>
      </c>
      <c r="FK21" s="16">
        <f t="shared" si="111"/>
        <v>11123.700000000003</v>
      </c>
      <c r="FL21" s="16">
        <f t="shared" si="111"/>
        <v>11149.624999999996</v>
      </c>
    </row>
    <row r="22" spans="1:168" ht="14.7" customHeight="1" x14ac:dyDescent="0.3">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L22" si="119">FC18-FC50</f>
        <v>11454.866666666665</v>
      </c>
      <c r="FD22" s="24">
        <f t="shared" si="119"/>
        <v>11504.916666666668</v>
      </c>
      <c r="FE22" s="24">
        <f t="shared" si="119"/>
        <v>11601.383333333337</v>
      </c>
      <c r="FF22" s="24">
        <f t="shared" si="119"/>
        <v>11465.733333333332</v>
      </c>
      <c r="FG22" s="24">
        <f t="shared" si="119"/>
        <v>11091.2</v>
      </c>
      <c r="FH22" s="24">
        <f t="shared" si="119"/>
        <v>11202.01666666667</v>
      </c>
      <c r="FI22" s="24">
        <f t="shared" si="119"/>
        <v>11194.5</v>
      </c>
      <c r="FJ22" s="24">
        <f t="shared" si="119"/>
        <v>11084.199999999997</v>
      </c>
      <c r="FK22" s="24">
        <f t="shared" si="119"/>
        <v>11085.150000000003</v>
      </c>
      <c r="FL22" s="24">
        <f t="shared" si="119"/>
        <v>11129.48333333333</v>
      </c>
    </row>
    <row r="23" spans="1:168"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row>
    <row r="24" spans="1:168" ht="14.7" customHeight="1" x14ac:dyDescent="0.3">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27">(FC2/FC3)*FC4</f>
        <v>11674.868468562214</v>
      </c>
      <c r="FD24" s="17">
        <f t="shared" si="127"/>
        <v>11759.436072386694</v>
      </c>
      <c r="FE24" s="17">
        <f t="shared" si="127"/>
        <v>11743.173152435596</v>
      </c>
      <c r="FF24" s="17">
        <f t="shared" si="127"/>
        <v>11691.768617471336</v>
      </c>
      <c r="FG24" s="17">
        <f t="shared" si="127"/>
        <v>11660.721863403895</v>
      </c>
      <c r="FH24" s="17">
        <f t="shared" si="127"/>
        <v>11443.485413560447</v>
      </c>
      <c r="FI24" s="17">
        <f t="shared" si="127"/>
        <v>11426.638315948259</v>
      </c>
      <c r="FJ24" s="17">
        <f t="shared" si="127"/>
        <v>11401.730233396855</v>
      </c>
      <c r="FK24" s="17">
        <f t="shared" si="127"/>
        <v>11374.338997361947</v>
      </c>
      <c r="FL24" s="17">
        <f t="shared" si="127"/>
        <v>11382.496124459749</v>
      </c>
    </row>
    <row r="25" spans="1:168" ht="14.7" customHeight="1" x14ac:dyDescent="0.3">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L25" si="135">FC26+1.168*(FC26-FC27)</f>
        <v>11663.36032</v>
      </c>
      <c r="FD25" s="16">
        <f t="shared" si="135"/>
        <v>11746.322319999999</v>
      </c>
      <c r="FE25" s="16">
        <f t="shared" si="135"/>
        <v>11735.851599999998</v>
      </c>
      <c r="FF25" s="16">
        <f t="shared" si="135"/>
        <v>11679.446199999998</v>
      </c>
      <c r="FG25" s="16">
        <f t="shared" si="135"/>
        <v>11629.252760000003</v>
      </c>
      <c r="FH25" s="16">
        <f t="shared" si="135"/>
        <v>11430.619280000003</v>
      </c>
      <c r="FI25" s="16">
        <f t="shared" si="135"/>
        <v>11414.118920000001</v>
      </c>
      <c r="FJ25" s="16">
        <f t="shared" si="135"/>
        <v>11384.512439999999</v>
      </c>
      <c r="FK25" s="16">
        <f t="shared" si="135"/>
        <v>11358.479960000002</v>
      </c>
      <c r="FL25" s="16">
        <f t="shared" si="135"/>
        <v>11369.28556</v>
      </c>
    </row>
    <row r="26" spans="1:168" ht="14.7" customHeight="1" x14ac:dyDescent="0.3">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L26" si="143">FC4+FC51/2</f>
        <v>11635.705</v>
      </c>
      <c r="FD26" s="18">
        <f t="shared" si="143"/>
        <v>11715.455</v>
      </c>
      <c r="FE26" s="18">
        <f t="shared" si="143"/>
        <v>11718.025</v>
      </c>
      <c r="FF26" s="18">
        <f t="shared" si="143"/>
        <v>11649.012499999999</v>
      </c>
      <c r="FG26" s="18">
        <f t="shared" si="143"/>
        <v>11551.827500000001</v>
      </c>
      <c r="FH26" s="18">
        <f t="shared" si="143"/>
        <v>11399.495000000001</v>
      </c>
      <c r="FI26" s="18">
        <f t="shared" si="143"/>
        <v>11383.4925</v>
      </c>
      <c r="FJ26" s="18">
        <f t="shared" si="143"/>
        <v>11342.772499999999</v>
      </c>
      <c r="FK26" s="18">
        <f t="shared" si="143"/>
        <v>11319.2775</v>
      </c>
      <c r="FL26" s="18">
        <f t="shared" si="143"/>
        <v>11337.952499999999</v>
      </c>
    </row>
    <row r="27" spans="1:168" ht="14.7" customHeight="1" x14ac:dyDescent="0.3">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L27" si="151">FC4+FC51/4</f>
        <v>11612.0275</v>
      </c>
      <c r="FD27" s="7">
        <f t="shared" si="151"/>
        <v>11689.0275</v>
      </c>
      <c r="FE27" s="7">
        <f t="shared" si="151"/>
        <v>11702.762500000001</v>
      </c>
      <c r="FF27" s="7">
        <f t="shared" si="151"/>
        <v>11622.956249999999</v>
      </c>
      <c r="FG27" s="7">
        <f t="shared" si="151"/>
        <v>11485.53875</v>
      </c>
      <c r="FH27" s="7">
        <f t="shared" si="151"/>
        <v>11372.8475</v>
      </c>
      <c r="FI27" s="7">
        <f t="shared" si="151"/>
        <v>11357.27125</v>
      </c>
      <c r="FJ27" s="7">
        <f t="shared" si="151"/>
        <v>11307.036249999999</v>
      </c>
      <c r="FK27" s="7">
        <f t="shared" si="151"/>
        <v>11285.713749999999</v>
      </c>
      <c r="FL27" s="7">
        <f t="shared" si="151"/>
        <v>11311.126249999999</v>
      </c>
    </row>
    <row r="28" spans="1:168" ht="14.7" customHeight="1" x14ac:dyDescent="0.3">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L28" si="159">FC4+FC51/6</f>
        <v>11604.135</v>
      </c>
      <c r="FD28" s="16">
        <f t="shared" si="159"/>
        <v>11680.218333333334</v>
      </c>
      <c r="FE28" s="16">
        <f t="shared" si="159"/>
        <v>11697.674999999999</v>
      </c>
      <c r="FF28" s="16">
        <f t="shared" si="159"/>
        <v>11614.270833333332</v>
      </c>
      <c r="FG28" s="16">
        <f t="shared" si="159"/>
        <v>11463.442500000001</v>
      </c>
      <c r="FH28" s="16">
        <f t="shared" si="159"/>
        <v>11363.965</v>
      </c>
      <c r="FI28" s="16">
        <f t="shared" si="159"/>
        <v>11348.530833333332</v>
      </c>
      <c r="FJ28" s="16">
        <f t="shared" si="159"/>
        <v>11295.124166666666</v>
      </c>
      <c r="FK28" s="16">
        <f t="shared" si="159"/>
        <v>11274.525833333333</v>
      </c>
      <c r="FL28" s="16">
        <f t="shared" si="159"/>
        <v>11302.184166666666</v>
      </c>
    </row>
    <row r="29" spans="1:168" ht="14.7" customHeight="1" x14ac:dyDescent="0.3">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L29" si="167">FC4+FC51/12</f>
        <v>11596.2425</v>
      </c>
      <c r="FD29" s="16">
        <f t="shared" si="167"/>
        <v>11671.409166666666</v>
      </c>
      <c r="FE29" s="16">
        <f t="shared" si="167"/>
        <v>11692.5875</v>
      </c>
      <c r="FF29" s="16">
        <f t="shared" si="167"/>
        <v>11605.585416666667</v>
      </c>
      <c r="FG29" s="16">
        <f t="shared" si="167"/>
        <v>11441.346250000001</v>
      </c>
      <c r="FH29" s="16">
        <f t="shared" si="167"/>
        <v>11355.0825</v>
      </c>
      <c r="FI29" s="16">
        <f t="shared" si="167"/>
        <v>11339.790416666667</v>
      </c>
      <c r="FJ29" s="16">
        <f t="shared" si="167"/>
        <v>11283.212083333332</v>
      </c>
      <c r="FK29" s="16">
        <f t="shared" si="167"/>
        <v>11263.337916666665</v>
      </c>
      <c r="FL29" s="16">
        <f t="shared" si="167"/>
        <v>11293.242083333333</v>
      </c>
    </row>
    <row r="30" spans="1:168" ht="14.7" customHeight="1" x14ac:dyDescent="0.3">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L30" si="175">FC4</f>
        <v>11588.35</v>
      </c>
      <c r="FD30" s="11">
        <f t="shared" si="175"/>
        <v>11662.6</v>
      </c>
      <c r="FE30" s="11">
        <f t="shared" si="175"/>
        <v>11687.5</v>
      </c>
      <c r="FF30" s="11">
        <f t="shared" si="175"/>
        <v>11596.9</v>
      </c>
      <c r="FG30" s="11">
        <f t="shared" si="175"/>
        <v>11419.25</v>
      </c>
      <c r="FH30" s="11">
        <f t="shared" si="175"/>
        <v>11346.2</v>
      </c>
      <c r="FI30" s="11">
        <f t="shared" si="175"/>
        <v>11331.05</v>
      </c>
      <c r="FJ30" s="11">
        <f t="shared" si="175"/>
        <v>11271.3</v>
      </c>
      <c r="FK30" s="11">
        <f t="shared" si="175"/>
        <v>11252.15</v>
      </c>
      <c r="FL30" s="11">
        <f t="shared" si="175"/>
        <v>11284.3</v>
      </c>
    </row>
    <row r="31" spans="1:168" ht="14.7" customHeight="1" x14ac:dyDescent="0.3">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83">FC4-FC51/12</f>
        <v>11580.4575</v>
      </c>
      <c r="FD31" s="16">
        <f t="shared" si="183"/>
        <v>11653.790833333334</v>
      </c>
      <c r="FE31" s="16">
        <f t="shared" si="183"/>
        <v>11682.4125</v>
      </c>
      <c r="FF31" s="16">
        <f t="shared" si="183"/>
        <v>11588.214583333332</v>
      </c>
      <c r="FG31" s="16">
        <f t="shared" si="183"/>
        <v>11397.153749999999</v>
      </c>
      <c r="FH31" s="16">
        <f t="shared" si="183"/>
        <v>11337.317500000001</v>
      </c>
      <c r="FI31" s="16">
        <f t="shared" si="183"/>
        <v>11322.309583333332</v>
      </c>
      <c r="FJ31" s="16">
        <f t="shared" si="183"/>
        <v>11259.387916666667</v>
      </c>
      <c r="FK31" s="16">
        <f t="shared" si="183"/>
        <v>11240.962083333334</v>
      </c>
      <c r="FL31" s="16">
        <f t="shared" si="183"/>
        <v>11275.357916666666</v>
      </c>
    </row>
    <row r="32" spans="1:168" ht="14.7" customHeight="1" x14ac:dyDescent="0.3">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L32" si="191">FC4-FC51/6</f>
        <v>11572.565000000001</v>
      </c>
      <c r="FD32" s="16">
        <f t="shared" si="191"/>
        <v>11644.981666666667</v>
      </c>
      <c r="FE32" s="16">
        <f t="shared" si="191"/>
        <v>11677.325000000001</v>
      </c>
      <c r="FF32" s="16">
        <f t="shared" si="191"/>
        <v>11579.529166666667</v>
      </c>
      <c r="FG32" s="16">
        <f t="shared" si="191"/>
        <v>11375.057499999999</v>
      </c>
      <c r="FH32" s="16">
        <f t="shared" si="191"/>
        <v>11328.435000000001</v>
      </c>
      <c r="FI32" s="16">
        <f t="shared" si="191"/>
        <v>11313.569166666666</v>
      </c>
      <c r="FJ32" s="16">
        <f t="shared" si="191"/>
        <v>11247.475833333332</v>
      </c>
      <c r="FK32" s="16">
        <f t="shared" si="191"/>
        <v>11229.774166666666</v>
      </c>
      <c r="FL32" s="16">
        <f t="shared" si="191"/>
        <v>11266.415833333333</v>
      </c>
    </row>
    <row r="33" spans="1:168" ht="14.7" customHeight="1" x14ac:dyDescent="0.3">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L33" si="199">FC4-FC51/4</f>
        <v>11564.672500000001</v>
      </c>
      <c r="FD33" s="10">
        <f t="shared" si="199"/>
        <v>11636.172500000001</v>
      </c>
      <c r="FE33" s="10">
        <f t="shared" si="199"/>
        <v>11672.237499999999</v>
      </c>
      <c r="FF33" s="10">
        <f t="shared" si="199"/>
        <v>11570.84375</v>
      </c>
      <c r="FG33" s="10">
        <f t="shared" si="199"/>
        <v>11352.96125</v>
      </c>
      <c r="FH33" s="10">
        <f t="shared" si="199"/>
        <v>11319.552500000002</v>
      </c>
      <c r="FI33" s="10">
        <f t="shared" si="199"/>
        <v>11304.828749999999</v>
      </c>
      <c r="FJ33" s="10">
        <f t="shared" si="199"/>
        <v>11235.563749999999</v>
      </c>
      <c r="FK33" s="10">
        <f t="shared" si="199"/>
        <v>11218.58625</v>
      </c>
      <c r="FL33" s="10">
        <f t="shared" si="199"/>
        <v>11257.473749999999</v>
      </c>
    </row>
    <row r="34" spans="1:168" ht="14.7" customHeight="1" x14ac:dyDescent="0.3">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L34" si="207">FC4-FC51/2</f>
        <v>11540.995000000001</v>
      </c>
      <c r="FD34" s="22">
        <f t="shared" si="207"/>
        <v>11609.745000000001</v>
      </c>
      <c r="FE34" s="22">
        <f t="shared" si="207"/>
        <v>11656.975</v>
      </c>
      <c r="FF34" s="22">
        <f t="shared" si="207"/>
        <v>11544.7875</v>
      </c>
      <c r="FG34" s="22">
        <f t="shared" si="207"/>
        <v>11286.672499999999</v>
      </c>
      <c r="FH34" s="22">
        <f t="shared" si="207"/>
        <v>11292.905000000001</v>
      </c>
      <c r="FI34" s="22">
        <f t="shared" si="207"/>
        <v>11278.607499999998</v>
      </c>
      <c r="FJ34" s="22">
        <f t="shared" si="207"/>
        <v>11199.827499999999</v>
      </c>
      <c r="FK34" s="22">
        <f t="shared" si="207"/>
        <v>11185.022499999999</v>
      </c>
      <c r="FL34" s="22">
        <f t="shared" si="207"/>
        <v>11230.647499999999</v>
      </c>
    </row>
    <row r="35" spans="1:168" ht="14.7" customHeight="1" x14ac:dyDescent="0.3">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L35" si="215">FC34-1.168*(FC33-FC34)</f>
        <v>11513.339680000001</v>
      </c>
      <c r="FD35" s="16">
        <f t="shared" si="215"/>
        <v>11578.877680000001</v>
      </c>
      <c r="FE35" s="16">
        <f t="shared" si="215"/>
        <v>11639.148400000002</v>
      </c>
      <c r="FF35" s="16">
        <f t="shared" si="215"/>
        <v>11514.353800000001</v>
      </c>
      <c r="FG35" s="16">
        <f t="shared" si="215"/>
        <v>11209.247239999997</v>
      </c>
      <c r="FH35" s="16">
        <f t="shared" si="215"/>
        <v>11261.780719999999</v>
      </c>
      <c r="FI35" s="16">
        <f t="shared" si="215"/>
        <v>11247.981079999998</v>
      </c>
      <c r="FJ35" s="16">
        <f t="shared" si="215"/>
        <v>11158.08756</v>
      </c>
      <c r="FK35" s="16">
        <f t="shared" si="215"/>
        <v>11145.820039999997</v>
      </c>
      <c r="FL35" s="16">
        <f t="shared" si="215"/>
        <v>11199.314439999998</v>
      </c>
    </row>
    <row r="36" spans="1:168" ht="14.7" customHeight="1" x14ac:dyDescent="0.3">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23">FC4-(FC24-FC4)</f>
        <v>11501.831531437787</v>
      </c>
      <c r="FD36" s="23">
        <f t="shared" si="223"/>
        <v>11565.763927613307</v>
      </c>
      <c r="FE36" s="23">
        <f t="shared" si="223"/>
        <v>11631.826847564404</v>
      </c>
      <c r="FF36" s="23">
        <f t="shared" si="223"/>
        <v>11502.031382528663</v>
      </c>
      <c r="FG36" s="23">
        <f t="shared" si="223"/>
        <v>11177.778136596105</v>
      </c>
      <c r="FH36" s="23">
        <f t="shared" si="223"/>
        <v>11248.914586439554</v>
      </c>
      <c r="FI36" s="23">
        <f t="shared" si="223"/>
        <v>11235.461684051739</v>
      </c>
      <c r="FJ36" s="23">
        <f t="shared" si="223"/>
        <v>11140.869766603144</v>
      </c>
      <c r="FK36" s="23">
        <f t="shared" si="223"/>
        <v>11129.961002638052</v>
      </c>
      <c r="FL36" s="23">
        <f t="shared" si="223"/>
        <v>11186.10387554025</v>
      </c>
    </row>
    <row r="37" spans="1:168"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row>
    <row r="38" spans="1:16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row>
    <row r="39" spans="1:16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row>
    <row r="40" spans="1:16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row>
    <row r="41" spans="1:16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row>
    <row r="42" spans="1:16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row>
    <row r="43" spans="1:168" ht="14.7" customHeight="1" x14ac:dyDescent="0.3">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L43" si="232">FC4</f>
        <v>11588.35</v>
      </c>
      <c r="FD43" s="11">
        <f t="shared" si="232"/>
        <v>11662.6</v>
      </c>
      <c r="FE43" s="11">
        <f t="shared" si="232"/>
        <v>11687.5</v>
      </c>
      <c r="FF43" s="11">
        <f t="shared" si="232"/>
        <v>11596.9</v>
      </c>
      <c r="FG43" s="11">
        <f t="shared" si="232"/>
        <v>11419.25</v>
      </c>
      <c r="FH43" s="11">
        <f t="shared" si="232"/>
        <v>11346.2</v>
      </c>
      <c r="FI43" s="11">
        <f t="shared" si="232"/>
        <v>11331.05</v>
      </c>
      <c r="FJ43" s="11">
        <f t="shared" si="232"/>
        <v>11271.3</v>
      </c>
      <c r="FK43" s="11">
        <f t="shared" si="232"/>
        <v>11252.15</v>
      </c>
      <c r="FL43" s="11">
        <f t="shared" si="232"/>
        <v>11284.3</v>
      </c>
    </row>
    <row r="44" spans="1:16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row>
    <row r="45" spans="1:16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row>
    <row r="46" spans="1:16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row>
    <row r="47" spans="1:16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row>
    <row r="48" spans="1:16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row>
    <row r="49" spans="1:168"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row>
    <row r="50" spans="1:168" ht="14.7" customHeight="1" x14ac:dyDescent="0.3">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L50" si="240">ABS(FC2-FC3)</f>
        <v>86.100000000000364</v>
      </c>
      <c r="FD50" s="16">
        <f t="shared" si="240"/>
        <v>96.099999999998545</v>
      </c>
      <c r="FE50" s="16">
        <f t="shared" si="240"/>
        <v>55.5</v>
      </c>
      <c r="FF50" s="16">
        <f t="shared" si="240"/>
        <v>94.75</v>
      </c>
      <c r="FG50" s="16">
        <f t="shared" si="240"/>
        <v>241.05000000000109</v>
      </c>
      <c r="FH50" s="16">
        <f t="shared" si="240"/>
        <v>96.899999999999636</v>
      </c>
      <c r="FI50" s="16">
        <f t="shared" si="240"/>
        <v>95.350000000000364</v>
      </c>
      <c r="FJ50" s="16">
        <f t="shared" si="240"/>
        <v>129.95000000000073</v>
      </c>
      <c r="FK50" s="16">
        <f t="shared" si="240"/>
        <v>122.04999999999927</v>
      </c>
      <c r="FL50" s="16">
        <f t="shared" si="240"/>
        <v>97.550000000001091</v>
      </c>
    </row>
    <row r="51" spans="1:168" ht="14.7" customHeight="1" x14ac:dyDescent="0.3">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L51" si="248">FC50*1.1</f>
        <v>94.710000000000406</v>
      </c>
      <c r="FD51" s="16">
        <f t="shared" si="248"/>
        <v>105.7099999999984</v>
      </c>
      <c r="FE51" s="16">
        <f t="shared" si="248"/>
        <v>61.050000000000004</v>
      </c>
      <c r="FF51" s="16">
        <f t="shared" si="248"/>
        <v>104.22500000000001</v>
      </c>
      <c r="FG51" s="16">
        <f t="shared" si="248"/>
        <v>265.15500000000122</v>
      </c>
      <c r="FH51" s="16">
        <f t="shared" si="248"/>
        <v>106.58999999999961</v>
      </c>
      <c r="FI51" s="16">
        <f t="shared" si="248"/>
        <v>104.8850000000004</v>
      </c>
      <c r="FJ51" s="16">
        <f t="shared" si="248"/>
        <v>142.94500000000082</v>
      </c>
      <c r="FK51" s="16">
        <f t="shared" si="248"/>
        <v>134.2549999999992</v>
      </c>
      <c r="FL51" s="16">
        <f t="shared" si="248"/>
        <v>107.30500000000121</v>
      </c>
    </row>
    <row r="52" spans="1:168" ht="14.7" customHeight="1" x14ac:dyDescent="0.3">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L52" si="256">(FC2+FC3)</f>
        <v>23150.699999999997</v>
      </c>
      <c r="FD52" s="16">
        <f t="shared" si="256"/>
        <v>23244</v>
      </c>
      <c r="FE52" s="16">
        <f t="shared" si="256"/>
        <v>23357.8</v>
      </c>
      <c r="FF52" s="16">
        <f t="shared" si="256"/>
        <v>23259.55</v>
      </c>
      <c r="FG52" s="16">
        <f t="shared" si="256"/>
        <v>23039.65</v>
      </c>
      <c r="FH52" s="16">
        <f t="shared" si="256"/>
        <v>22699.4</v>
      </c>
      <c r="FI52" s="16">
        <f t="shared" si="256"/>
        <v>22700.949999999997</v>
      </c>
      <c r="FJ52" s="16">
        <f t="shared" si="256"/>
        <v>22589.55</v>
      </c>
      <c r="FK52" s="16">
        <f t="shared" si="256"/>
        <v>22600.75</v>
      </c>
      <c r="FL52" s="16">
        <f t="shared" si="256"/>
        <v>22517.65</v>
      </c>
    </row>
    <row r="53" spans="1:168" ht="14.7" customHeight="1" x14ac:dyDescent="0.3">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L53" si="264">(FC2+FC3)/2</f>
        <v>11575.349999999999</v>
      </c>
      <c r="FD53" s="16">
        <f t="shared" si="264"/>
        <v>11622</v>
      </c>
      <c r="FE53" s="16">
        <f t="shared" si="264"/>
        <v>11678.9</v>
      </c>
      <c r="FF53" s="16">
        <f t="shared" si="264"/>
        <v>11629.775</v>
      </c>
      <c r="FG53" s="16">
        <f t="shared" si="264"/>
        <v>11519.825000000001</v>
      </c>
      <c r="FH53" s="16">
        <f t="shared" si="264"/>
        <v>11349.7</v>
      </c>
      <c r="FI53" s="16">
        <f t="shared" si="264"/>
        <v>11350.474999999999</v>
      </c>
      <c r="FJ53" s="16">
        <f t="shared" si="264"/>
        <v>11294.775</v>
      </c>
      <c r="FK53" s="16">
        <f t="shared" si="264"/>
        <v>11300.375</v>
      </c>
      <c r="FL53" s="16">
        <f t="shared" si="264"/>
        <v>11258.825000000001</v>
      </c>
    </row>
    <row r="54" spans="1:168" ht="14.7" customHeight="1" x14ac:dyDescent="0.3">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L54" si="272">FC55-FC56+FC55</f>
        <v>11584.016666666666</v>
      </c>
      <c r="FD54" s="16">
        <f t="shared" si="272"/>
        <v>11649.066666666666</v>
      </c>
      <c r="FE54" s="16">
        <f t="shared" si="272"/>
        <v>11684.633333333337</v>
      </c>
      <c r="FF54" s="16">
        <f t="shared" si="272"/>
        <v>11607.858333333332</v>
      </c>
      <c r="FG54" s="16">
        <f t="shared" si="272"/>
        <v>11452.775000000001</v>
      </c>
      <c r="FH54" s="16">
        <f t="shared" si="272"/>
        <v>11347.366666666669</v>
      </c>
      <c r="FI54" s="16">
        <f t="shared" si="272"/>
        <v>11337.525000000001</v>
      </c>
      <c r="FJ54" s="16">
        <f t="shared" si="272"/>
        <v>11279.124999999998</v>
      </c>
      <c r="FK54" s="16">
        <f t="shared" si="272"/>
        <v>11268.225000000002</v>
      </c>
      <c r="FL54" s="16">
        <f t="shared" si="272"/>
        <v>11275.808333333331</v>
      </c>
    </row>
    <row r="55" spans="1:168" ht="14.7" customHeight="1" x14ac:dyDescent="0.3">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L55" si="280">(FC2+FC3+FC4)/3</f>
        <v>11579.683333333332</v>
      </c>
      <c r="FD55" s="16">
        <f t="shared" si="280"/>
        <v>11635.533333333333</v>
      </c>
      <c r="FE55" s="16">
        <f t="shared" si="280"/>
        <v>11681.766666666668</v>
      </c>
      <c r="FF55" s="16">
        <f t="shared" si="280"/>
        <v>11618.816666666666</v>
      </c>
      <c r="FG55" s="16">
        <f t="shared" si="280"/>
        <v>11486.300000000001</v>
      </c>
      <c r="FH55" s="16">
        <f t="shared" si="280"/>
        <v>11348.533333333335</v>
      </c>
      <c r="FI55" s="16">
        <f t="shared" si="280"/>
        <v>11344</v>
      </c>
      <c r="FJ55" s="16">
        <f t="shared" si="280"/>
        <v>11286.949999999999</v>
      </c>
      <c r="FK55" s="16">
        <f t="shared" si="280"/>
        <v>11284.300000000001</v>
      </c>
      <c r="FL55" s="16">
        <f t="shared" si="280"/>
        <v>11267.316666666666</v>
      </c>
    </row>
    <row r="56" spans="1:168" ht="14.7" customHeight="1" x14ac:dyDescent="0.3">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L56" si="288">FC53</f>
        <v>11575.349999999999</v>
      </c>
      <c r="FD56" s="16">
        <f t="shared" si="288"/>
        <v>11622</v>
      </c>
      <c r="FE56" s="16">
        <f t="shared" si="288"/>
        <v>11678.9</v>
      </c>
      <c r="FF56" s="16">
        <f t="shared" si="288"/>
        <v>11629.775</v>
      </c>
      <c r="FG56" s="16">
        <f t="shared" si="288"/>
        <v>11519.825000000001</v>
      </c>
      <c r="FH56" s="16">
        <f t="shared" si="288"/>
        <v>11349.7</v>
      </c>
      <c r="FI56" s="16">
        <f t="shared" si="288"/>
        <v>11350.474999999999</v>
      </c>
      <c r="FJ56" s="16">
        <f t="shared" si="288"/>
        <v>11294.775</v>
      </c>
      <c r="FK56" s="16">
        <f t="shared" si="288"/>
        <v>11300.375</v>
      </c>
      <c r="FL56" s="16">
        <f t="shared" si="288"/>
        <v>11258.825000000001</v>
      </c>
    </row>
    <row r="57" spans="1:168" ht="14.7" customHeight="1" x14ac:dyDescent="0.3">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L57" si="298">ABS(FC54-FC56)</f>
        <v>8.6666666666678793</v>
      </c>
      <c r="FD57" s="31">
        <f t="shared" si="298"/>
        <v>27.066666666665697</v>
      </c>
      <c r="FE57" s="31">
        <f t="shared" si="298"/>
        <v>5.7333333333372138</v>
      </c>
      <c r="FF57" s="31">
        <f t="shared" si="298"/>
        <v>21.916666666667879</v>
      </c>
      <c r="FG57" s="31">
        <f t="shared" si="298"/>
        <v>67.049999999999272</v>
      </c>
      <c r="FH57" s="31">
        <f t="shared" si="298"/>
        <v>2.3333333333321207</v>
      </c>
      <c r="FI57" s="31">
        <f t="shared" si="298"/>
        <v>12.94999999999709</v>
      </c>
      <c r="FJ57" s="31">
        <f t="shared" si="298"/>
        <v>15.650000000001455</v>
      </c>
      <c r="FK57" s="31">
        <f t="shared" si="298"/>
        <v>32.149999999997817</v>
      </c>
      <c r="FL57" s="31">
        <f t="shared" si="298"/>
        <v>16.983333333329938</v>
      </c>
    </row>
    <row r="58" spans="1:16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2019-07-28T19:15:51Z</dcterms:modified>
</cp:coreProperties>
</file>