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2" i="2"/>
  <c r="I50" i="2"/>
  <c r="I51" i="2" s="1"/>
  <c r="I43" i="2"/>
  <c r="I30" i="2"/>
  <c r="I24" i="2"/>
  <c r="I36" i="2" s="1"/>
  <c r="I14" i="2"/>
  <c r="I8" i="2" s="1"/>
  <c r="I34" i="2" l="1"/>
  <c r="I31" i="2"/>
  <c r="I27" i="2"/>
  <c r="I17" i="2"/>
  <c r="I18" i="2"/>
  <c r="I54" i="2"/>
  <c r="I57" i="2" s="1"/>
  <c r="I13" i="2" s="1"/>
  <c r="I22" i="2"/>
  <c r="I28" i="2"/>
  <c r="I32" i="2"/>
  <c r="I10" i="2"/>
  <c r="I15" i="2"/>
  <c r="I20" i="2"/>
  <c r="I29" i="2"/>
  <c r="I33" i="2"/>
  <c r="I26" i="2"/>
  <c r="I25" i="2" s="1"/>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I35" i="2" l="1"/>
  <c r="I21" i="2"/>
  <c r="I11" i="2"/>
  <c r="I6" i="2"/>
  <c r="I7" i="2" s="1"/>
  <c r="I9" i="2"/>
  <c r="I19" i="2"/>
  <c r="H20" i="2"/>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35" i="2" s="1"/>
  <c r="H26" i="2"/>
  <c r="H32" i="2"/>
  <c r="H18" i="2"/>
  <c r="H8" i="2"/>
  <c r="H10" i="2"/>
  <c r="G29" i="2"/>
  <c r="G28" i="2"/>
  <c r="G32" i="2"/>
  <c r="G27" i="2"/>
  <c r="G34" i="2"/>
  <c r="G26" i="2"/>
  <c r="G33" i="2"/>
  <c r="G31" i="2"/>
  <c r="G8" i="2"/>
  <c r="G18" i="2"/>
  <c r="G10" i="2"/>
  <c r="G15" i="2" l="1"/>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<sst xmlns="http://schemas.openxmlformats.org/spreadsheetml/2006/main" count="161" uniqueCount="77">
  <si>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</si>
  <si>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</si>
  <si>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</si>
  <si>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</si>
  <si>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</si>
  <si>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</si>
  <si>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</si>
  <si>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</si>
  <si>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</si>
  <si>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</si>
  <si>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</si>
  <si>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</si>
  <si>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</si>
  <si>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</si>
  <si>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</si>
  <si>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</si>
  <si>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</si>
  <si>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</si>
  <si>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</si>
  <si>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</si>
  <si>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</si>
  <si>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</si>
  <si>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</si>
  <si>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</si>
  <si>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</si>
  <si>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</si>
  <si>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</si>
  <si>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</si>
  <si>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</si>
  <si>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</si>
  <si>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</si>
  <si>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</si>
  <si>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</si>
  <si>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</si>
  <si>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</si>
  <si>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</si>
  <si>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</si>
  <si>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</si>
  <si>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</si>
  <si>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</si>
  <si>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</si>
  <si>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</si>
  <si>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</si>
  <si>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</si>
  <si>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</si>
  <si>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</si>
  <si>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</si>
  <si>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</si>
  <si>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</si>
  <si>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</si>
  <si>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</si>
  <si>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</si>
  <si>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</si>
  <si>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</si>
  <si>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</si>
  <si>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</si>
  <si>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</si>
  <si>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</si>
  <si>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</si>
  <si>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</si>
  <si>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</si>
  <si>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</si>
  <si>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</si>
  <si>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</si>
  <si>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</si>
  <si>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</si>
  <si>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Updated for-May/14/2019 Nifty closed on a strong bear note at 11148 level .So today on upside first intra resistance is at 11196-01 .Next resistance are 11244-49,11322-27,11366-71,11410-15,11485-90,11515-20,11631-36,11670-75,11713-18,11757-62,11774-79,11810-15, 11870-75,119925-29,12000-05 level.On downside first support is at 11100-95 next support are at 11052-47,10972-67,10929-25,10885-80,10830-25,10783-78,10734-29,10705-00,10656-51,10590-85,10547-42,10510-05 level. Market is in bull zone .So today for intraday on upside intra resistance are at 11201and 11249 level and On downside be alert below 11095 and avoid all longs below 11052 level as selling may intensify below that level . Have a look at weekly trend. </t>
  </si>
  <si>
    <t>Positional Support for NIFTY 11107 11014 and positional Resistance for NIFTY is 11252 11319 11458 11549 11580 11593 11625 .</t>
  </si>
  <si>
    <t>Intraday Resistance of NIFTY are 11243.8 : 11323.2 : 11307.1 : 11329.3</t>
  </si>
  <si>
    <t>Intraday Support of NIFTY are 11052.6 : 10973.2 : 10990.4 : 10968.6</t>
  </si>
  <si>
    <t>Oscillator Analysis The oscillator is showing SELL signalShort Term Oscillator Analysis- and NIFTY in oversold region. </t>
  </si>
  <si>
    <t>Click Here to view Nifty Future and Option Analysis and Click here For NIFTY STRENGTH</t>
  </si>
  <si>
    <t>ASM</t>
  </si>
  <si>
    <t>11450~60</t>
  </si>
  <si>
    <t>W3</t>
  </si>
  <si>
    <t>W4</t>
  </si>
  <si>
    <t>11500~30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</si>
</sst>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0" xfId="0"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zoomScale="110" zoomScaleNormal="110" workbookViewId="0">
      <selection activeCell="F3" sqref="F3"/>
    </sheetView>
  </sheetViews>
  <sheetFormatPr defaultColWidth="8.77734375" defaultRowHeight="14.55" customHeight="1" x14ac:dyDescent="0.3"/>
  <cols>
    <col min="1" max="4" width="8.77734375" style="1" customWidth="1"/>
    <col min="5" max="6" width="10.77734375" style="1" customWidth="1"/>
    <col min="7" max="9" width="10.77734375" style="91" customWidth="1"/>
    <col min="13" max="13" width="9.21875" style="1" bestFit="1" customWidth="1"/>
    <col min="14" max="254" width="8.77734375" style="1" customWidth="1"/>
  </cols>
  <sheetData>
    <row r="1" spans="1:9" ht="14.55" customHeight="1" x14ac:dyDescent="0.3">
      <c r="A1" s="213"/>
      <c r="B1" s="214"/>
      <c r="C1" s="214"/>
      <c r="D1" s="214"/>
      <c r="E1" s="2" t="s">
        <v>65</v>
      </c>
      <c r="F1" s="2" t="s">
        <v>1</v>
      </c>
      <c r="G1" s="3">
        <v>43605</v>
      </c>
      <c r="H1" s="3">
        <v>43606</v>
      </c>
      <c r="I1" s="3">
        <v>43607</v>
      </c>
    </row>
    <row r="2" spans="1:9" ht="14.55" customHeight="1" x14ac:dyDescent="0.3">
      <c r="A2" s="4"/>
      <c r="B2" s="5"/>
      <c r="C2" s="5"/>
      <c r="D2" s="6" t="s">
        <v>2</v>
      </c>
      <c r="E2" s="7">
        <v>11856.15</v>
      </c>
      <c r="F2" s="7">
        <v>11426.15</v>
      </c>
      <c r="G2" s="7">
        <v>11845.2</v>
      </c>
      <c r="H2" s="7">
        <v>11883.55</v>
      </c>
      <c r="I2" s="7">
        <v>11784.8</v>
      </c>
    </row>
    <row r="3" spans="1:9" ht="14.55" customHeight="1" x14ac:dyDescent="0.3">
      <c r="A3" s="4"/>
      <c r="B3" s="8"/>
      <c r="C3" s="9"/>
      <c r="D3" s="6" t="s">
        <v>3</v>
      </c>
      <c r="E3" s="10">
        <v>11549.1</v>
      </c>
      <c r="F3" s="10">
        <v>11108.3</v>
      </c>
      <c r="G3" s="10">
        <v>11591.7</v>
      </c>
      <c r="H3" s="10">
        <v>11682.8</v>
      </c>
      <c r="I3" s="10">
        <v>11682.4</v>
      </c>
    </row>
    <row r="4" spans="1:9" ht="14.55" customHeight="1" x14ac:dyDescent="0.3">
      <c r="A4" s="4"/>
      <c r="B4" s="8"/>
      <c r="C4" s="9"/>
      <c r="D4" s="6" t="s">
        <v>4</v>
      </c>
      <c r="E4" s="11">
        <v>11748.15</v>
      </c>
      <c r="F4" s="11">
        <v>11407.15</v>
      </c>
      <c r="G4" s="11">
        <v>11828.25</v>
      </c>
      <c r="H4" s="11">
        <v>11709.1</v>
      </c>
      <c r="I4" s="11">
        <v>11737.9</v>
      </c>
    </row>
    <row r="5" spans="1:9" ht="14.55" customHeight="1" x14ac:dyDescent="0.3">
      <c r="A5" s="211" t="s">
        <v>5</v>
      </c>
      <c r="B5" s="212"/>
      <c r="C5" s="212"/>
      <c r="D5" s="212"/>
      <c r="E5" s="5"/>
      <c r="F5" s="5"/>
      <c r="G5" s="5"/>
      <c r="H5" s="5"/>
      <c r="I5" s="5"/>
    </row>
    <row r="6" spans="1:9" ht="14.55" customHeight="1" x14ac:dyDescent="0.3">
      <c r="A6" s="12"/>
      <c r="B6" s="13"/>
      <c r="C6" s="13"/>
      <c r="D6" s="14" t="s">
        <v>6</v>
      </c>
      <c r="E6" s="15">
        <f>E10+E50</f>
        <v>12193.550000000001</v>
      </c>
      <c r="F6" s="15">
        <f>F10+F50</f>
        <v>11837.283333333335</v>
      </c>
      <c r="G6" s="15">
        <f t="shared" ref="G6" si="0">G10+G50</f>
        <v>12171.900000000001</v>
      </c>
      <c r="H6" s="15">
        <f t="shared" ref="H6:I6" si="1">H10+H50</f>
        <v>12034.916666666664</v>
      </c>
      <c r="I6" s="15">
        <f t="shared" si="1"/>
        <v>11890.066666666666</v>
      </c>
    </row>
    <row r="7" spans="1:9" ht="14.55" hidden="1" customHeight="1" x14ac:dyDescent="0.3">
      <c r="A7" s="12"/>
      <c r="B7" s="13"/>
      <c r="C7" s="13"/>
      <c r="D7" s="14" t="s">
        <v>7</v>
      </c>
      <c r="E7" s="16">
        <f>(E6+E8)/2</f>
        <v>12109.2</v>
      </c>
      <c r="F7" s="16">
        <f>(F6+F8)/2</f>
        <v>11734.5</v>
      </c>
      <c r="G7" s="16">
        <f t="shared" ref="G7" si="2">(G6+G8)/2</f>
        <v>12090.225000000002</v>
      </c>
      <c r="H7" s="16">
        <f t="shared" ref="H7:I7" si="3">(H6+H8)/2</f>
        <v>11997.074999999997</v>
      </c>
      <c r="I7" s="16">
        <f t="shared" si="3"/>
        <v>11863.75</v>
      </c>
    </row>
    <row r="8" spans="1:9" ht="14.55" customHeight="1" x14ac:dyDescent="0.3">
      <c r="A8" s="12"/>
      <c r="B8" s="13"/>
      <c r="C8" s="13"/>
      <c r="D8" s="14" t="s">
        <v>8</v>
      </c>
      <c r="E8" s="17">
        <f>E14+E50</f>
        <v>12024.85</v>
      </c>
      <c r="F8" s="17">
        <f>F14+F50</f>
        <v>11631.716666666667</v>
      </c>
      <c r="G8" s="17">
        <f t="shared" ref="G8" si="4">G14+G50</f>
        <v>12008.550000000001</v>
      </c>
      <c r="H8" s="17">
        <f t="shared" ref="H8:I8" si="5">H14+H50</f>
        <v>11959.233333333332</v>
      </c>
      <c r="I8" s="17">
        <f t="shared" si="5"/>
        <v>11837.433333333332</v>
      </c>
    </row>
    <row r="9" spans="1:9" ht="14.55" hidden="1" customHeight="1" x14ac:dyDescent="0.3">
      <c r="A9" s="12"/>
      <c r="B9" s="13"/>
      <c r="C9" s="13"/>
      <c r="D9" s="14" t="s">
        <v>9</v>
      </c>
      <c r="E9" s="16">
        <f>(E8+E10)/2</f>
        <v>11955.675000000001</v>
      </c>
      <c r="F9" s="16">
        <f>(F8+F10)/2</f>
        <v>11575.575000000001</v>
      </c>
      <c r="G9" s="16">
        <f t="shared" ref="G9" si="6">(G8+G10)/2</f>
        <v>11963.475000000002</v>
      </c>
      <c r="H9" s="16">
        <f t="shared" ref="H9:I9" si="7">(H8+H10)/2</f>
        <v>11896.699999999997</v>
      </c>
      <c r="I9" s="16">
        <f t="shared" si="7"/>
        <v>11812.55</v>
      </c>
    </row>
    <row r="10" spans="1:9" ht="14.55" customHeight="1" x14ac:dyDescent="0.3">
      <c r="A10" s="12"/>
      <c r="B10" s="13"/>
      <c r="C10" s="13"/>
      <c r="D10" s="14" t="s">
        <v>10</v>
      </c>
      <c r="E10" s="18">
        <f>(2*E14)-E3</f>
        <v>11886.500000000002</v>
      </c>
      <c r="F10" s="18">
        <f>(2*F14)-F3</f>
        <v>11519.433333333334</v>
      </c>
      <c r="G10" s="18">
        <f t="shared" ref="G10" si="8">(2*G14)-G3</f>
        <v>11918.400000000001</v>
      </c>
      <c r="H10" s="18">
        <f t="shared" ref="H10:I10" si="9">(2*H14)-H3</f>
        <v>11834.166666666664</v>
      </c>
      <c r="I10" s="18">
        <f t="shared" si="9"/>
        <v>11787.666666666666</v>
      </c>
    </row>
    <row r="11" spans="1:9" ht="14.55" hidden="1" customHeight="1" x14ac:dyDescent="0.3">
      <c r="A11" s="12"/>
      <c r="B11" s="13"/>
      <c r="C11" s="13"/>
      <c r="D11" s="14" t="s">
        <v>11</v>
      </c>
      <c r="E11" s="16">
        <f>(E10+E14)/2</f>
        <v>11802.150000000001</v>
      </c>
      <c r="F11" s="16">
        <f>(F10+F14)/2</f>
        <v>11416.650000000001</v>
      </c>
      <c r="G11" s="16">
        <f t="shared" ref="G11" si="10">(G10+G14)/2</f>
        <v>11836.725000000002</v>
      </c>
      <c r="H11" s="16">
        <f t="shared" ref="H11:I11" si="11">(H10+H14)/2</f>
        <v>11796.324999999997</v>
      </c>
      <c r="I11" s="16">
        <f t="shared" si="11"/>
        <v>11761.349999999999</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E14+E57/2</f>
        <v>11732.975000000002</v>
      </c>
      <c r="F13" s="20">
        <f>F14+F57/2</f>
        <v>11360.508333333335</v>
      </c>
      <c r="G13" s="20">
        <f t="shared" ref="G13" si="12">G14+G57/2</f>
        <v>11791.650000000001</v>
      </c>
      <c r="H13" s="20">
        <f t="shared" ref="H13:I13" si="13">H14+H57/2</f>
        <v>11783.174999999999</v>
      </c>
      <c r="I13" s="20">
        <f t="shared" si="13"/>
        <v>11736.466666666667</v>
      </c>
    </row>
    <row r="14" spans="1:9" ht="14.55" customHeight="1" x14ac:dyDescent="0.3">
      <c r="A14" s="12"/>
      <c r="B14" s="13"/>
      <c r="C14" s="13"/>
      <c r="D14" s="14" t="s">
        <v>13</v>
      </c>
      <c r="E14" s="11">
        <f>(E2+E3+E4)/3</f>
        <v>11717.800000000001</v>
      </c>
      <c r="F14" s="11">
        <f>(F2+F3+F4)/3</f>
        <v>11313.866666666667</v>
      </c>
      <c r="G14" s="11">
        <f t="shared" ref="G14" si="14">(G2+G3+G4)/3</f>
        <v>11755.050000000001</v>
      </c>
      <c r="H14" s="11">
        <f t="shared" ref="H14:I14" si="15">(H2+H3+H4)/3</f>
        <v>11758.483333333332</v>
      </c>
      <c r="I14" s="11">
        <f t="shared" si="15"/>
        <v>11735.033333333333</v>
      </c>
    </row>
    <row r="15" spans="1:9" ht="14.55" customHeight="1" x14ac:dyDescent="0.3">
      <c r="A15" s="12"/>
      <c r="B15" s="13"/>
      <c r="C15" s="13"/>
      <c r="D15" s="14" t="s">
        <v>14</v>
      </c>
      <c r="E15" s="21">
        <f>E14-E57/2</f>
        <v>11702.625</v>
      </c>
      <c r="F15" s="21">
        <f>F14-F57/2</f>
        <v>11267.224999999999</v>
      </c>
      <c r="G15" s="21">
        <f t="shared" ref="G15" si="16">G14-G57/2</f>
        <v>11718.45</v>
      </c>
      <c r="H15" s="21">
        <f t="shared" ref="H15:I15" si="17">H14-H57/2</f>
        <v>11733.791666666664</v>
      </c>
      <c r="I15" s="21">
        <f t="shared" si="17"/>
        <v>11733.599999999999</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(E14+E18)/2</f>
        <v>11648.625000000002</v>
      </c>
      <c r="F17" s="16">
        <f>(F14+F18)/2</f>
        <v>11257.725</v>
      </c>
      <c r="G17" s="16">
        <f t="shared" ref="G17" si="18">(G14+G18)/2</f>
        <v>11709.975000000002</v>
      </c>
      <c r="H17" s="16">
        <f t="shared" ref="H17:I17" si="19">(H14+H18)/2</f>
        <v>11695.949999999997</v>
      </c>
      <c r="I17" s="16">
        <f t="shared" si="19"/>
        <v>11710.15</v>
      </c>
    </row>
    <row r="18" spans="1:9" ht="14.55" customHeight="1" x14ac:dyDescent="0.3">
      <c r="A18" s="12"/>
      <c r="B18" s="13"/>
      <c r="C18" s="13"/>
      <c r="D18" s="14" t="s">
        <v>16</v>
      </c>
      <c r="E18" s="22">
        <f>2*E14-E2</f>
        <v>11579.450000000003</v>
      </c>
      <c r="F18" s="22">
        <f>2*F14-F2</f>
        <v>11201.583333333334</v>
      </c>
      <c r="G18" s="22">
        <f t="shared" ref="G18" si="20">2*G14-G2</f>
        <v>11664.900000000001</v>
      </c>
      <c r="H18" s="22">
        <f t="shared" ref="H18:I18" si="21">2*H14-H2</f>
        <v>11633.416666666664</v>
      </c>
      <c r="I18" s="22">
        <f t="shared" si="21"/>
        <v>11685.266666666666</v>
      </c>
    </row>
    <row r="19" spans="1:9" ht="14.55" hidden="1" customHeight="1" x14ac:dyDescent="0.3">
      <c r="A19" s="12"/>
      <c r="B19" s="13"/>
      <c r="C19" s="13"/>
      <c r="D19" s="14" t="s">
        <v>17</v>
      </c>
      <c r="E19" s="16">
        <f>(E18+E20)/2</f>
        <v>11495.100000000002</v>
      </c>
      <c r="F19" s="16">
        <f>(F18+F20)/2</f>
        <v>11098.8</v>
      </c>
      <c r="G19" s="16">
        <f t="shared" ref="G19" si="22">(G18+G20)/2</f>
        <v>11583.225000000002</v>
      </c>
      <c r="H19" s="16">
        <f t="shared" ref="H19:I19" si="23">(H18+H20)/2</f>
        <v>11595.574999999997</v>
      </c>
      <c r="I19" s="16">
        <f t="shared" si="23"/>
        <v>11658.95</v>
      </c>
    </row>
    <row r="20" spans="1:9" ht="14.55" customHeight="1" x14ac:dyDescent="0.3">
      <c r="A20" s="12"/>
      <c r="B20" s="13"/>
      <c r="C20" s="13"/>
      <c r="D20" s="14" t="s">
        <v>18</v>
      </c>
      <c r="E20" s="23">
        <f>E14-E50</f>
        <v>11410.750000000002</v>
      </c>
      <c r="F20" s="23">
        <f>F14-F50</f>
        <v>10996.016666666666</v>
      </c>
      <c r="G20" s="23">
        <f t="shared" ref="G20" si="24">G14-G50</f>
        <v>11501.550000000001</v>
      </c>
      <c r="H20" s="23">
        <f t="shared" ref="H20:I20" si="25">H14-H50</f>
        <v>11557.733333333332</v>
      </c>
      <c r="I20" s="23">
        <f t="shared" si="25"/>
        <v>11632.633333333333</v>
      </c>
    </row>
    <row r="21" spans="1:9" ht="14.55" hidden="1" customHeight="1" x14ac:dyDescent="0.3">
      <c r="A21" s="12"/>
      <c r="B21" s="13"/>
      <c r="C21" s="13"/>
      <c r="D21" s="14" t="s">
        <v>19</v>
      </c>
      <c r="E21" s="16">
        <f>(E20+E22)/2</f>
        <v>11341.575000000003</v>
      </c>
      <c r="F21" s="16">
        <f>(F20+F22)/2</f>
        <v>10939.875</v>
      </c>
      <c r="G21" s="16">
        <f t="shared" ref="G21" si="26">(G20+G22)/2</f>
        <v>11456.475000000002</v>
      </c>
      <c r="H21" s="16">
        <f t="shared" ref="H21:I21" si="27">(H20+H22)/2</f>
        <v>11495.199999999997</v>
      </c>
      <c r="I21" s="16">
        <f t="shared" si="27"/>
        <v>11607.75</v>
      </c>
    </row>
    <row r="22" spans="1:9" ht="14.55" customHeight="1" x14ac:dyDescent="0.3">
      <c r="A22" s="12"/>
      <c r="B22" s="13"/>
      <c r="C22" s="13"/>
      <c r="D22" s="14" t="s">
        <v>20</v>
      </c>
      <c r="E22" s="24">
        <f>E18-E50</f>
        <v>11272.400000000003</v>
      </c>
      <c r="F22" s="24">
        <f>F18-F50</f>
        <v>10883.733333333334</v>
      </c>
      <c r="G22" s="24">
        <f t="shared" ref="G22" si="28">G18-G50</f>
        <v>11411.400000000001</v>
      </c>
      <c r="H22" s="24">
        <f t="shared" ref="H22:I22" si="29">H18-H50</f>
        <v>11432.666666666664</v>
      </c>
      <c r="I22" s="24">
        <f t="shared" si="29"/>
        <v>11582.866666666667</v>
      </c>
    </row>
    <row r="23" spans="1:9" ht="14.55" customHeight="1" x14ac:dyDescent="0.3">
      <c r="A23" s="211" t="s">
        <v>21</v>
      </c>
      <c r="B23" s="212"/>
      <c r="C23" s="212"/>
      <c r="D23" s="212"/>
      <c r="E23" s="25"/>
      <c r="F23" s="25"/>
      <c r="G23" s="25"/>
      <c r="H23" s="25"/>
      <c r="I23" s="25"/>
    </row>
    <row r="24" spans="1:9" ht="14.55" customHeight="1" x14ac:dyDescent="0.3">
      <c r="A24" s="12"/>
      <c r="B24" s="13"/>
      <c r="C24" s="13"/>
      <c r="D24" s="14" t="s">
        <v>22</v>
      </c>
      <c r="E24" s="17">
        <f>(E2/E3)*E4</f>
        <v>12060.492040288853</v>
      </c>
      <c r="F24" s="17">
        <f>(F2/F3)*F4</f>
        <v>11733.551215982643</v>
      </c>
      <c r="G24" s="17">
        <f t="shared" ref="G24" si="30">(G2/G3)*G4</f>
        <v>12086.923134656692</v>
      </c>
      <c r="H24" s="17">
        <f t="shared" ref="H24:I24" si="31">(H2/H3)*H4</f>
        <v>11910.301922912315</v>
      </c>
      <c r="I24" s="17">
        <f t="shared" si="31"/>
        <v>11840.786475381772</v>
      </c>
    </row>
    <row r="25" spans="1:9" ht="14.55" hidden="1" customHeight="1" x14ac:dyDescent="0.3">
      <c r="A25" s="12"/>
      <c r="B25" s="13"/>
      <c r="C25" s="13"/>
      <c r="D25" s="14" t="s">
        <v>23</v>
      </c>
      <c r="E25" s="16">
        <f>E26+1.168*(E26-E27)</f>
        <v>12015.651960000001</v>
      </c>
      <c r="F25" s="16">
        <f>F26+1.168*(F26-F27)</f>
        <v>11684.060920000002</v>
      </c>
      <c r="G25" s="16">
        <f t="shared" ref="G25" si="32">G26+1.168*(G26-G27)</f>
        <v>12049.099199999999</v>
      </c>
      <c r="H25" s="16">
        <f t="shared" ref="H25:I25" si="33">H26+1.168*(H26-H27)</f>
        <v>11883.993400000001</v>
      </c>
      <c r="I25" s="16">
        <f t="shared" si="33"/>
        <v>11827.110879999998</v>
      </c>
    </row>
    <row r="26" spans="1:9" ht="14.55" customHeight="1" x14ac:dyDescent="0.3">
      <c r="A26" s="12"/>
      <c r="B26" s="13"/>
      <c r="C26" s="13"/>
      <c r="D26" s="14" t="s">
        <v>24</v>
      </c>
      <c r="E26" s="18">
        <f>E4+E51/2</f>
        <v>11917.0275</v>
      </c>
      <c r="F26" s="18">
        <f>F4+F51/2</f>
        <v>11581.967500000001</v>
      </c>
      <c r="G26" s="18">
        <f t="shared" ref="G26" si="34">G4+G51/2</f>
        <v>11967.674999999999</v>
      </c>
      <c r="H26" s="18">
        <f t="shared" ref="H26:I26" si="35">H4+H51/2</f>
        <v>11819.512500000001</v>
      </c>
      <c r="I26" s="18">
        <f t="shared" si="35"/>
        <v>11794.22</v>
      </c>
    </row>
    <row r="27" spans="1:9" ht="14.55" customHeight="1" x14ac:dyDescent="0.3">
      <c r="A27" s="12"/>
      <c r="B27" s="13"/>
      <c r="C27" s="13"/>
      <c r="D27" s="14" t="s">
        <v>25</v>
      </c>
      <c r="E27" s="7">
        <f>E4+E51/4</f>
        <v>11832.588749999999</v>
      </c>
      <c r="F27" s="7">
        <f>F4+F51/4</f>
        <v>11494.55875</v>
      </c>
      <c r="G27" s="7">
        <f t="shared" ref="G27" si="36">G4+G51/4</f>
        <v>11897.9625</v>
      </c>
      <c r="H27" s="7">
        <f t="shared" ref="H27:I27" si="37">H4+H51/4</f>
        <v>11764.30625</v>
      </c>
      <c r="I27" s="7">
        <f t="shared" si="37"/>
        <v>11766.06</v>
      </c>
    </row>
    <row r="28" spans="1:9" ht="14.55" hidden="1" customHeight="1" x14ac:dyDescent="0.3">
      <c r="A28" s="12"/>
      <c r="B28" s="13"/>
      <c r="C28" s="13"/>
      <c r="D28" s="14" t="s">
        <v>26</v>
      </c>
      <c r="E28" s="16">
        <f>E4+E51/6</f>
        <v>11804.442499999999</v>
      </c>
      <c r="F28" s="16">
        <f>F4+F51/6</f>
        <v>11465.422500000001</v>
      </c>
      <c r="G28" s="16">
        <f t="shared" ref="G28" si="38">G4+G51/6</f>
        <v>11874.725</v>
      </c>
      <c r="H28" s="16">
        <f t="shared" ref="H28:I28" si="39">H4+H51/6</f>
        <v>11745.904166666667</v>
      </c>
      <c r="I28" s="16">
        <f t="shared" si="39"/>
        <v>11756.673333333332</v>
      </c>
    </row>
    <row r="29" spans="1:9" ht="14.55" hidden="1" customHeight="1" x14ac:dyDescent="0.3">
      <c r="A29" s="12"/>
      <c r="B29" s="13"/>
      <c r="C29" s="13"/>
      <c r="D29" s="14" t="s">
        <v>27</v>
      </c>
      <c r="E29" s="16">
        <f>E4+E51/12</f>
        <v>11776.296249999999</v>
      </c>
      <c r="F29" s="16">
        <f>F4+F51/12</f>
        <v>11436.286249999999</v>
      </c>
      <c r="G29" s="16">
        <f t="shared" ref="G29" si="40">G4+G51/12</f>
        <v>11851.487499999999</v>
      </c>
      <c r="H29" s="16">
        <f t="shared" ref="H29:I29" si="41">H4+H51/12</f>
        <v>11727.502083333333</v>
      </c>
      <c r="I29" s="16">
        <f t="shared" si="41"/>
        <v>11747.286666666667</v>
      </c>
    </row>
    <row r="30" spans="1:9" ht="14.55" customHeight="1" x14ac:dyDescent="0.3">
      <c r="A30" s="12"/>
      <c r="B30" s="13"/>
      <c r="C30" s="13"/>
      <c r="D30" s="14" t="s">
        <v>4</v>
      </c>
      <c r="E30" s="11">
        <f>E4</f>
        <v>11748.15</v>
      </c>
      <c r="F30" s="11">
        <f>F4</f>
        <v>11407.15</v>
      </c>
      <c r="G30" s="11">
        <f t="shared" ref="G30" si="42">G4</f>
        <v>11828.25</v>
      </c>
      <c r="H30" s="11">
        <f t="shared" ref="H30:I30" si="43">H4</f>
        <v>11709.1</v>
      </c>
      <c r="I30" s="11">
        <f t="shared" si="43"/>
        <v>11737.9</v>
      </c>
    </row>
    <row r="31" spans="1:9" ht="14.55" hidden="1" customHeight="1" x14ac:dyDescent="0.3">
      <c r="A31" s="12"/>
      <c r="B31" s="13"/>
      <c r="C31" s="13"/>
      <c r="D31" s="14" t="s">
        <v>28</v>
      </c>
      <c r="E31" s="16">
        <f>E4-E51/12</f>
        <v>11720.00375</v>
      </c>
      <c r="F31" s="16">
        <f>F4-F51/12</f>
        <v>11378.01375</v>
      </c>
      <c r="G31" s="16">
        <f t="shared" ref="G31" si="44">G4-G51/12</f>
        <v>11805.012500000001</v>
      </c>
      <c r="H31" s="16">
        <f t="shared" ref="H31:I31" si="45">H4-H51/12</f>
        <v>11690.697916666668</v>
      </c>
      <c r="I31" s="16">
        <f t="shared" si="45"/>
        <v>11728.513333333332</v>
      </c>
    </row>
    <row r="32" spans="1:9" ht="14.55" hidden="1" customHeight="1" x14ac:dyDescent="0.3">
      <c r="A32" s="12"/>
      <c r="B32" s="13"/>
      <c r="C32" s="13"/>
      <c r="D32" s="14" t="s">
        <v>29</v>
      </c>
      <c r="E32" s="16">
        <f>E4-E51/6</f>
        <v>11691.8575</v>
      </c>
      <c r="F32" s="16">
        <f>F4-F51/6</f>
        <v>11348.877499999999</v>
      </c>
      <c r="G32" s="16">
        <f t="shared" ref="G32" si="46">G4-G51/6</f>
        <v>11781.775</v>
      </c>
      <c r="H32" s="16">
        <f t="shared" ref="H32:I32" si="47">H4-H51/6</f>
        <v>11672.295833333334</v>
      </c>
      <c r="I32" s="16">
        <f t="shared" si="47"/>
        <v>11719.126666666667</v>
      </c>
    </row>
    <row r="33" spans="1:13" ht="14.55" customHeight="1" x14ac:dyDescent="0.3">
      <c r="A33" s="12"/>
      <c r="B33" s="13"/>
      <c r="C33" s="13"/>
      <c r="D33" s="14" t="s">
        <v>30</v>
      </c>
      <c r="E33" s="10">
        <f>E4-E51/4</f>
        <v>11663.71125</v>
      </c>
      <c r="F33" s="10">
        <f>F4-F51/4</f>
        <v>11319.741249999999</v>
      </c>
      <c r="G33" s="10">
        <f t="shared" ref="G33" si="48">G4-G51/4</f>
        <v>11758.5375</v>
      </c>
      <c r="H33" s="10">
        <f t="shared" ref="H33:I33" si="49">H4-H51/4</f>
        <v>11653.893750000001</v>
      </c>
      <c r="I33" s="10">
        <f t="shared" si="49"/>
        <v>11709.74</v>
      </c>
    </row>
    <row r="34" spans="1:13" ht="14.55" customHeight="1" x14ac:dyDescent="0.3">
      <c r="A34" s="12"/>
      <c r="B34" s="13"/>
      <c r="C34" s="13"/>
      <c r="D34" s="14" t="s">
        <v>31</v>
      </c>
      <c r="E34" s="22">
        <f>E4-E51/2</f>
        <v>11579.272499999999</v>
      </c>
      <c r="F34" s="22">
        <f>F4-F51/2</f>
        <v>11232.332499999999</v>
      </c>
      <c r="G34" s="22">
        <f t="shared" ref="G34" si="50">G4-G51/2</f>
        <v>11688.825000000001</v>
      </c>
      <c r="H34" s="22">
        <f t="shared" ref="H34:I34" si="51">H4-H51/2</f>
        <v>11598.6875</v>
      </c>
      <c r="I34" s="22">
        <f t="shared" si="51"/>
        <v>11681.58</v>
      </c>
      <c r="M34" s="96"/>
    </row>
    <row r="35" spans="1:13" ht="14.55" hidden="1" customHeight="1" x14ac:dyDescent="0.3">
      <c r="A35" s="12"/>
      <c r="B35" s="13"/>
      <c r="C35" s="13"/>
      <c r="D35" s="14" t="s">
        <v>32</v>
      </c>
      <c r="E35" s="16">
        <f>E34-1.168*(E33-E34)</f>
        <v>11480.648039999998</v>
      </c>
      <c r="F35" s="16">
        <f>F34-1.168*(F33-F34)</f>
        <v>11130.239079999998</v>
      </c>
      <c r="G35" s="16">
        <f t="shared" ref="G35" si="52">G34-1.168*(G33-G34)</f>
        <v>11607.400800000001</v>
      </c>
      <c r="H35" s="16">
        <f t="shared" ref="H35:I35" si="53">H34-1.168*(H33-H34)</f>
        <v>11534.2066</v>
      </c>
      <c r="I35" s="16">
        <f t="shared" si="53"/>
        <v>11648.689120000001</v>
      </c>
    </row>
    <row r="36" spans="1:13" ht="14.55" customHeight="1" x14ac:dyDescent="0.3">
      <c r="A36" s="12"/>
      <c r="B36" s="13"/>
      <c r="C36" s="13"/>
      <c r="D36" s="14" t="s">
        <v>33</v>
      </c>
      <c r="E36" s="23">
        <f>E4-(E24-E4)</f>
        <v>11435.807959711146</v>
      </c>
      <c r="F36" s="23">
        <f>F4-(F24-F4)</f>
        <v>11080.748784017356</v>
      </c>
      <c r="G36" s="23">
        <f t="shared" ref="G36" si="54">G4-(G24-G4)</f>
        <v>11569.576865343308</v>
      </c>
      <c r="H36" s="23">
        <f t="shared" ref="H36:I36" si="55">H4-(H24-H4)</f>
        <v>11507.898077087686</v>
      </c>
      <c r="I36" s="23">
        <f t="shared" si="55"/>
        <v>11635.013524618227</v>
      </c>
      <c r="M36" s="96"/>
    </row>
    <row r="37" spans="1:13" ht="14.55" customHeight="1" x14ac:dyDescent="0.3">
      <c r="A37" s="211" t="s">
        <v>34</v>
      </c>
      <c r="B37" s="212"/>
      <c r="C37" s="212"/>
      <c r="D37" s="212"/>
      <c r="E37" s="26" t="s">
        <v>35</v>
      </c>
      <c r="F37" s="9"/>
      <c r="G37" s="9"/>
      <c r="H37" s="9"/>
      <c r="I37" s="9"/>
    </row>
    <row r="38" spans="1:13" ht="14.55" customHeight="1" x14ac:dyDescent="0.3">
      <c r="A38" s="30"/>
      <c r="B38" s="19"/>
      <c r="C38" s="19"/>
      <c r="D38" s="14" t="s">
        <v>36</v>
      </c>
      <c r="E38" s="15"/>
      <c r="F38" s="15"/>
      <c r="G38" s="15"/>
      <c r="H38" s="15"/>
      <c r="I38" s="15"/>
    </row>
    <row r="39" spans="1:13" ht="14.55" customHeight="1" x14ac:dyDescent="0.3">
      <c r="A39" s="30"/>
      <c r="B39" s="19"/>
      <c r="C39" s="19"/>
      <c r="D39" s="14" t="s">
        <v>37</v>
      </c>
      <c r="E39" s="17"/>
      <c r="F39" s="17"/>
      <c r="G39" s="17"/>
      <c r="H39" s="17"/>
      <c r="I39" s="17"/>
      <c r="J39" s="176"/>
      <c r="M39" s="174"/>
    </row>
    <row r="40" spans="1:13" ht="14.55" customHeight="1" x14ac:dyDescent="0.3">
      <c r="A40" s="12"/>
      <c r="B40" s="19"/>
      <c r="C40" s="13"/>
      <c r="D40" s="14" t="s">
        <v>38</v>
      </c>
      <c r="E40" s="18"/>
      <c r="F40" s="18"/>
      <c r="G40" s="18"/>
      <c r="H40" s="18"/>
      <c r="I40" s="18"/>
      <c r="J40" s="175"/>
      <c r="L40" s="1"/>
    </row>
    <row r="41" spans="1:13" ht="14.55" customHeight="1" x14ac:dyDescent="0.3">
      <c r="A41" s="12"/>
      <c r="B41" s="13"/>
      <c r="C41" s="13"/>
      <c r="D41" s="14" t="s">
        <v>39</v>
      </c>
      <c r="E41" s="7"/>
      <c r="F41" s="7"/>
      <c r="G41" s="7"/>
      <c r="H41" s="7" t="s">
        <v>76</v>
      </c>
      <c r="I41" s="7" t="s">
        <v>76</v>
      </c>
      <c r="J41" s="173"/>
      <c r="L41" s="1"/>
    </row>
    <row r="42" spans="1:13" ht="14.55" customHeight="1" x14ac:dyDescent="0.3">
      <c r="A42" s="12"/>
      <c r="B42" s="13"/>
      <c r="C42" s="13"/>
      <c r="D42" s="138" t="s">
        <v>64</v>
      </c>
      <c r="E42" s="20"/>
      <c r="F42" s="20"/>
      <c r="G42" s="20"/>
      <c r="H42" s="20" t="s">
        <v>73</v>
      </c>
      <c r="I42" s="20" t="s">
        <v>73</v>
      </c>
      <c r="J42" s="175"/>
      <c r="M42" s="91"/>
    </row>
    <row r="43" spans="1:13" ht="14.55" customHeight="1" x14ac:dyDescent="0.3">
      <c r="A43" s="12"/>
      <c r="B43" s="13"/>
      <c r="C43" s="13"/>
      <c r="D43" s="14" t="s">
        <v>4</v>
      </c>
      <c r="E43" s="11">
        <f>E4</f>
        <v>11748.15</v>
      </c>
      <c r="F43" s="11">
        <f>F4</f>
        <v>11407.15</v>
      </c>
      <c r="G43" s="11">
        <f t="shared" ref="G43" si="56">G4</f>
        <v>11828.25</v>
      </c>
      <c r="H43" s="11">
        <f t="shared" ref="H43:I43" si="57">H4</f>
        <v>11709.1</v>
      </c>
      <c r="I43" s="11">
        <f t="shared" si="57"/>
        <v>11737.9</v>
      </c>
    </row>
    <row r="44" spans="1:13" ht="14.55" customHeight="1" x14ac:dyDescent="0.3">
      <c r="A44" s="12"/>
      <c r="B44" s="13"/>
      <c r="C44" s="13"/>
      <c r="D44" s="14" t="s">
        <v>40</v>
      </c>
      <c r="E44" s="21"/>
      <c r="F44" s="21"/>
      <c r="G44" s="21"/>
      <c r="H44" s="21">
        <v>11357.898799999999</v>
      </c>
      <c r="I44" s="21">
        <v>11357.898799999999</v>
      </c>
    </row>
    <row r="45" spans="1:13" ht="14.55" customHeight="1" x14ac:dyDescent="0.3">
      <c r="A45" s="12"/>
      <c r="B45" s="13"/>
      <c r="C45" s="13"/>
      <c r="D45" s="14" t="s">
        <v>41</v>
      </c>
      <c r="E45" s="10"/>
      <c r="F45" s="10"/>
      <c r="G45" s="10"/>
      <c r="H45" s="10">
        <v>11315.6756</v>
      </c>
      <c r="I45" s="10">
        <v>11315.6756</v>
      </c>
      <c r="K45" s="93"/>
      <c r="M45" s="91"/>
    </row>
    <row r="46" spans="1:13" ht="14.55" customHeight="1" x14ac:dyDescent="0.3">
      <c r="A46" s="12"/>
      <c r="B46" s="13"/>
      <c r="C46" s="13"/>
      <c r="D46" s="14" t="s">
        <v>42</v>
      </c>
      <c r="E46" s="22"/>
      <c r="F46" s="22"/>
      <c r="G46" s="22"/>
      <c r="H46" s="22"/>
      <c r="I46" s="22"/>
      <c r="M46" s="91"/>
    </row>
    <row r="47" spans="1:13" ht="14.55" customHeight="1" x14ac:dyDescent="0.3">
      <c r="A47" s="12"/>
      <c r="B47" s="13"/>
      <c r="C47" s="13"/>
      <c r="D47" s="14" t="s">
        <v>43</v>
      </c>
      <c r="E47" s="23"/>
      <c r="F47" s="23"/>
      <c r="G47" s="23"/>
      <c r="H47" s="23"/>
      <c r="I47" s="23"/>
    </row>
    <row r="48" spans="1:13" ht="14.55" customHeight="1" x14ac:dyDescent="0.3">
      <c r="A48" s="12"/>
      <c r="B48" s="13"/>
      <c r="C48" s="13"/>
      <c r="D48" s="14" t="s">
        <v>44</v>
      </c>
      <c r="E48" s="24"/>
      <c r="F48" s="24"/>
      <c r="G48" s="24"/>
      <c r="H48" s="24"/>
      <c r="I48" s="24"/>
    </row>
    <row r="49" spans="1:9" ht="14.55" customHeight="1" x14ac:dyDescent="0.3">
      <c r="A49" s="211" t="s">
        <v>45</v>
      </c>
      <c r="B49" s="212"/>
      <c r="C49" s="212"/>
      <c r="D49" s="212"/>
      <c r="E49" s="25"/>
      <c r="F49" s="25"/>
      <c r="G49" s="25"/>
      <c r="H49" s="25"/>
      <c r="I49" s="25"/>
    </row>
    <row r="50" spans="1:9" ht="14.55" customHeight="1" x14ac:dyDescent="0.3">
      <c r="A50" s="12"/>
      <c r="B50" s="13"/>
      <c r="C50" s="13"/>
      <c r="D50" s="14" t="s">
        <v>46</v>
      </c>
      <c r="E50" s="16">
        <f>ABS(E2-E3)</f>
        <v>307.04999999999927</v>
      </c>
      <c r="F50" s="16">
        <f>ABS(F2-F3)</f>
        <v>317.85000000000036</v>
      </c>
      <c r="G50" s="16">
        <f t="shared" ref="G50" si="58">ABS(G2-G3)</f>
        <v>253.5</v>
      </c>
      <c r="H50" s="16">
        <f t="shared" ref="H50:I50" si="59">ABS(H2-H3)</f>
        <v>200.75</v>
      </c>
      <c r="I50" s="16">
        <f t="shared" si="59"/>
        <v>102.39999999999964</v>
      </c>
    </row>
    <row r="51" spans="1:9" ht="14.55" customHeight="1" x14ac:dyDescent="0.3">
      <c r="A51" s="12"/>
      <c r="B51" s="13"/>
      <c r="C51" s="13"/>
      <c r="D51" s="14" t="s">
        <v>47</v>
      </c>
      <c r="E51" s="16">
        <f>E50*1.1</f>
        <v>337.7549999999992</v>
      </c>
      <c r="F51" s="16">
        <f>F50*1.1</f>
        <v>349.63500000000045</v>
      </c>
      <c r="G51" s="16">
        <f t="shared" ref="G51" si="60">G50*1.1</f>
        <v>278.85000000000002</v>
      </c>
      <c r="H51" s="16">
        <f t="shared" ref="H51:I51" si="61">H50*1.1</f>
        <v>220.82500000000002</v>
      </c>
      <c r="I51" s="16">
        <f t="shared" si="61"/>
        <v>112.6399999999996</v>
      </c>
    </row>
    <row r="52" spans="1:9" ht="14.55" customHeight="1" x14ac:dyDescent="0.3">
      <c r="A52" s="12"/>
      <c r="B52" s="13"/>
      <c r="C52" s="13"/>
      <c r="D52" s="14" t="s">
        <v>48</v>
      </c>
      <c r="E52" s="16">
        <f>(E2+E3)</f>
        <v>23405.25</v>
      </c>
      <c r="F52" s="16">
        <f>(F2+F3)</f>
        <v>22534.449999999997</v>
      </c>
      <c r="G52" s="16">
        <f t="shared" ref="G52" si="62">(G2+G3)</f>
        <v>23436.9</v>
      </c>
      <c r="H52" s="16">
        <f t="shared" ref="H52:I52" si="63">(H2+H3)</f>
        <v>23566.35</v>
      </c>
      <c r="I52" s="16">
        <f t="shared" si="63"/>
        <v>23467.199999999997</v>
      </c>
    </row>
    <row r="53" spans="1:9" ht="14.55" customHeight="1" x14ac:dyDescent="0.3">
      <c r="A53" s="12"/>
      <c r="B53" s="13"/>
      <c r="C53" s="13"/>
      <c r="D53" s="14" t="s">
        <v>49</v>
      </c>
      <c r="E53" s="16">
        <f>(E2+E3)/2</f>
        <v>11702.625</v>
      </c>
      <c r="F53" s="16">
        <f>(F2+F3)/2</f>
        <v>11267.224999999999</v>
      </c>
      <c r="G53" s="16">
        <f t="shared" ref="G53" si="64">(G2+G3)/2</f>
        <v>11718.45</v>
      </c>
      <c r="H53" s="16">
        <f t="shared" ref="H53:I53" si="65">(H2+H3)/2</f>
        <v>11783.174999999999</v>
      </c>
      <c r="I53" s="16">
        <f t="shared" si="65"/>
        <v>11733.599999999999</v>
      </c>
    </row>
    <row r="54" spans="1:9" ht="14.55" customHeight="1" x14ac:dyDescent="0.3">
      <c r="A54" s="12"/>
      <c r="B54" s="13"/>
      <c r="C54" s="13"/>
      <c r="D54" s="14" t="s">
        <v>12</v>
      </c>
      <c r="E54" s="16">
        <f>E55-E56+E55</f>
        <v>11732.975000000002</v>
      </c>
      <c r="F54" s="16">
        <f>F55-F56+F55</f>
        <v>11360.508333333335</v>
      </c>
      <c r="G54" s="16">
        <f t="shared" ref="G54" si="66">G55-G56+G55</f>
        <v>11791.650000000001</v>
      </c>
      <c r="H54" s="16">
        <f t="shared" ref="H54:I54" si="67">H55-H56+H55</f>
        <v>11733.791666666664</v>
      </c>
      <c r="I54" s="16">
        <f t="shared" si="67"/>
        <v>11736.466666666667</v>
      </c>
    </row>
    <row r="55" spans="1:9" ht="14.55" customHeight="1" x14ac:dyDescent="0.3">
      <c r="A55" s="12"/>
      <c r="B55" s="13"/>
      <c r="C55" s="13"/>
      <c r="D55" s="14" t="s">
        <v>50</v>
      </c>
      <c r="E55" s="16">
        <f>(E2+E3+E4)/3</f>
        <v>11717.800000000001</v>
      </c>
      <c r="F55" s="16">
        <f>(F2+F3+F4)/3</f>
        <v>11313.866666666667</v>
      </c>
      <c r="G55" s="16">
        <f t="shared" ref="G55" si="68">(G2+G3+G4)/3</f>
        <v>11755.050000000001</v>
      </c>
      <c r="H55" s="16">
        <f t="shared" ref="H55:I55" si="69">(H2+H3+H4)/3</f>
        <v>11758.483333333332</v>
      </c>
      <c r="I55" s="16">
        <f t="shared" si="69"/>
        <v>11735.033333333333</v>
      </c>
    </row>
    <row r="56" spans="1:9" ht="14.55" customHeight="1" x14ac:dyDescent="0.3">
      <c r="A56" s="12"/>
      <c r="B56" s="13"/>
      <c r="C56" s="13"/>
      <c r="D56" s="14" t="s">
        <v>14</v>
      </c>
      <c r="E56" s="16">
        <f>E53</f>
        <v>11702.625</v>
      </c>
      <c r="F56" s="16">
        <f>F53</f>
        <v>11267.224999999999</v>
      </c>
      <c r="G56" s="16">
        <f t="shared" ref="G56" si="70">G53</f>
        <v>11718.45</v>
      </c>
      <c r="H56" s="16">
        <f t="shared" ref="H56:I56" si="71">H53</f>
        <v>11783.174999999999</v>
      </c>
      <c r="I56" s="16">
        <f t="shared" si="71"/>
        <v>11733.599999999999</v>
      </c>
    </row>
    <row r="57" spans="1:9" ht="14.55" customHeight="1" x14ac:dyDescent="0.3">
      <c r="A57" s="12"/>
      <c r="B57" s="13"/>
      <c r="C57" s="13"/>
      <c r="D57" s="14" t="s">
        <v>51</v>
      </c>
      <c r="E57" s="31">
        <f>(E54-E56)</f>
        <v>30.350000000002183</v>
      </c>
      <c r="F57" s="31">
        <f>ABS(F54-F56)</f>
        <v>93.283333333336486</v>
      </c>
      <c r="G57" s="31">
        <f t="shared" ref="G57" si="72">ABS(G54-G56)</f>
        <v>73.200000000000728</v>
      </c>
      <c r="H57" s="31">
        <f t="shared" ref="H57:I57" si="73">ABS(H54-H56)</f>
        <v>49.383333333335031</v>
      </c>
      <c r="I57" s="31">
        <f t="shared" si="73"/>
        <v>2.8666666666686069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A10" zoomScaleNormal="100" workbookViewId="0">
      <selection activeCell="N19" sqref="N19"/>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11856.15</v>
      </c>
      <c r="I12" s="99"/>
      <c r="J12" s="146">
        <v>11796.6</v>
      </c>
      <c r="K12" s="97"/>
      <c r="L12" s="210"/>
      <c r="M12" s="98"/>
      <c r="N12" s="210">
        <v>11460</v>
      </c>
      <c r="O12" s="99" t="s">
        <v>72</v>
      </c>
      <c r="P12" s="146">
        <v>11460</v>
      </c>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5" customHeight="1" x14ac:dyDescent="0.3">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5" customHeight="1" x14ac:dyDescent="0.3">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5" customHeight="1" x14ac:dyDescent="0.3">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5" customHeight="1" x14ac:dyDescent="0.3">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5" customHeight="1" x14ac:dyDescent="0.3">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5" customHeight="1" x14ac:dyDescent="0.3">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5" customHeight="1" x14ac:dyDescent="0.3">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5" customHeight="1" x14ac:dyDescent="0.3">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5" customHeight="1" x14ac:dyDescent="0.3">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5" customHeight="1" x14ac:dyDescent="0.3">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5" customHeight="1" x14ac:dyDescent="0.3">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5" customHeight="1" x14ac:dyDescent="0.3">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5" customHeight="1" x14ac:dyDescent="0.3">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5" customHeight="1" x14ac:dyDescent="0.3">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5" customHeight="1" x14ac:dyDescent="0.3">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5" customHeight="1" x14ac:dyDescent="0.3">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5" customHeight="1" x14ac:dyDescent="0.3">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5" customHeight="1" x14ac:dyDescent="0.3">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5" customHeight="1" x14ac:dyDescent="0.3">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5" customHeight="1" x14ac:dyDescent="0.3">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5" customHeight="1" x14ac:dyDescent="0.3">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5" customHeight="1" x14ac:dyDescent="0.3">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5" customHeight="1" x14ac:dyDescent="0.3">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5" customHeight="1" x14ac:dyDescent="0.3">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5" customHeight="1" x14ac:dyDescent="0.3">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5" customHeight="1" x14ac:dyDescent="0.3">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5" customHeight="1" x14ac:dyDescent="0.3">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5" customHeight="1" x14ac:dyDescent="0.3">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5" customHeight="1" x14ac:dyDescent="0.3">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5" customHeight="1" x14ac:dyDescent="0.3">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5" customHeight="1" x14ac:dyDescent="0.3">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L27" sqref="L27"/>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9"/>
  </cols>
  <sheetData>
    <row r="1" spans="1:19" ht="14.55" customHeight="1" x14ac:dyDescent="0.3">
      <c r="A1" s="177"/>
      <c r="B1" s="178"/>
      <c r="C1" s="177"/>
      <c r="D1" s="178"/>
      <c r="E1" s="177"/>
      <c r="F1" s="178"/>
      <c r="G1" s="178"/>
      <c r="H1" s="178"/>
      <c r="I1" s="177"/>
      <c r="J1" s="178"/>
      <c r="K1" s="177"/>
      <c r="L1" s="178"/>
      <c r="M1" s="178"/>
      <c r="N1" s="178"/>
      <c r="O1" s="177"/>
      <c r="P1" s="178"/>
      <c r="Q1" s="177"/>
      <c r="R1" s="178"/>
    </row>
    <row r="2" spans="1:19" ht="23.55" customHeight="1" x14ac:dyDescent="0.4">
      <c r="A2" s="180" t="s">
        <v>63</v>
      </c>
      <c r="B2" s="181"/>
      <c r="C2" s="181"/>
      <c r="D2" s="181"/>
      <c r="E2" s="181"/>
      <c r="F2" s="181"/>
      <c r="G2" s="181"/>
      <c r="H2" s="181"/>
      <c r="I2" s="181"/>
      <c r="J2" s="181"/>
      <c r="K2" s="181"/>
      <c r="L2" s="181"/>
      <c r="M2" s="181"/>
      <c r="N2" s="181"/>
      <c r="O2" s="181"/>
      <c r="P2" s="181"/>
      <c r="Q2" s="181"/>
      <c r="R2" s="181"/>
    </row>
    <row r="3" spans="1:19" ht="14.55" customHeight="1" x14ac:dyDescent="0.3">
      <c r="A3" s="177"/>
      <c r="B3" s="178"/>
      <c r="C3" s="177"/>
      <c r="D3" s="178"/>
      <c r="E3" s="177"/>
      <c r="F3" s="178"/>
      <c r="G3" s="178"/>
      <c r="H3" s="178"/>
      <c r="I3" s="177"/>
      <c r="J3" s="178"/>
      <c r="K3" s="177"/>
      <c r="L3" s="178"/>
      <c r="M3" s="178"/>
      <c r="N3" s="178"/>
      <c r="O3" s="177"/>
      <c r="P3" s="178"/>
      <c r="Q3" s="177"/>
      <c r="R3" s="178"/>
    </row>
    <row r="4" spans="1:19" ht="14.55" customHeight="1" x14ac:dyDescent="0.3">
      <c r="A4" s="177"/>
      <c r="B4" s="182" t="s">
        <v>52</v>
      </c>
      <c r="C4" s="110"/>
      <c r="D4" s="183" t="s">
        <v>53</v>
      </c>
      <c r="E4" s="110"/>
      <c r="F4" s="184" t="s">
        <v>54</v>
      </c>
      <c r="G4" s="184"/>
      <c r="H4" s="182" t="s">
        <v>52</v>
      </c>
      <c r="I4" s="110"/>
      <c r="J4" s="183" t="s">
        <v>53</v>
      </c>
      <c r="K4" s="110"/>
      <c r="L4" s="184" t="s">
        <v>54</v>
      </c>
      <c r="M4" s="184"/>
      <c r="N4" s="182" t="s">
        <v>52</v>
      </c>
      <c r="O4" s="110"/>
      <c r="P4" s="183" t="s">
        <v>53</v>
      </c>
      <c r="Q4" s="110"/>
      <c r="R4" s="184" t="s">
        <v>54</v>
      </c>
    </row>
    <row r="5" spans="1:19" ht="15" customHeight="1" thickBot="1" x14ac:dyDescent="0.35">
      <c r="A5" s="177"/>
      <c r="B5" s="178"/>
      <c r="C5" s="177"/>
      <c r="D5" s="178"/>
      <c r="E5" s="177"/>
      <c r="F5" s="178"/>
      <c r="G5" s="178"/>
      <c r="H5" s="178"/>
      <c r="I5" s="177"/>
      <c r="J5" s="178"/>
      <c r="K5" s="177"/>
      <c r="L5" s="178"/>
      <c r="M5" s="178"/>
      <c r="N5" s="178"/>
      <c r="O5" s="177"/>
      <c r="P5" s="178"/>
      <c r="Q5" s="177"/>
      <c r="R5" s="178"/>
    </row>
    <row r="6" spans="1:19" ht="15" customHeight="1" thickBot="1" x14ac:dyDescent="0.35">
      <c r="A6" s="185" t="s">
        <v>55</v>
      </c>
      <c r="B6" s="186">
        <v>11108.3</v>
      </c>
      <c r="C6" s="112"/>
      <c r="D6" s="187">
        <v>11136.95</v>
      </c>
      <c r="E6" s="113"/>
      <c r="F6" s="188">
        <v>11136.95</v>
      </c>
      <c r="G6" s="111"/>
      <c r="H6" s="186">
        <v>11136.95</v>
      </c>
      <c r="I6" s="112"/>
      <c r="J6" s="187">
        <v>11108</v>
      </c>
      <c r="K6" s="113"/>
      <c r="L6" s="188">
        <v>12041.5</v>
      </c>
      <c r="M6" s="111"/>
      <c r="N6" s="186"/>
      <c r="O6" s="112"/>
      <c r="P6" s="187"/>
      <c r="Q6" s="113"/>
      <c r="R6" s="188"/>
    </row>
    <row r="7" spans="1:19" ht="14.55" customHeight="1" x14ac:dyDescent="0.3">
      <c r="A7" s="177"/>
      <c r="B7" s="189"/>
      <c r="C7" s="177"/>
      <c r="D7" s="190"/>
      <c r="E7" s="177"/>
      <c r="F7" s="191"/>
      <c r="G7" s="178"/>
      <c r="H7" s="189"/>
      <c r="I7" s="177"/>
      <c r="J7" s="190"/>
      <c r="K7" s="177"/>
      <c r="L7" s="191"/>
      <c r="M7" s="178"/>
      <c r="N7" s="189"/>
      <c r="O7" s="177"/>
      <c r="P7" s="190"/>
      <c r="Q7" s="177"/>
      <c r="R7" s="191"/>
    </row>
    <row r="8" spans="1:19" ht="15" customHeight="1" thickBot="1" x14ac:dyDescent="0.35">
      <c r="A8" s="177"/>
      <c r="B8" s="192"/>
      <c r="C8" s="177"/>
      <c r="D8" s="193"/>
      <c r="E8" s="177"/>
      <c r="F8" s="194"/>
      <c r="G8" s="178"/>
      <c r="H8" s="192"/>
      <c r="I8" s="177"/>
      <c r="J8" s="193"/>
      <c r="K8" s="177"/>
      <c r="L8" s="194"/>
      <c r="M8" s="178"/>
      <c r="N8" s="192"/>
      <c r="O8" s="177"/>
      <c r="P8" s="193"/>
      <c r="Q8" s="177"/>
      <c r="R8" s="194"/>
    </row>
    <row r="9" spans="1:19" ht="15" customHeight="1" thickBot="1" x14ac:dyDescent="0.35">
      <c r="A9" s="185" t="s">
        <v>56</v>
      </c>
      <c r="B9" s="186">
        <v>11294.75</v>
      </c>
      <c r="C9" s="112"/>
      <c r="D9" s="187">
        <v>11264.75</v>
      </c>
      <c r="E9" s="113"/>
      <c r="F9" s="188">
        <v>11393</v>
      </c>
      <c r="G9" s="111" t="s">
        <v>74</v>
      </c>
      <c r="H9" s="186">
        <v>11426.15</v>
      </c>
      <c r="I9" s="112"/>
      <c r="J9" s="187">
        <v>11883</v>
      </c>
      <c r="K9" s="113"/>
      <c r="L9" s="188">
        <v>11841</v>
      </c>
      <c r="M9" s="111"/>
      <c r="N9" s="186"/>
      <c r="O9" s="112"/>
      <c r="P9" s="187"/>
      <c r="Q9" s="113"/>
      <c r="R9" s="187"/>
      <c r="S9" s="114" t="s">
        <v>58</v>
      </c>
    </row>
    <row r="10" spans="1:19" ht="14.55" customHeight="1" x14ac:dyDescent="0.3">
      <c r="A10" s="177"/>
      <c r="B10" s="189"/>
      <c r="C10" s="177"/>
      <c r="D10" s="190"/>
      <c r="E10" s="177"/>
      <c r="F10" s="191"/>
      <c r="G10" s="178"/>
      <c r="H10" s="189"/>
      <c r="I10" s="177"/>
      <c r="J10" s="190"/>
      <c r="K10" s="177"/>
      <c r="L10" s="191"/>
      <c r="M10" s="178"/>
      <c r="N10" s="189"/>
      <c r="O10" s="177"/>
      <c r="P10" s="190"/>
      <c r="Q10" s="177"/>
      <c r="R10" s="191"/>
    </row>
    <row r="11" spans="1:19" ht="15" customHeight="1" thickBot="1" x14ac:dyDescent="0.35">
      <c r="A11" s="177"/>
      <c r="B11" s="192"/>
      <c r="C11" s="177"/>
      <c r="D11" s="193"/>
      <c r="E11" s="177"/>
      <c r="F11" s="194"/>
      <c r="G11" s="178"/>
      <c r="H11" s="192"/>
      <c r="I11" s="177"/>
      <c r="J11" s="193"/>
      <c r="K11" s="177"/>
      <c r="L11" s="194"/>
      <c r="M11" s="178"/>
      <c r="N11" s="192"/>
      <c r="O11" s="177"/>
      <c r="P11" s="193"/>
      <c r="Q11" s="177"/>
      <c r="R11" s="194"/>
    </row>
    <row r="12" spans="1:19" ht="15" customHeight="1" thickBot="1" x14ac:dyDescent="0.35">
      <c r="A12" s="185" t="s">
        <v>57</v>
      </c>
      <c r="B12" s="186">
        <v>11136.95</v>
      </c>
      <c r="C12" s="112"/>
      <c r="D12" s="187">
        <v>11199</v>
      </c>
      <c r="E12" s="113"/>
      <c r="F12" s="188">
        <v>11340</v>
      </c>
      <c r="G12" s="111" t="s">
        <v>75</v>
      </c>
      <c r="H12" s="186"/>
      <c r="I12" s="112"/>
      <c r="J12" s="187">
        <v>11683</v>
      </c>
      <c r="K12" s="113"/>
      <c r="L12" s="188">
        <v>11899</v>
      </c>
      <c r="M12" s="111"/>
      <c r="N12" s="186"/>
      <c r="O12" s="112"/>
      <c r="P12" s="187"/>
      <c r="Q12" s="113"/>
      <c r="R12" s="188"/>
    </row>
    <row r="13" spans="1:19" ht="14.55" customHeight="1" x14ac:dyDescent="0.3">
      <c r="A13" s="177"/>
      <c r="B13" s="178"/>
      <c r="C13" s="177"/>
      <c r="D13" s="178"/>
      <c r="E13" s="177"/>
      <c r="F13" s="178"/>
      <c r="G13" s="178"/>
      <c r="H13" s="178"/>
      <c r="I13" s="177"/>
      <c r="J13" s="178"/>
      <c r="K13" s="177"/>
      <c r="L13" s="178"/>
      <c r="M13" s="178"/>
      <c r="N13" s="178"/>
      <c r="O13" s="177"/>
      <c r="P13" s="178"/>
      <c r="Q13" s="177"/>
      <c r="R13" s="178"/>
    </row>
    <row r="14" spans="1:19" ht="14.55" customHeight="1" x14ac:dyDescent="0.3">
      <c r="A14" s="177"/>
      <c r="B14" s="178"/>
      <c r="C14" s="177"/>
      <c r="D14" s="178"/>
      <c r="E14" s="177"/>
      <c r="F14" s="178"/>
      <c r="G14" s="178"/>
      <c r="H14" s="178"/>
      <c r="I14" s="177"/>
      <c r="J14" s="178"/>
      <c r="K14" s="177"/>
      <c r="L14" s="178"/>
      <c r="M14" s="178"/>
      <c r="N14" s="178"/>
      <c r="O14" s="177"/>
      <c r="P14" s="178"/>
      <c r="Q14" s="177"/>
      <c r="R14" s="178"/>
    </row>
    <row r="15" spans="1:19" ht="14.55" customHeight="1" x14ac:dyDescent="0.3">
      <c r="A15" s="195" t="s">
        <v>59</v>
      </c>
      <c r="B15" s="115"/>
      <c r="C15" s="177"/>
      <c r="D15" s="178"/>
      <c r="E15" s="177"/>
      <c r="F15" s="178"/>
      <c r="G15" s="178"/>
      <c r="H15" s="115"/>
      <c r="I15" s="177"/>
      <c r="J15" s="178"/>
      <c r="K15" s="177"/>
      <c r="L15" s="178"/>
      <c r="M15" s="178"/>
      <c r="N15" s="115"/>
      <c r="O15" s="177"/>
      <c r="P15" s="178"/>
      <c r="Q15" s="177"/>
      <c r="R15" s="178"/>
    </row>
    <row r="16" spans="1:19" ht="14.55" customHeight="1" x14ac:dyDescent="0.3">
      <c r="A16" s="116">
        <v>0.23599999999999999</v>
      </c>
      <c r="B16" s="196">
        <f>VALUE(23.6/100*(B6-B9)+B9)</f>
        <v>11250.747799999999</v>
      </c>
      <c r="C16" s="197"/>
      <c r="D16" s="196">
        <f>VALUE(23.6/100*(D6-D9)+D9)</f>
        <v>11234.5892</v>
      </c>
      <c r="E16" s="196"/>
      <c r="F16" s="196">
        <f>VALUE(23.6/100*(F6-F9)+F9)</f>
        <v>11332.572200000001</v>
      </c>
      <c r="G16" s="196"/>
      <c r="H16" s="196">
        <f>VALUE(23.6/100*(H6-H9)+H9)</f>
        <v>11357.898799999999</v>
      </c>
      <c r="I16" s="197"/>
      <c r="J16" s="196">
        <f>VALUE(23.6/100*(J6-J9)+J9)</f>
        <v>11700.1</v>
      </c>
      <c r="K16" s="196"/>
      <c r="L16" s="196">
        <f>VALUE(23.6/100*(L6-L9)+L9)</f>
        <v>11888.317999999999</v>
      </c>
      <c r="M16" s="196"/>
      <c r="N16" s="196">
        <f>VALUE(23.6/100*(N6-N9)+N9)</f>
        <v>0</v>
      </c>
      <c r="O16" s="197"/>
      <c r="P16" s="196">
        <f>VALUE(23.6/100*(P6-P9)+P9)</f>
        <v>0</v>
      </c>
      <c r="Q16" s="196"/>
      <c r="R16" s="196">
        <f>VALUE(23.6/100*(R6-R9)+R9)</f>
        <v>0</v>
      </c>
    </row>
    <row r="17" spans="1:18" ht="14.55" customHeight="1" x14ac:dyDescent="0.3">
      <c r="A17" s="117">
        <v>0.38200000000000001</v>
      </c>
      <c r="B17" s="198">
        <f>38.2/100*(B6-B9)+B9</f>
        <v>11223.526099999999</v>
      </c>
      <c r="C17" s="199"/>
      <c r="D17" s="198">
        <f>VALUE(38.2/100*(D6-D9)+D9)</f>
        <v>11215.930400000001</v>
      </c>
      <c r="E17" s="198"/>
      <c r="F17" s="198">
        <f>VALUE(38.2/100*(F6-F9)+F9)</f>
        <v>11295.188900000001</v>
      </c>
      <c r="G17" s="198"/>
      <c r="H17" s="198">
        <f>38.2/100*(H6-H9)+H9</f>
        <v>11315.6756</v>
      </c>
      <c r="I17" s="199"/>
      <c r="J17" s="198">
        <f>VALUE(38.2/100*(J6-J9)+J9)</f>
        <v>11586.95</v>
      </c>
      <c r="K17" s="198"/>
      <c r="L17" s="198">
        <f>VALUE(38.2/100*(L6-L9)+L9)</f>
        <v>11917.591</v>
      </c>
      <c r="M17" s="198"/>
      <c r="N17" s="198">
        <f>38.2/100*(N6-N9)+N9</f>
        <v>0</v>
      </c>
      <c r="O17" s="199"/>
      <c r="P17" s="198">
        <f>VALUE(38.2/100*(P6-P9)+P9)</f>
        <v>0</v>
      </c>
      <c r="Q17" s="198"/>
      <c r="R17" s="198">
        <f>VALUE(38.2/100*(R6-R9)+R9)</f>
        <v>0</v>
      </c>
    </row>
    <row r="18" spans="1:18" ht="14.55" customHeight="1" x14ac:dyDescent="0.3">
      <c r="A18" s="116">
        <v>0.5</v>
      </c>
      <c r="B18" s="196">
        <f>VALUE(50/100*(B6-B9)+B9)</f>
        <v>11201.525</v>
      </c>
      <c r="C18" s="197"/>
      <c r="D18" s="196">
        <f>VALUE(50/100*(D6-D9)+D9)</f>
        <v>11200.85</v>
      </c>
      <c r="E18" s="196"/>
      <c r="F18" s="196">
        <f>VALUE(50/100*(F6-F9)+F9)</f>
        <v>11264.975</v>
      </c>
      <c r="G18" s="196"/>
      <c r="H18" s="196">
        <f>VALUE(50/100*(H6-H9)+H9)</f>
        <v>11281.55</v>
      </c>
      <c r="I18" s="197"/>
      <c r="J18" s="196">
        <f>VALUE(50/100*(J6-J9)+J9)</f>
        <v>11495.5</v>
      </c>
      <c r="K18" s="196"/>
      <c r="L18" s="196">
        <f>VALUE(50/100*(L6-L9)+L9)</f>
        <v>11941.25</v>
      </c>
      <c r="M18" s="196"/>
      <c r="N18" s="196">
        <f>VALUE(50/100*(N6-N9)+N9)</f>
        <v>0</v>
      </c>
      <c r="O18" s="197"/>
      <c r="P18" s="196">
        <f>VALUE(50/100*(P6-P9)+P9)</f>
        <v>0</v>
      </c>
      <c r="Q18" s="196"/>
      <c r="R18" s="196">
        <f>VALUE(50/100*(R6-R9)+R9)</f>
        <v>0</v>
      </c>
    </row>
    <row r="19" spans="1:18" ht="14.55" customHeight="1" x14ac:dyDescent="0.3">
      <c r="A19" s="116">
        <v>0.61799999999999999</v>
      </c>
      <c r="B19" s="196">
        <f>VALUE(61.8/100*(B6-B9)+B9)</f>
        <v>11179.5239</v>
      </c>
      <c r="C19" s="197"/>
      <c r="D19" s="196">
        <f>VALUE(61.8/100*(D6-D9)+D9)</f>
        <v>11185.7696</v>
      </c>
      <c r="E19" s="196"/>
      <c r="F19" s="196">
        <f>VALUE(61.8/100*(F6-F9)+F9)</f>
        <v>11234.7611</v>
      </c>
      <c r="G19" s="196"/>
      <c r="H19" s="196">
        <f>VALUE(61.8/100*(H6-H9)+H9)</f>
        <v>11247.4244</v>
      </c>
      <c r="I19" s="197"/>
      <c r="J19" s="196">
        <f>VALUE(61.8/100*(J6-J9)+J9)</f>
        <v>11404.05</v>
      </c>
      <c r="K19" s="196"/>
      <c r="L19" s="196">
        <f>VALUE(61.8/100*(L6-L9)+L9)</f>
        <v>11964.909</v>
      </c>
      <c r="M19" s="196"/>
      <c r="N19" s="196">
        <f>VALUE(61.8/100*(N6-N9)+N9)</f>
        <v>0</v>
      </c>
      <c r="O19" s="197"/>
      <c r="P19" s="196">
        <f>VALUE(61.8/100*(P6-P9)+P9)</f>
        <v>0</v>
      </c>
      <c r="Q19" s="196"/>
      <c r="R19" s="196">
        <f>VALUE(61.8/100*(R6-R9)+R9)</f>
        <v>0</v>
      </c>
    </row>
    <row r="20" spans="1:18" ht="14.55" customHeight="1" x14ac:dyDescent="0.3">
      <c r="A20" s="118">
        <v>0.70699999999999996</v>
      </c>
      <c r="B20" s="200">
        <f>VALUE(70.7/100*(B6-B9)+B9)</f>
        <v>11162.929849999999</v>
      </c>
      <c r="C20" s="177"/>
      <c r="D20" s="200">
        <f>VALUE(70.7/100*(D6-D9)+D9)</f>
        <v>11174.395400000001</v>
      </c>
      <c r="E20" s="201"/>
      <c r="F20" s="200">
        <f>VALUE(70.7/100*(F6-F9)+F9)</f>
        <v>11211.97265</v>
      </c>
      <c r="G20" s="200"/>
      <c r="H20" s="200">
        <f>VALUE(70.7/100*(H6-H9)+H9)</f>
        <v>11221.685600000001</v>
      </c>
      <c r="I20" s="177"/>
      <c r="J20" s="200">
        <f>VALUE(70.7/100*(J6-J9)+J9)</f>
        <v>11335.075000000001</v>
      </c>
      <c r="K20" s="201"/>
      <c r="L20" s="200">
        <f>VALUE(70.7/100*(L6-L9)+L9)</f>
        <v>11982.753500000001</v>
      </c>
      <c r="M20" s="200"/>
      <c r="N20" s="200">
        <f>VALUE(70.7/100*(N6-N9)+N9)</f>
        <v>0</v>
      </c>
      <c r="O20" s="177"/>
      <c r="P20" s="200">
        <f>VALUE(70.7/100*(P6-P9)+P9)</f>
        <v>0</v>
      </c>
      <c r="Q20" s="201"/>
      <c r="R20" s="200">
        <f>VALUE(70.7/100*(R6-R9)+R9)</f>
        <v>0</v>
      </c>
    </row>
    <row r="21" spans="1:18" ht="14.55" customHeight="1" x14ac:dyDescent="0.3">
      <c r="A21" s="116">
        <v>0.78600000000000003</v>
      </c>
      <c r="B21" s="196">
        <f>VALUE(78.6/100*(B6-B9)+B9)</f>
        <v>11148.200299999999</v>
      </c>
      <c r="C21" s="197"/>
      <c r="D21" s="196">
        <f>VALUE(78.6/100*(D6-D9)+D9)</f>
        <v>11164.299200000001</v>
      </c>
      <c r="E21" s="196"/>
      <c r="F21" s="196">
        <f>VALUE(78.6/100*(F6-F9)+F9)</f>
        <v>11191.744700000001</v>
      </c>
      <c r="G21" s="196"/>
      <c r="H21" s="196">
        <f>VALUE(78.6/100*(H6-H9)+H9)</f>
        <v>11198.838800000001</v>
      </c>
      <c r="I21" s="197"/>
      <c r="J21" s="196">
        <f>VALUE(78.6/100*(J6-J9)+J9)</f>
        <v>11273.85</v>
      </c>
      <c r="K21" s="196"/>
      <c r="L21" s="196">
        <f>VALUE(78.6/100*(L6-L9)+L9)</f>
        <v>11998.593000000001</v>
      </c>
      <c r="M21" s="196"/>
      <c r="N21" s="196">
        <f>VALUE(78.6/100*(N6-N9)+N9)</f>
        <v>0</v>
      </c>
      <c r="O21" s="197"/>
      <c r="P21" s="196">
        <f>VALUE(78.6/100*(P6-P9)+P9)</f>
        <v>0</v>
      </c>
      <c r="Q21" s="196"/>
      <c r="R21" s="196">
        <f>VALUE(78.6/100*(R6-R9)+R9)</f>
        <v>0</v>
      </c>
    </row>
    <row r="22" spans="1:18" ht="14.55" customHeight="1" x14ac:dyDescent="0.3">
      <c r="A22" s="118">
        <v>1</v>
      </c>
      <c r="B22" s="200">
        <f>VALUE(100/100*(B6-B9)+B9)</f>
        <v>11108.3</v>
      </c>
      <c r="C22" s="177"/>
      <c r="D22" s="200">
        <f>VALUE(100/100*(D6-D9)+D9)</f>
        <v>11136.95</v>
      </c>
      <c r="E22" s="201"/>
      <c r="F22" s="200">
        <f>VALUE(100/100*(F6-F9)+F9)</f>
        <v>11136.95</v>
      </c>
      <c r="G22" s="200"/>
      <c r="H22" s="200">
        <f>VALUE(100/100*(H6-H9)+H9)</f>
        <v>11136.95</v>
      </c>
      <c r="I22" s="177"/>
      <c r="J22" s="200">
        <f>VALUE(100/100*(J6-J9)+J9)</f>
        <v>11108</v>
      </c>
      <c r="K22" s="201"/>
      <c r="L22" s="200">
        <f>VALUE(100/100*(L6-L9)+L9)</f>
        <v>12041.5</v>
      </c>
      <c r="M22" s="200"/>
      <c r="N22" s="200">
        <f>VALUE(100/100*(N6-N9)+N9)</f>
        <v>0</v>
      </c>
      <c r="O22" s="177"/>
      <c r="P22" s="200">
        <f>VALUE(100/100*(P6-P9)+P9)</f>
        <v>0</v>
      </c>
      <c r="Q22" s="201"/>
      <c r="R22" s="200">
        <f>VALUE(100/100*(R6-R9)+R9)</f>
        <v>0</v>
      </c>
    </row>
    <row r="23" spans="1:18" ht="14.55" customHeight="1" x14ac:dyDescent="0.3">
      <c r="A23" s="177"/>
      <c r="B23" s="200"/>
      <c r="C23" s="177"/>
      <c r="D23" s="200"/>
      <c r="E23" s="201"/>
      <c r="F23" s="200"/>
      <c r="G23" s="200"/>
      <c r="H23" s="200"/>
      <c r="I23" s="177"/>
      <c r="J23" s="200"/>
      <c r="K23" s="201"/>
      <c r="L23" s="200"/>
      <c r="M23" s="200"/>
      <c r="N23" s="200"/>
      <c r="O23" s="177"/>
      <c r="P23" s="200"/>
      <c r="Q23" s="201"/>
      <c r="R23" s="200"/>
    </row>
    <row r="24" spans="1:18" ht="14.55" customHeight="1" x14ac:dyDescent="0.3">
      <c r="A24" s="202" t="s">
        <v>60</v>
      </c>
      <c r="B24" s="200"/>
      <c r="C24" s="177"/>
      <c r="D24" s="200"/>
      <c r="E24" s="201"/>
      <c r="F24" s="200"/>
      <c r="G24" s="200"/>
      <c r="H24" s="200"/>
      <c r="I24" s="177"/>
      <c r="J24" s="200"/>
      <c r="K24" s="201"/>
      <c r="L24" s="200"/>
      <c r="M24" s="200"/>
      <c r="N24" s="200"/>
      <c r="O24" s="177"/>
      <c r="P24" s="200"/>
      <c r="Q24" s="201"/>
      <c r="R24" s="200"/>
    </row>
    <row r="25" spans="1:18" ht="14.55" customHeight="1" x14ac:dyDescent="0.3">
      <c r="A25" s="119">
        <v>0.38200000000000001</v>
      </c>
      <c r="B25" s="203">
        <f>VALUE(B12-38.2/100*(B6-B9))</f>
        <v>11208.173900000002</v>
      </c>
      <c r="C25" s="204"/>
      <c r="D25" s="203">
        <f>VALUE(D12-38.2/100*(D6-D9))</f>
        <v>11247.819599999999</v>
      </c>
      <c r="E25" s="203"/>
      <c r="F25" s="203">
        <f>VALUE(F12-38.2/100*(F6-F9))</f>
        <v>11437.811099999999</v>
      </c>
      <c r="G25" s="203"/>
      <c r="H25" s="203">
        <f>VALUE(H12-38.2/100*(H6-H9))</f>
        <v>110.47439999999959</v>
      </c>
      <c r="I25" s="204"/>
      <c r="J25" s="203">
        <f>VALUE(J12-38.2/100*(J6-J9))</f>
        <v>11979.05</v>
      </c>
      <c r="K25" s="203"/>
      <c r="L25" s="205">
        <f>VALUE(L12-38.2/100*(L6-L9))</f>
        <v>11822.409</v>
      </c>
      <c r="M25" s="203"/>
      <c r="N25" s="203">
        <f>VALUE(N12-38.2/100*(N6-N9))</f>
        <v>0</v>
      </c>
      <c r="O25" s="204"/>
      <c r="P25" s="203">
        <f>VALUE(P12-38.2/100*(P6-P9))</f>
        <v>0</v>
      </c>
      <c r="Q25" s="203"/>
      <c r="R25" s="203">
        <f>VALUE(R12-38.2/100*(R6-R9))</f>
        <v>0</v>
      </c>
    </row>
    <row r="26" spans="1:18" ht="14.55" customHeight="1" x14ac:dyDescent="0.3">
      <c r="A26" s="119">
        <v>0.5</v>
      </c>
      <c r="B26" s="203">
        <f>VALUE(B12-50/100*(B6-B9))</f>
        <v>11230.175000000001</v>
      </c>
      <c r="C26" s="204"/>
      <c r="D26" s="203">
        <f>VALUE(D12-50/100*(D6-D9))</f>
        <v>11262.9</v>
      </c>
      <c r="E26" s="203"/>
      <c r="F26" s="203">
        <f>VALUE(F12-50/100*(F6-F9))</f>
        <v>11468.025</v>
      </c>
      <c r="G26" s="203"/>
      <c r="H26" s="203">
        <f>VALUE(H12-50/100*(H6-H9))</f>
        <v>144.59999999999945</v>
      </c>
      <c r="I26" s="204"/>
      <c r="J26" s="203">
        <f>VALUE(J12-50/100*(J6-J9))</f>
        <v>12070.5</v>
      </c>
      <c r="K26" s="203"/>
      <c r="L26" s="203">
        <f>VALUE(L12-50/100*(L6-L9))</f>
        <v>11798.75</v>
      </c>
      <c r="M26" s="203"/>
      <c r="N26" s="203">
        <f>VALUE(N12-50/100*(N6-N9))</f>
        <v>0</v>
      </c>
      <c r="O26" s="204"/>
      <c r="P26" s="203">
        <f>VALUE(P12-50/100*(P6-P9))</f>
        <v>0</v>
      </c>
      <c r="Q26" s="203"/>
      <c r="R26" s="203">
        <f>VALUE(R12-50/100*(R6-R9))</f>
        <v>0</v>
      </c>
    </row>
    <row r="27" spans="1:18" ht="14.55" customHeight="1" x14ac:dyDescent="0.3">
      <c r="A27" s="120">
        <v>0.61799999999999999</v>
      </c>
      <c r="B27" s="206">
        <f>VALUE(B12-61.8/100*(B6-B9))</f>
        <v>11252.176100000001</v>
      </c>
      <c r="C27" s="207"/>
      <c r="D27" s="206">
        <f>VALUE(D12-61.8/100*(D6-D9))</f>
        <v>11277.9804</v>
      </c>
      <c r="E27" s="206"/>
      <c r="F27" s="206">
        <f>VALUE(F12-61.8/100*(F6-F9))</f>
        <v>11498.2389</v>
      </c>
      <c r="G27" s="206"/>
      <c r="H27" s="206">
        <f>VALUE(H12-61.8/100*(H6-H9))</f>
        <v>178.72559999999933</v>
      </c>
      <c r="I27" s="207"/>
      <c r="J27" s="206">
        <f>VALUE(J12-61.8/100*(J6-J9))</f>
        <v>12161.95</v>
      </c>
      <c r="K27" s="206"/>
      <c r="L27" s="206">
        <f>VALUE(L12-61.8/100*(L6-L9))</f>
        <v>11775.091</v>
      </c>
      <c r="M27" s="206"/>
      <c r="N27" s="206">
        <f>VALUE(N12-61.8/100*(N6-N9))</f>
        <v>0</v>
      </c>
      <c r="O27" s="207"/>
      <c r="P27" s="206">
        <f>VALUE(P12-61.8/100*(P6-P9))</f>
        <v>0</v>
      </c>
      <c r="Q27" s="206"/>
      <c r="R27" s="206">
        <f>VALUE(R12-61.8/100*(R6-R9))</f>
        <v>0</v>
      </c>
    </row>
    <row r="28" spans="1:18" ht="14.55" customHeight="1" x14ac:dyDescent="0.3">
      <c r="A28" s="118">
        <v>0.70699999999999996</v>
      </c>
      <c r="B28" s="200">
        <f>VALUE(B12-70.07/100*(B6-B9))</f>
        <v>11267.595515000001</v>
      </c>
      <c r="C28" s="177"/>
      <c r="D28" s="200">
        <f>VALUE(D12-70.07/100*(D6-D9))</f>
        <v>11288.54946</v>
      </c>
      <c r="E28" s="201"/>
      <c r="F28" s="200">
        <f>VALUE(F12-70.07/100*(F6-F9))</f>
        <v>11519.414235</v>
      </c>
      <c r="G28" s="200"/>
      <c r="H28" s="200">
        <f>VALUE(H12-70.07/100*(H6-H9))</f>
        <v>202.6424399999992</v>
      </c>
      <c r="I28" s="177"/>
      <c r="J28" s="200">
        <f>VALUE(J12-70.07/100*(J6-J9))</f>
        <v>12226.0425</v>
      </c>
      <c r="K28" s="201"/>
      <c r="L28" s="200">
        <f>VALUE(L12-70.07/100*(L6-L9))</f>
        <v>11758.50965</v>
      </c>
      <c r="M28" s="200"/>
      <c r="N28" s="200">
        <f>VALUE(N12-70.07/100*(N6-N9))</f>
        <v>0</v>
      </c>
      <c r="O28" s="177"/>
      <c r="P28" s="200">
        <f>VALUE(P12-70.07/100*(P6-P9))</f>
        <v>0</v>
      </c>
      <c r="Q28" s="201"/>
      <c r="R28" s="200">
        <f>VALUE(R12-70.07/100*(R6-R9))</f>
        <v>0</v>
      </c>
    </row>
    <row r="29" spans="1:18" ht="14.55" customHeight="1" x14ac:dyDescent="0.3">
      <c r="A29" s="119">
        <v>1</v>
      </c>
      <c r="B29" s="203">
        <f>VALUE(B12-100/100*(B6-B9))</f>
        <v>11323.400000000001</v>
      </c>
      <c r="C29" s="204"/>
      <c r="D29" s="203">
        <f>VALUE(D12-100/100*(D6-D9))</f>
        <v>11326.8</v>
      </c>
      <c r="E29" s="203"/>
      <c r="F29" s="203">
        <f>VALUE(F12-100/100*(F6-F9))</f>
        <v>11596.05</v>
      </c>
      <c r="G29" s="203"/>
      <c r="H29" s="203">
        <f>VALUE(H12-100/100*(H6-H9))</f>
        <v>289.19999999999891</v>
      </c>
      <c r="I29" s="204"/>
      <c r="J29" s="203">
        <f>VALUE(J12-100/100*(J6-J9))</f>
        <v>12458</v>
      </c>
      <c r="K29" s="203"/>
      <c r="L29" s="203">
        <f>VALUE(L12-100/100*(L6-L9))</f>
        <v>11698.5</v>
      </c>
      <c r="M29" s="203"/>
      <c r="N29" s="203">
        <f>VALUE(N12-100/100*(N6-N9))</f>
        <v>0</v>
      </c>
      <c r="O29" s="204"/>
      <c r="P29" s="203">
        <f>VALUE(P12-100/100*(P6-P9))</f>
        <v>0</v>
      </c>
      <c r="Q29" s="203"/>
      <c r="R29" s="203">
        <f>VALUE(R12-100/100*(R6-R9))</f>
        <v>0</v>
      </c>
    </row>
    <row r="30" spans="1:18" ht="14.55" customHeight="1" x14ac:dyDescent="0.3">
      <c r="A30" s="121">
        <v>1.236</v>
      </c>
      <c r="B30" s="208">
        <f>VALUE(B12-123.6/100*(B6-B9))</f>
        <v>11367.402200000002</v>
      </c>
      <c r="C30" s="209"/>
      <c r="D30" s="208">
        <f>VALUE(D12-123.6/100*(D6-D9))</f>
        <v>11356.960799999999</v>
      </c>
      <c r="E30" s="208"/>
      <c r="F30" s="208">
        <f>VALUE(F12-123.6/100*(F6-F9))</f>
        <v>11656.477799999999</v>
      </c>
      <c r="G30" s="208"/>
      <c r="H30" s="208">
        <f>VALUE(H12-123.6/100*(H6-H9))</f>
        <v>357.45119999999866</v>
      </c>
      <c r="I30" s="209"/>
      <c r="J30" s="208">
        <f>VALUE(J12-123.6/100*(J6-J9))</f>
        <v>12640.9</v>
      </c>
      <c r="K30" s="208"/>
      <c r="L30" s="208">
        <f>VALUE(L12-123.6/100*(L6-L9))</f>
        <v>11651.182000000001</v>
      </c>
      <c r="M30" s="208"/>
      <c r="N30" s="208">
        <f>VALUE(N12-123.6/100*(N6-N9))</f>
        <v>0</v>
      </c>
      <c r="O30" s="209"/>
      <c r="P30" s="208">
        <f>VALUE(P12-123.6/100*(P6-P9))</f>
        <v>0</v>
      </c>
      <c r="Q30" s="208"/>
      <c r="R30" s="208">
        <f>VALUE(R12-123.6/100*(R6-R9))</f>
        <v>0</v>
      </c>
    </row>
    <row r="31" spans="1:18" ht="14.55" customHeight="1" x14ac:dyDescent="0.3">
      <c r="A31" s="118">
        <v>1.3819999999999999</v>
      </c>
      <c r="B31" s="200">
        <f>VALUE(B12-138.2/100*(B6-B9))</f>
        <v>11394.623900000002</v>
      </c>
      <c r="C31" s="177"/>
      <c r="D31" s="200">
        <f>VALUE(D12-138.2/100*(D6-D9))</f>
        <v>11375.619599999998</v>
      </c>
      <c r="E31" s="201"/>
      <c r="F31" s="200">
        <f>VALUE(F12-138.2/100*(F6-F9))</f>
        <v>11693.861099999998</v>
      </c>
      <c r="G31" s="200"/>
      <c r="H31" s="200">
        <f>VALUE(H12-138.2/100*(H6-H9))</f>
        <v>399.67439999999846</v>
      </c>
      <c r="I31" s="177"/>
      <c r="J31" s="200">
        <f>VALUE(J12-138.2/100*(J6-J9))</f>
        <v>12754.05</v>
      </c>
      <c r="K31" s="201"/>
      <c r="L31" s="200">
        <f>VALUE(L12-138.2/100*(L6-L9))</f>
        <v>11621.909</v>
      </c>
      <c r="M31" s="200"/>
      <c r="N31" s="200">
        <f>VALUE(N12-138.2/100*(N6-N9))</f>
        <v>0</v>
      </c>
      <c r="O31" s="177"/>
      <c r="P31" s="200">
        <f>VALUE(P12-138.2/100*(P6-P9))</f>
        <v>0</v>
      </c>
      <c r="Q31" s="201"/>
      <c r="R31" s="200">
        <f>VALUE(R12-138.2/100*(R6-R9))</f>
        <v>0</v>
      </c>
    </row>
    <row r="32" spans="1:18" ht="14.55" customHeight="1" x14ac:dyDescent="0.3">
      <c r="A32" s="118">
        <v>1.5</v>
      </c>
      <c r="B32" s="200">
        <f>VALUE(B12-150/100*(B6-B9))</f>
        <v>11416.625000000002</v>
      </c>
      <c r="C32" s="177"/>
      <c r="D32" s="200">
        <f>VALUE(D12-150/100*(D6-D9))</f>
        <v>11390.699999999999</v>
      </c>
      <c r="E32" s="201"/>
      <c r="F32" s="200">
        <f>VALUE(F12-150/100*(F6-F9))</f>
        <v>11724.074999999999</v>
      </c>
      <c r="G32" s="200"/>
      <c r="H32" s="200">
        <f>VALUE(H12-150/100*(H6-H9))</f>
        <v>433.79999999999836</v>
      </c>
      <c r="I32" s="177"/>
      <c r="J32" s="200">
        <f>VALUE(J12-150/100*(J6-J9))</f>
        <v>12845.5</v>
      </c>
      <c r="K32" s="201"/>
      <c r="L32" s="200">
        <f>VALUE(L12-150/100*(L6-L9))</f>
        <v>11598.25</v>
      </c>
      <c r="M32" s="200"/>
      <c r="N32" s="200">
        <f>VALUE(N12-150/100*(N6-N9))</f>
        <v>0</v>
      </c>
      <c r="O32" s="177"/>
      <c r="P32" s="200">
        <f>VALUE(P12-150/100*(P6-P9))</f>
        <v>0</v>
      </c>
      <c r="Q32" s="201"/>
      <c r="R32" s="200">
        <f>VALUE(R12-150/100*(R6-R9))</f>
        <v>0</v>
      </c>
    </row>
    <row r="33" spans="1:18" ht="14.55" customHeight="1" x14ac:dyDescent="0.3">
      <c r="A33" s="120">
        <v>1.6180000000000001</v>
      </c>
      <c r="B33" s="206">
        <f>VALUE(B12-161.8/100*(B6-B9))</f>
        <v>11438.626100000001</v>
      </c>
      <c r="C33" s="207"/>
      <c r="D33" s="206">
        <f>VALUE(D12-161.8/100*(D6-D9))</f>
        <v>11405.7804</v>
      </c>
      <c r="E33" s="206"/>
      <c r="F33" s="206">
        <f>VALUE(F12-161.8/100*(F6-F9))</f>
        <v>11754.2889</v>
      </c>
      <c r="G33" s="206"/>
      <c r="H33" s="206">
        <f>VALUE(H12-161.8/100*(H6-H9))</f>
        <v>467.92559999999827</v>
      </c>
      <c r="I33" s="207"/>
      <c r="J33" s="206">
        <f>VALUE(J12-161.8/100*(J6-J9))</f>
        <v>12936.95</v>
      </c>
      <c r="K33" s="206"/>
      <c r="L33" s="206">
        <f>VALUE(L12-161.8/100*(L6-L9))</f>
        <v>11574.591</v>
      </c>
      <c r="M33" s="206"/>
      <c r="N33" s="206">
        <f>VALUE(N12-161.8/100*(N6-N9))</f>
        <v>0</v>
      </c>
      <c r="O33" s="207"/>
      <c r="P33" s="206">
        <f>VALUE(P12-161.8/100*(P6-P9))</f>
        <v>0</v>
      </c>
      <c r="Q33" s="206"/>
      <c r="R33" s="206">
        <f>VALUE(R12-161.8/100*(R6-R9))</f>
        <v>0</v>
      </c>
    </row>
    <row r="34" spans="1:18" ht="14.55" customHeight="1" x14ac:dyDescent="0.3">
      <c r="A34" s="118">
        <v>1.7070000000000001</v>
      </c>
      <c r="B34" s="200">
        <f>VALUE(B12-170.07/100*(B6-B9))</f>
        <v>11454.045515000002</v>
      </c>
      <c r="C34" s="177"/>
      <c r="D34" s="200">
        <f>VALUE(D12-170.07/100*(D6-D9))</f>
        <v>11416.349459999999</v>
      </c>
      <c r="E34" s="201"/>
      <c r="F34" s="200">
        <f>VALUE(F12-170.07/100*(F6-F9))</f>
        <v>11775.464234999999</v>
      </c>
      <c r="G34" s="200"/>
      <c r="H34" s="200">
        <f>VALUE(H12-170.07/100*(H6-H9))</f>
        <v>491.84243999999813</v>
      </c>
      <c r="I34" s="177"/>
      <c r="J34" s="200">
        <f>VALUE(J12-170.07/100*(J6-J9))</f>
        <v>13001.0425</v>
      </c>
      <c r="K34" s="201"/>
      <c r="L34" s="200">
        <f>VALUE(L12-170.07/100*(L6-L9))</f>
        <v>11558.00965</v>
      </c>
      <c r="M34" s="200"/>
      <c r="N34" s="200">
        <f>VALUE(N12-170.07/100*(N6-N9))</f>
        <v>0</v>
      </c>
      <c r="O34" s="177"/>
      <c r="P34" s="200">
        <f>VALUE(P12-170.07/100*(P6-P9))</f>
        <v>0</v>
      </c>
      <c r="Q34" s="201"/>
      <c r="R34" s="200">
        <f>VALUE(R12-170.07/100*(R6-R9))</f>
        <v>0</v>
      </c>
    </row>
    <row r="35" spans="1:18" ht="14.55" customHeight="1" x14ac:dyDescent="0.3">
      <c r="A35" s="119">
        <v>2</v>
      </c>
      <c r="B35" s="203">
        <f>VALUE(B12-200/100*(B6-B9))</f>
        <v>11509.850000000002</v>
      </c>
      <c r="C35" s="204"/>
      <c r="D35" s="203">
        <f>VALUE(D12-200/100*(D6-D9))</f>
        <v>11454.599999999999</v>
      </c>
      <c r="E35" s="203"/>
      <c r="F35" s="203">
        <f>VALUE(F12-200/100*(F6-F9))</f>
        <v>11852.099999999999</v>
      </c>
      <c r="G35" s="203"/>
      <c r="H35" s="203">
        <f>VALUE(H12-200/100*(H6-H9))</f>
        <v>578.39999999999782</v>
      </c>
      <c r="I35" s="204"/>
      <c r="J35" s="203">
        <f>VALUE(J12-200/100*(J6-J9))</f>
        <v>13233</v>
      </c>
      <c r="K35" s="203"/>
      <c r="L35" s="203">
        <f>VALUE(L12-200/100*(L6-L9))</f>
        <v>11498</v>
      </c>
      <c r="M35" s="203"/>
      <c r="N35" s="203">
        <f>VALUE(N12-200/100*(N6-N9))</f>
        <v>0</v>
      </c>
      <c r="O35" s="204"/>
      <c r="P35" s="203">
        <f>VALUE(P12-200/100*(P6-P9))</f>
        <v>0</v>
      </c>
      <c r="Q35" s="203"/>
      <c r="R35" s="203">
        <f>VALUE(R12-200/100*(R6-R9))</f>
        <v>0</v>
      </c>
    </row>
    <row r="36" spans="1:18" ht="14.55" customHeight="1" x14ac:dyDescent="0.3">
      <c r="A36" s="118">
        <v>2.2360000000000002</v>
      </c>
      <c r="B36" s="200">
        <f>VALUE(B12-223.6/100*(B6-B9))</f>
        <v>11553.852200000003</v>
      </c>
      <c r="C36" s="177"/>
      <c r="D36" s="200">
        <f>VALUE(D12-223.6/100*(D6-D9))</f>
        <v>11484.760799999998</v>
      </c>
      <c r="E36" s="201"/>
      <c r="F36" s="200">
        <f>VALUE(F12-223.6/100*(F6-F9))</f>
        <v>11912.527799999998</v>
      </c>
      <c r="G36" s="200"/>
      <c r="H36" s="200">
        <f>VALUE(H12-223.6/100*(H6-H9))</f>
        <v>646.65119999999752</v>
      </c>
      <c r="I36" s="177"/>
      <c r="J36" s="200">
        <f>VALUE(J12-223.6/100*(J6-J9))</f>
        <v>13415.9</v>
      </c>
      <c r="K36" s="201"/>
      <c r="L36" s="200">
        <f>VALUE(L12-223.6/100*(L6-L9))</f>
        <v>11450.682000000001</v>
      </c>
      <c r="M36" s="200"/>
      <c r="N36" s="200">
        <f>VALUE(N12-223.6/100*(N6-N9))</f>
        <v>0</v>
      </c>
      <c r="O36" s="177"/>
      <c r="P36" s="200">
        <f>VALUE(P12-223.6/100*(P6-P9))</f>
        <v>0</v>
      </c>
      <c r="Q36" s="201"/>
      <c r="R36" s="200">
        <f>VALUE(R12-223.6/100*(R6-R9))</f>
        <v>0</v>
      </c>
    </row>
    <row r="37" spans="1:18" ht="14.55" customHeight="1" x14ac:dyDescent="0.3">
      <c r="A37" s="119">
        <v>2.3820000000000001</v>
      </c>
      <c r="B37" s="203">
        <f>VALUE(B12-238.2/100*(B6-B9))</f>
        <v>11581.073900000003</v>
      </c>
      <c r="C37" s="204"/>
      <c r="D37" s="203">
        <f>VALUE(D12-238.2/100*(D6-D9))</f>
        <v>11503.419599999997</v>
      </c>
      <c r="E37" s="203"/>
      <c r="F37" s="203">
        <f>VALUE(F12-238.2/100*(F6-F9))</f>
        <v>11949.911099999998</v>
      </c>
      <c r="G37" s="203"/>
      <c r="H37" s="203">
        <f>VALUE(H12-238.2/100*(H6-H9))</f>
        <v>688.87439999999731</v>
      </c>
      <c r="I37" s="204"/>
      <c r="J37" s="203">
        <f>VALUE(J12-238.2/100*(J6-J9))</f>
        <v>13529.05</v>
      </c>
      <c r="K37" s="203"/>
      <c r="L37" s="203">
        <f>VALUE(L12-238.2/100*(L6-L9))</f>
        <v>11421.409</v>
      </c>
      <c r="M37" s="203"/>
      <c r="N37" s="203">
        <f>VALUE(N12-238.2/100*(N6-N9))</f>
        <v>0</v>
      </c>
      <c r="O37" s="204"/>
      <c r="P37" s="203">
        <f>VALUE(P12-238.2/100*(P6-P9))</f>
        <v>0</v>
      </c>
      <c r="Q37" s="203"/>
      <c r="R37" s="203">
        <f>VALUE(R12-238.2/100*(R6-R9))</f>
        <v>0</v>
      </c>
    </row>
    <row r="38" spans="1:18" ht="14.55" customHeight="1" x14ac:dyDescent="0.3">
      <c r="A38" s="119">
        <v>2.6179999999999999</v>
      </c>
      <c r="B38" s="203">
        <f>VALUE(B12-261.8/100*(B6-B9))</f>
        <v>11625.076100000002</v>
      </c>
      <c r="C38" s="204"/>
      <c r="D38" s="203">
        <f>VALUE(D12-261.8/100*(D6-D9))</f>
        <v>11533.580399999999</v>
      </c>
      <c r="E38" s="203"/>
      <c r="F38" s="203">
        <f>VALUE(F12-261.8/100*(F6-F9))</f>
        <v>12010.338899999999</v>
      </c>
      <c r="G38" s="203"/>
      <c r="H38" s="203">
        <f>VALUE(H12-261.8/100*(H6-H9))</f>
        <v>757.12559999999723</v>
      </c>
      <c r="I38" s="204"/>
      <c r="J38" s="203">
        <f>VALUE(J12-261.8/100*(J6-J9))</f>
        <v>13711.95</v>
      </c>
      <c r="K38" s="203"/>
      <c r="L38" s="203">
        <f>VALUE(L12-261.8/100*(L6-L9))</f>
        <v>11374.091</v>
      </c>
      <c r="M38" s="203"/>
      <c r="N38" s="203">
        <f>VALUE(N12-261.8/100*(N6-N9))</f>
        <v>0</v>
      </c>
      <c r="O38" s="204"/>
      <c r="P38" s="203">
        <f>VALUE(P12-261.8/100*(P6-P9))</f>
        <v>0</v>
      </c>
      <c r="Q38" s="203"/>
      <c r="R38" s="203">
        <f>VALUE(R12-261.8/100*(R6-R9))</f>
        <v>0</v>
      </c>
    </row>
    <row r="39" spans="1:18" ht="14.55" customHeight="1" x14ac:dyDescent="0.3">
      <c r="A39" s="119">
        <v>3</v>
      </c>
      <c r="B39" s="203">
        <f>VALUE(B12-300/100*(B6-B9))</f>
        <v>11696.300000000003</v>
      </c>
      <c r="C39" s="204"/>
      <c r="D39" s="203">
        <f>VALUE(D12-300/100*(D6-D9))</f>
        <v>11582.399999999998</v>
      </c>
      <c r="E39" s="203"/>
      <c r="F39" s="203">
        <f>VALUE(F12-300/100*(F6-F9))</f>
        <v>12108.149999999998</v>
      </c>
      <c r="G39" s="203"/>
      <c r="H39" s="203">
        <f>VALUE(H12-300/100*(H6-H9))</f>
        <v>867.59999999999673</v>
      </c>
      <c r="I39" s="204"/>
      <c r="J39" s="203">
        <f>VALUE(J12-300/100*(J6-J9))</f>
        <v>14008</v>
      </c>
      <c r="K39" s="203"/>
      <c r="L39" s="203">
        <f>VALUE(L12-300/100*(L6-L9))</f>
        <v>11297.5</v>
      </c>
      <c r="M39" s="203"/>
      <c r="N39" s="203">
        <f>VALUE(N12-300/100*(N6-N9))</f>
        <v>0</v>
      </c>
      <c r="O39" s="204"/>
      <c r="P39" s="203">
        <f>VALUE(P12-300/100*(P6-P9))</f>
        <v>0</v>
      </c>
      <c r="Q39" s="203"/>
      <c r="R39" s="203">
        <f>VALUE(R12-300/100*(R6-R9))</f>
        <v>0</v>
      </c>
    </row>
    <row r="40" spans="1:18" ht="14.55" customHeight="1" x14ac:dyDescent="0.3">
      <c r="A40" s="118">
        <v>3.2360000000000002</v>
      </c>
      <c r="B40" s="200">
        <f>VALUE(B12-323.6/100*(B6-B9))</f>
        <v>11740.302200000004</v>
      </c>
      <c r="C40" s="177"/>
      <c r="D40" s="200">
        <f>VALUE(D12-323.6/100*(D6-D9))</f>
        <v>11612.560799999997</v>
      </c>
      <c r="E40" s="201"/>
      <c r="F40" s="200">
        <f>VALUE(F12-323.6/100*(F6-F9))</f>
        <v>12168.577799999997</v>
      </c>
      <c r="G40" s="200"/>
      <c r="H40" s="200">
        <f>VALUE(H12-323.6/100*(H6-H9))</f>
        <v>935.85119999999654</v>
      </c>
      <c r="I40" s="177"/>
      <c r="J40" s="200">
        <f>VALUE(J12-323.6/100*(J6-J9))</f>
        <v>14190.9</v>
      </c>
      <c r="K40" s="201"/>
      <c r="L40" s="200">
        <f>VALUE(L12-323.6/100*(L6-L9))</f>
        <v>11250.182000000001</v>
      </c>
      <c r="M40" s="200"/>
      <c r="N40" s="200">
        <f>VALUE(N12-323.6/100*(N6-N9))</f>
        <v>0</v>
      </c>
      <c r="O40" s="177"/>
      <c r="P40" s="200">
        <f>VALUE(P12-323.6/100*(P6-P9))</f>
        <v>0</v>
      </c>
      <c r="Q40" s="201"/>
      <c r="R40" s="200">
        <f>VALUE(R12-323.6/100*(R6-R9))</f>
        <v>0</v>
      </c>
    </row>
    <row r="41" spans="1:18" ht="14.55" customHeight="1" x14ac:dyDescent="0.3">
      <c r="A41" s="119">
        <v>3.3820000000000001</v>
      </c>
      <c r="B41" s="203">
        <f>VALUE(B12-338.2/100*(B6-B9))</f>
        <v>11767.523900000004</v>
      </c>
      <c r="C41" s="204"/>
      <c r="D41" s="203">
        <f>VALUE(D12-338.2/100*(D6-D9))</f>
        <v>11631.219599999997</v>
      </c>
      <c r="E41" s="203"/>
      <c r="F41" s="203">
        <f>VALUE(F12-338.2/100*(F6-F9))</f>
        <v>12205.961099999997</v>
      </c>
      <c r="G41" s="203"/>
      <c r="H41" s="203">
        <f>VALUE(H12-338.2/100*(H6-H9))</f>
        <v>978.07439999999622</v>
      </c>
      <c r="I41" s="204"/>
      <c r="J41" s="203">
        <f>VALUE(J12-338.2/100*(J6-J9))</f>
        <v>14304.05</v>
      </c>
      <c r="K41" s="203"/>
      <c r="L41" s="203">
        <f>VALUE(L12-338.2/100*(L6-L9))</f>
        <v>11220.909</v>
      </c>
      <c r="M41" s="203"/>
      <c r="N41" s="203">
        <f>VALUE(N12-338.2/100*(N6-N9))</f>
        <v>0</v>
      </c>
      <c r="O41" s="204"/>
      <c r="P41" s="203">
        <f>VALUE(P12-338.2/100*(P6-P9))</f>
        <v>0</v>
      </c>
      <c r="Q41" s="203"/>
      <c r="R41" s="203">
        <f>VALUE(R12-338.2/100*(R6-R9))</f>
        <v>0</v>
      </c>
    </row>
    <row r="42" spans="1:18" ht="14.55" customHeight="1" x14ac:dyDescent="0.3">
      <c r="A42" s="119">
        <v>3.6179999999999999</v>
      </c>
      <c r="B42" s="203">
        <f>VALUE(B12-361.8/100*(B6-B9))</f>
        <v>11811.526100000003</v>
      </c>
      <c r="C42" s="204"/>
      <c r="D42" s="203">
        <f>VALUE(D12-361.8/100*(D6-D9))</f>
        <v>11661.380399999998</v>
      </c>
      <c r="E42" s="203"/>
      <c r="F42" s="203">
        <f>VALUE(F12-361.8/100*(F6-F9))</f>
        <v>12266.388899999998</v>
      </c>
      <c r="G42" s="203"/>
      <c r="H42" s="203">
        <f>VALUE(H12-361.8/100*(H6-H9))</f>
        <v>1046.3255999999963</v>
      </c>
      <c r="I42" s="204"/>
      <c r="J42" s="203">
        <f>VALUE(J12-361.8/100*(J6-J9))</f>
        <v>14486.95</v>
      </c>
      <c r="K42" s="203"/>
      <c r="L42" s="203">
        <f>VALUE(L12-361.8/100*(L6-L9))</f>
        <v>11173.591</v>
      </c>
      <c r="M42" s="203"/>
      <c r="N42" s="203">
        <f>VALUE(N12-361.8/100*(N6-N9))</f>
        <v>0</v>
      </c>
      <c r="O42" s="204"/>
      <c r="P42" s="203">
        <f>VALUE(P12-361.8/100*(P6-P9))</f>
        <v>0</v>
      </c>
      <c r="Q42" s="203"/>
      <c r="R42" s="203">
        <f>VALUE(R12-361.8/100*(R6-R9))</f>
        <v>0</v>
      </c>
    </row>
    <row r="43" spans="1:18" ht="14.55" customHeight="1" x14ac:dyDescent="0.3">
      <c r="A43" s="119">
        <v>4</v>
      </c>
      <c r="B43" s="203">
        <f>VALUE(B12-400/100*(B6-B9))</f>
        <v>11882.750000000004</v>
      </c>
      <c r="C43" s="204"/>
      <c r="D43" s="203">
        <f>VALUE(D12-400/100*(D6-D9))</f>
        <v>11710.199999999997</v>
      </c>
      <c r="E43" s="203"/>
      <c r="F43" s="203">
        <f>VALUE(F12-400/100*(F6-F9))</f>
        <v>12364.199999999997</v>
      </c>
      <c r="G43" s="203"/>
      <c r="H43" s="203">
        <f>VALUE(H12-400/100*(H6-H9))</f>
        <v>1156.7999999999956</v>
      </c>
      <c r="I43" s="204"/>
      <c r="J43" s="203">
        <f>VALUE(J12-400/100*(J6-J9))</f>
        <v>14783</v>
      </c>
      <c r="K43" s="203"/>
      <c r="L43" s="203">
        <f>VALUE(L12-400/100*(L6-L9))</f>
        <v>11097</v>
      </c>
      <c r="M43" s="203"/>
      <c r="N43" s="203">
        <f>VALUE(N12-400/100*(N6-N9))</f>
        <v>0</v>
      </c>
      <c r="O43" s="204"/>
      <c r="P43" s="203">
        <f>VALUE(P12-400/100*(P6-P9))</f>
        <v>0</v>
      </c>
      <c r="Q43" s="203"/>
      <c r="R43" s="203">
        <f>VALUE(R12-400/100*(R6-R9))</f>
        <v>0</v>
      </c>
    </row>
    <row r="44" spans="1:18" ht="14.55" customHeight="1" x14ac:dyDescent="0.3">
      <c r="A44" s="118">
        <v>4.2359999999999998</v>
      </c>
      <c r="B44" s="200">
        <f>VALUE(B12-423.6/100*(B6-B9))</f>
        <v>11926.752200000004</v>
      </c>
      <c r="C44" s="177"/>
      <c r="D44" s="200">
        <f>VALUE(D12-423.6/100*(D6-D9))</f>
        <v>11740.360799999997</v>
      </c>
      <c r="E44" s="201"/>
      <c r="F44" s="200">
        <f>VALUE(F12-423.6/100*(F6-F9))</f>
        <v>12424.627799999997</v>
      </c>
      <c r="G44" s="200"/>
      <c r="H44" s="200">
        <f>VALUE(H12-423.6/100*(H6-H9))</f>
        <v>1225.0511999999956</v>
      </c>
      <c r="I44" s="177"/>
      <c r="J44" s="200">
        <f>VALUE(J12-423.6/100*(J6-J9))</f>
        <v>14965.900000000001</v>
      </c>
      <c r="K44" s="201"/>
      <c r="L44" s="200">
        <f>VALUE(L12-423.6/100*(L6-L9))</f>
        <v>11049.682000000001</v>
      </c>
      <c r="M44" s="200"/>
      <c r="N44" s="200">
        <f>VALUE(N12-423.6/100*(N6-N9))</f>
        <v>0</v>
      </c>
      <c r="O44" s="177"/>
      <c r="P44" s="200">
        <f>VALUE(P12-423.6/100*(P6-P9))</f>
        <v>0</v>
      </c>
      <c r="Q44" s="201"/>
      <c r="R44" s="200">
        <f>VALUE(R12-423.6/100*(R6-R9))</f>
        <v>0</v>
      </c>
    </row>
    <row r="45" spans="1:18" ht="14.55" customHeight="1" x14ac:dyDescent="0.3">
      <c r="A45" s="118">
        <v>4.3819999999999997</v>
      </c>
      <c r="B45" s="200">
        <f>VALUE(B12-438.2/100*(B6-B9))</f>
        <v>11953.973900000005</v>
      </c>
      <c r="C45" s="177"/>
      <c r="D45" s="200">
        <f>VALUE(D12-438.2/100*(D6-D9))</f>
        <v>11759.019599999996</v>
      </c>
      <c r="E45" s="201"/>
      <c r="F45" s="200">
        <f>VALUE(F12-438.2/100*(F6-F9))</f>
        <v>12462.011099999996</v>
      </c>
      <c r="G45" s="200"/>
      <c r="H45" s="200">
        <f>VALUE(H12-438.2/100*(H6-H9))</f>
        <v>1267.274399999995</v>
      </c>
      <c r="I45" s="177"/>
      <c r="J45" s="200">
        <f>VALUE(J12-438.2/100*(J6-J9))</f>
        <v>15079.05</v>
      </c>
      <c r="K45" s="201"/>
      <c r="L45" s="200">
        <f>VALUE(L12-438.2/100*(L6-L9))</f>
        <v>11020.409</v>
      </c>
      <c r="M45" s="200"/>
      <c r="N45" s="200">
        <f>VALUE(N12-438.2/100*(N6-N9))</f>
        <v>0</v>
      </c>
      <c r="O45" s="177"/>
      <c r="P45" s="200">
        <f>VALUE(P12-438.2/100*(P6-P9))</f>
        <v>0</v>
      </c>
      <c r="Q45" s="201"/>
      <c r="R45" s="200">
        <f>VALUE(R12-438.2/100*(R6-R9))</f>
        <v>0</v>
      </c>
    </row>
    <row r="46" spans="1:18" ht="14.55" customHeight="1" x14ac:dyDescent="0.3">
      <c r="A46" s="118">
        <v>4.6180000000000003</v>
      </c>
      <c r="B46" s="200">
        <f>VALUE(B12-461.8/100*(B6-B9))</f>
        <v>11997.976100000003</v>
      </c>
      <c r="C46" s="177"/>
      <c r="D46" s="200">
        <f>VALUE(D12-461.8/100*(D6-D9))</f>
        <v>11789.180399999997</v>
      </c>
      <c r="E46" s="201"/>
      <c r="F46" s="200">
        <f>VALUE(F12-461.8/100*(F6-F9))</f>
        <v>12522.438899999997</v>
      </c>
      <c r="G46" s="200"/>
      <c r="H46" s="200">
        <f>VALUE(H12-461.8/100*(H6-H9))</f>
        <v>1335.5255999999952</v>
      </c>
      <c r="I46" s="177"/>
      <c r="J46" s="200">
        <f>VALUE(J12-461.8/100*(J6-J9))</f>
        <v>15261.95</v>
      </c>
      <c r="K46" s="201"/>
      <c r="L46" s="200">
        <f>VALUE(L12-461.8/100*(L6-L9))</f>
        <v>10973.091</v>
      </c>
      <c r="M46" s="200"/>
      <c r="N46" s="200">
        <f>VALUE(N12-461.8/100*(N6-N9))</f>
        <v>0</v>
      </c>
      <c r="O46" s="177"/>
      <c r="P46" s="200">
        <f>VALUE(P12-461.8/100*(P6-P9))</f>
        <v>0</v>
      </c>
      <c r="Q46" s="201"/>
      <c r="R46" s="200">
        <f>VALUE(R12-461.8/100*(R6-R9))</f>
        <v>0</v>
      </c>
    </row>
    <row r="47" spans="1:18" ht="14.55" customHeight="1" x14ac:dyDescent="0.3">
      <c r="A47" s="118">
        <v>5</v>
      </c>
      <c r="B47" s="200">
        <f>VALUE(B12-500/100*(B6-B9))</f>
        <v>12069.200000000004</v>
      </c>
      <c r="C47" s="177"/>
      <c r="D47" s="200">
        <f>VALUE(D12-500/100*(D6-D9))</f>
        <v>11837.999999999996</v>
      </c>
      <c r="E47" s="201"/>
      <c r="F47" s="200">
        <f>VALUE(F12-500/100*(F6-F9))</f>
        <v>12620.249999999996</v>
      </c>
      <c r="G47" s="200"/>
      <c r="H47" s="200">
        <f>VALUE(H12-500/100*(H6-H9))</f>
        <v>1445.9999999999945</v>
      </c>
      <c r="I47" s="177"/>
      <c r="J47" s="200">
        <f>VALUE(J12-500/100*(J6-J9))</f>
        <v>15558</v>
      </c>
      <c r="K47" s="201"/>
      <c r="L47" s="200">
        <f>VALUE(L12-500/100*(L6-L9))</f>
        <v>10896.5</v>
      </c>
      <c r="M47" s="200"/>
      <c r="N47" s="200">
        <f>VALUE(N12-500/100*(N6-N9))</f>
        <v>0</v>
      </c>
      <c r="O47" s="177"/>
      <c r="P47" s="200">
        <f>VALUE(P12-500/100*(P6-P9))</f>
        <v>0</v>
      </c>
      <c r="Q47" s="201"/>
      <c r="R47" s="200">
        <f>VALUE(R12-500/100*(R6-R9))</f>
        <v>0</v>
      </c>
    </row>
    <row r="48" spans="1:18" ht="14.55" customHeight="1" x14ac:dyDescent="0.3">
      <c r="A48" s="118">
        <v>5.2359999999999998</v>
      </c>
      <c r="B48" s="200">
        <f>VALUE(B12-523.6/100*(B6-B9))</f>
        <v>12113.202200000005</v>
      </c>
      <c r="C48" s="177"/>
      <c r="D48" s="200">
        <f>VALUE(D12-523.6/100*(D6-D9))</f>
        <v>11868.160799999996</v>
      </c>
      <c r="E48" s="201"/>
      <c r="F48" s="200">
        <f>VALUE(F12-523.6/100*(F6-F9))</f>
        <v>12680.677799999996</v>
      </c>
      <c r="G48" s="200"/>
      <c r="H48" s="200">
        <f>VALUE(H12-523.6/100*(H6-H9))</f>
        <v>1514.2511999999945</v>
      </c>
      <c r="I48" s="177"/>
      <c r="J48" s="200">
        <f>VALUE(J12-523.6/100*(J6-J9))</f>
        <v>15740.900000000001</v>
      </c>
      <c r="K48" s="201"/>
      <c r="L48" s="200">
        <f>VALUE(L12-523.6/100*(L6-L9))</f>
        <v>10849.182000000001</v>
      </c>
      <c r="M48" s="200"/>
      <c r="N48" s="200">
        <f>VALUE(N12-523.6/100*(N6-N9))</f>
        <v>0</v>
      </c>
      <c r="O48" s="177"/>
      <c r="P48" s="200">
        <f>VALUE(P12-523.6/100*(P6-P9))</f>
        <v>0</v>
      </c>
      <c r="Q48" s="201"/>
      <c r="R48" s="200">
        <f>VALUE(R12-523.6/100*(R6-R9))</f>
        <v>0</v>
      </c>
    </row>
    <row r="49" spans="1:18" ht="14.55" customHeight="1" x14ac:dyDescent="0.3">
      <c r="A49" s="118">
        <v>5.3819999999999997</v>
      </c>
      <c r="B49" s="200">
        <f>VALUE(B12-538.2/100*(B6-B9))</f>
        <v>12140.423900000005</v>
      </c>
      <c r="C49" s="177"/>
      <c r="D49" s="200">
        <f>VALUE(D12-538.2/100*(D6-D9))</f>
        <v>11886.819599999995</v>
      </c>
      <c r="E49" s="201"/>
      <c r="F49" s="200">
        <f>VALUE(F12-538.2/100*(F6-F9))</f>
        <v>12718.061099999995</v>
      </c>
      <c r="G49" s="200"/>
      <c r="H49" s="200">
        <f>VALUE(H12-538.2/100*(H6-H9))</f>
        <v>1556.4743999999944</v>
      </c>
      <c r="I49" s="177"/>
      <c r="J49" s="200">
        <f>VALUE(J12-538.2/100*(J6-J9))</f>
        <v>15854.05</v>
      </c>
      <c r="K49" s="201"/>
      <c r="L49" s="200">
        <f>VALUE(L12-538.2/100*(L6-L9))</f>
        <v>10819.909</v>
      </c>
      <c r="M49" s="200"/>
      <c r="N49" s="200">
        <f>VALUE(N12-538.2/100*(N6-N9))</f>
        <v>0</v>
      </c>
      <c r="O49" s="177"/>
      <c r="P49" s="200">
        <f>VALUE(P12-538.2/100*(P6-P9))</f>
        <v>0</v>
      </c>
      <c r="Q49" s="201"/>
      <c r="R49" s="200">
        <f>VALUE(R12-538.2/100*(R6-R9))</f>
        <v>0</v>
      </c>
    </row>
    <row r="50" spans="1:18" ht="14.55" customHeight="1" x14ac:dyDescent="0.3">
      <c r="A50" s="118">
        <v>5.6180000000000003</v>
      </c>
      <c r="B50" s="200">
        <f>VALUE(B12-561.8/100*(B6-B9))</f>
        <v>12184.426100000004</v>
      </c>
      <c r="C50" s="177"/>
      <c r="D50" s="200">
        <f>VALUE(D12-561.8/100*(D6-D9))</f>
        <v>11916.980399999997</v>
      </c>
      <c r="E50" s="201"/>
      <c r="F50" s="200">
        <f>VALUE(F12-561.8/100*(F6-F9))</f>
        <v>12778.488899999997</v>
      </c>
      <c r="G50" s="200"/>
      <c r="H50" s="200">
        <f>VALUE(H12-561.8/100*(H6-H9))</f>
        <v>1624.7255999999936</v>
      </c>
      <c r="I50" s="177"/>
      <c r="J50" s="200">
        <f>VALUE(J12-561.8/100*(J6-J9))</f>
        <v>16036.95</v>
      </c>
      <c r="K50" s="201"/>
      <c r="L50" s="200">
        <f>VALUE(L12-561.8/100*(L6-L9))</f>
        <v>10772.591</v>
      </c>
      <c r="M50" s="200"/>
      <c r="N50" s="200">
        <f>VALUE(N12-561.8/100*(N6-N9))</f>
        <v>0</v>
      </c>
      <c r="O50" s="177"/>
      <c r="P50" s="200">
        <f>VALUE(P12-561.8/100*(P6-P9))</f>
        <v>0</v>
      </c>
      <c r="Q50" s="201"/>
      <c r="R50" s="200">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77734375" defaultRowHeight="14.55" customHeight="1" x14ac:dyDescent="0.3"/>
  <cols>
    <col min="1" max="4" width="8.77734375" style="33" customWidth="1"/>
    <col min="5" max="49" width="10.77734375" style="33" customWidth="1"/>
    <col min="50" max="119" width="10.77734375" style="91" customWidth="1"/>
    <col min="120" max="326" width="8.77734375" style="33" customWidth="1"/>
  </cols>
  <sheetData>
    <row r="1" spans="1:119" ht="14.55"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5"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5"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5"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5"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2019-05-23T07:40:43Z</dcterms:modified>
</cp:coreProperties>
</file>