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 activeTab="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I46" i="1" l="1"/>
  <c r="I45" i="1"/>
  <c r="I43" i="1"/>
  <c r="I44" i="1" s="1"/>
  <c r="I37" i="1"/>
  <c r="I25" i="1"/>
  <c r="I19" i="1"/>
  <c r="I31" i="1" s="1"/>
  <c r="I13" i="1"/>
  <c r="I11" i="1"/>
  <c r="I15" i="1" s="1"/>
  <c r="I17" i="1" s="1"/>
  <c r="I8" i="1"/>
  <c r="I6" i="1" s="1"/>
  <c r="I28" i="1" l="1"/>
  <c r="I24" i="1"/>
  <c r="I26" i="1"/>
  <c r="I22" i="1"/>
  <c r="I29" i="1"/>
  <c r="I30" i="1" s="1"/>
  <c r="I21" i="1"/>
  <c r="I20" i="1" s="1"/>
  <c r="I27" i="1"/>
  <c r="I23" i="1"/>
  <c r="I16" i="1"/>
  <c r="I7" i="1"/>
  <c r="I12" i="1"/>
  <c r="I10" i="1"/>
  <c r="G37" i="1"/>
  <c r="H37" i="1"/>
  <c r="F37" i="1"/>
  <c r="H46" i="1"/>
  <c r="H45" i="1"/>
  <c r="H43" i="1"/>
  <c r="H44" i="1" s="1"/>
  <c r="H25" i="1"/>
  <c r="H19" i="1"/>
  <c r="H31" i="1" s="1"/>
  <c r="H11" i="1"/>
  <c r="H16" i="1" l="1"/>
  <c r="H8" i="1"/>
  <c r="H6" i="1" s="1"/>
  <c r="H15" i="1"/>
  <c r="H17" i="1" s="1"/>
  <c r="H13" i="1"/>
  <c r="H10" i="1" s="1"/>
  <c r="H29" i="1"/>
  <c r="H21" i="1"/>
  <c r="H28" i="1"/>
  <c r="H24" i="1"/>
  <c r="H27" i="1"/>
  <c r="H23" i="1"/>
  <c r="H26" i="1"/>
  <c r="H22" i="1"/>
  <c r="H7" i="1"/>
  <c r="K7" i="3"/>
  <c r="L7" i="3"/>
  <c r="O7" i="3"/>
  <c r="P7" i="3"/>
  <c r="K11" i="3"/>
  <c r="K8" i="3" s="1"/>
  <c r="K6" i="3" s="1"/>
  <c r="L11" i="3"/>
  <c r="L8" i="3" s="1"/>
  <c r="L6" i="3" s="1"/>
  <c r="M11" i="3"/>
  <c r="M7" i="3" s="1"/>
  <c r="N11" i="3"/>
  <c r="N7" i="3" s="1"/>
  <c r="O11" i="3"/>
  <c r="O8" i="3" s="1"/>
  <c r="O6" i="3" s="1"/>
  <c r="P11" i="3"/>
  <c r="P8" i="3" s="1"/>
  <c r="P6" i="3" s="1"/>
  <c r="M13" i="3"/>
  <c r="N13" i="3"/>
  <c r="K15" i="3"/>
  <c r="L15" i="3"/>
  <c r="O15" i="3"/>
  <c r="P15" i="3"/>
  <c r="P17" i="3" s="1"/>
  <c r="K17" i="3"/>
  <c r="L17" i="3"/>
  <c r="O17" i="3"/>
  <c r="K19" i="3"/>
  <c r="L19" i="3"/>
  <c r="M19" i="3"/>
  <c r="N19" i="3"/>
  <c r="O19" i="3"/>
  <c r="P19" i="3"/>
  <c r="N21" i="3"/>
  <c r="L22" i="3"/>
  <c r="L24" i="3"/>
  <c r="K25" i="3"/>
  <c r="L25" i="3"/>
  <c r="M25" i="3"/>
  <c r="N25" i="3"/>
  <c r="O25" i="3"/>
  <c r="P25" i="3"/>
  <c r="L26" i="3"/>
  <c r="N29" i="3"/>
  <c r="K31" i="3"/>
  <c r="L31" i="3"/>
  <c r="M31" i="3"/>
  <c r="N31" i="3"/>
  <c r="O31" i="3"/>
  <c r="P31" i="3"/>
  <c r="K37" i="3"/>
  <c r="L37" i="3"/>
  <c r="M37" i="3"/>
  <c r="N37" i="3"/>
  <c r="O37" i="3"/>
  <c r="P37" i="3"/>
  <c r="K43" i="3"/>
  <c r="K16" i="3" s="1"/>
  <c r="L43" i="3"/>
  <c r="L16" i="3" s="1"/>
  <c r="M43" i="3"/>
  <c r="M44" i="3" s="1"/>
  <c r="N43" i="3"/>
  <c r="N44" i="3" s="1"/>
  <c r="O43" i="3"/>
  <c r="O16" i="3" s="1"/>
  <c r="P43" i="3"/>
  <c r="P16" i="3" s="1"/>
  <c r="K44" i="3"/>
  <c r="K21" i="3" s="1"/>
  <c r="L44" i="3"/>
  <c r="O44" i="3"/>
  <c r="O21" i="3" s="1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G46" i="1"/>
  <c r="G45" i="1"/>
  <c r="G43" i="1"/>
  <c r="G44" i="1" s="1"/>
  <c r="G25" i="1"/>
  <c r="G19" i="1"/>
  <c r="G31" i="1" s="1"/>
  <c r="G11" i="1"/>
  <c r="G13" i="1" s="1"/>
  <c r="G10" i="1" s="1"/>
  <c r="J11" i="3"/>
  <c r="J19" i="3"/>
  <c r="J25" i="3"/>
  <c r="J31" i="3"/>
  <c r="J43" i="3"/>
  <c r="J44" i="3" s="1"/>
  <c r="J45" i="3"/>
  <c r="J46" i="3"/>
  <c r="H12" i="1" l="1"/>
  <c r="H20" i="1"/>
  <c r="H30" i="1"/>
  <c r="P26" i="3"/>
  <c r="J7" i="3"/>
  <c r="P12" i="3"/>
  <c r="L21" i="3"/>
  <c r="L20" i="3" s="1"/>
  <c r="L23" i="3"/>
  <c r="L27" i="3"/>
  <c r="L29" i="3"/>
  <c r="L30" i="3" s="1"/>
  <c r="N22" i="3"/>
  <c r="N24" i="3"/>
  <c r="N26" i="3"/>
  <c r="N28" i="3"/>
  <c r="N30" i="3" s="1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N20" i="3"/>
  <c r="M22" i="3"/>
  <c r="M24" i="3"/>
  <c r="M26" i="3"/>
  <c r="M28" i="3"/>
  <c r="M21" i="3"/>
  <c r="M20" i="3" s="1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G15" i="1"/>
  <c r="G17" i="1" s="1"/>
  <c r="N15" i="3"/>
  <c r="N17" i="3" s="1"/>
  <c r="N12" i="3"/>
  <c r="N10" i="3"/>
  <c r="O29" i="3"/>
  <c r="O30" i="3" s="1"/>
  <c r="K29" i="3"/>
  <c r="K30" i="3" s="1"/>
  <c r="O27" i="3"/>
  <c r="K27" i="3"/>
  <c r="O23" i="3"/>
  <c r="K23" i="3"/>
  <c r="M15" i="3"/>
  <c r="M17" i="3" s="1"/>
  <c r="M12" i="3"/>
  <c r="M10" i="3"/>
  <c r="G28" i="1"/>
  <c r="G27" i="1"/>
  <c r="G23" i="1"/>
  <c r="G26" i="1"/>
  <c r="G22" i="1"/>
  <c r="G29" i="1"/>
  <c r="G21" i="1"/>
  <c r="G24" i="1"/>
  <c r="G16" i="1"/>
  <c r="G7" i="1"/>
  <c r="G12" i="1"/>
  <c r="G8" i="1"/>
  <c r="G6" i="1" s="1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J12" i="3" l="1"/>
  <c r="P20" i="3"/>
  <c r="J20" i="3"/>
  <c r="G20" i="1"/>
  <c r="G30" i="1"/>
  <c r="E46" i="1" l="1"/>
  <c r="E45" i="1"/>
  <c r="E43" i="1"/>
  <c r="E44" i="1" s="1"/>
  <c r="E25" i="1"/>
  <c r="E19" i="1"/>
  <c r="E31" i="1" s="1"/>
  <c r="E11" i="1"/>
  <c r="E15" i="1" s="1"/>
  <c r="E17" i="1" l="1"/>
  <c r="E28" i="1"/>
  <c r="E24" i="1"/>
  <c r="E29" i="1"/>
  <c r="E27" i="1"/>
  <c r="E23" i="1"/>
  <c r="E26" i="1"/>
  <c r="E22" i="1"/>
  <c r="E21" i="1"/>
  <c r="E16" i="1"/>
  <c r="E7" i="1"/>
  <c r="E8" i="1"/>
  <c r="E6" i="1" s="1"/>
  <c r="E13" i="1"/>
  <c r="E10" i="1" s="1"/>
  <c r="G11" i="3"/>
  <c r="G7" i="3" s="1"/>
  <c r="H11" i="3"/>
  <c r="H8" i="3" s="1"/>
  <c r="H6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H43" i="3"/>
  <c r="H17" i="3" s="1"/>
  <c r="I43" i="3"/>
  <c r="I16" i="3" s="1"/>
  <c r="G44" i="3"/>
  <c r="G21" i="3" s="1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G15" i="3" l="1"/>
  <c r="G17" i="3" s="1"/>
  <c r="G16" i="3"/>
  <c r="G13" i="3"/>
  <c r="G12" i="3" s="1"/>
  <c r="E20" i="1"/>
  <c r="I15" i="3"/>
  <c r="I17" i="3" s="1"/>
  <c r="I44" i="3"/>
  <c r="I26" i="3" s="1"/>
  <c r="H7" i="3"/>
  <c r="I6" i="3"/>
  <c r="H44" i="3"/>
  <c r="E12" i="1"/>
  <c r="E30" i="1"/>
  <c r="G10" i="3"/>
  <c r="I12" i="3"/>
  <c r="I10" i="3"/>
  <c r="I29" i="3"/>
  <c r="H28" i="3"/>
  <c r="G27" i="3"/>
  <c r="H24" i="3"/>
  <c r="G23" i="3"/>
  <c r="I21" i="3"/>
  <c r="H10" i="3"/>
  <c r="G8" i="3"/>
  <c r="G6" i="3" s="1"/>
  <c r="H29" i="3"/>
  <c r="G28" i="3"/>
  <c r="G24" i="3"/>
  <c r="I22" i="3"/>
  <c r="H21" i="3"/>
  <c r="H16" i="3"/>
  <c r="I7" i="3"/>
  <c r="G26" i="3"/>
  <c r="G22" i="3"/>
  <c r="G20" i="3" s="1"/>
  <c r="F16" i="3"/>
  <c r="G29" i="3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30" i="3" l="1"/>
  <c r="I23" i="3"/>
  <c r="I24" i="3"/>
  <c r="I28" i="3"/>
  <c r="I30" i="3" s="1"/>
  <c r="G30" i="3"/>
  <c r="H22" i="3"/>
  <c r="H20" i="3" s="1"/>
  <c r="H27" i="3"/>
  <c r="H23" i="3"/>
  <c r="I20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<sst xmlns="http://schemas.openxmlformats.org/spreadsheetml/2006/main" count="98" uniqueCount="53">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</sst>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7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8" borderId="0" xfId="0" applyNumberFormat="1" applyFont="1" applyFill="1" applyAlignment="1">
      <alignment horizontal="center"/>
    </xf>
    <xf numFmtId="2" fontId="3" fillId="16" borderId="0" xfId="0" applyNumberFormat="1" applyFont="1" applyFill="1" applyAlignment="1">
      <alignment horizontal="center"/>
    </xf>
    <xf numFmtId="2" fontId="3" fillId="16" borderId="0" xfId="0" applyNumberFormat="1" applyFont="1" applyFill="1" applyAlignment="1">
      <alignment horizontal="left"/>
    </xf>
    <xf numFmtId="164" fontId="0" fillId="18" borderId="0" xfId="0" applyNumberFormat="1" applyFont="1" applyFill="1" applyProtection="1">
      <protection hidden="1"/>
    </xf>
    <xf numFmtId="164" fontId="13" fillId="19" borderId="0" xfId="0" applyNumberFormat="1" applyFont="1" applyFill="1" applyAlignment="1">
      <alignment horizontal="center"/>
    </xf>
    <xf numFmtId="164" fontId="2" fillId="19" borderId="0" xfId="0" applyNumberFormat="1" applyFont="1" applyFill="1" applyProtection="1">
      <protection hidden="1"/>
    </xf>
    <xf numFmtId="0" fontId="4" fillId="1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9" zoomScale="115" zoomScaleNormal="115" workbookViewId="0">
      <selection activeCell="I39" sqref="I39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9" width="10.6640625" style="1" customWidth="1"/>
    <col min="10" max="16384" width="8.88671875" style="1"/>
  </cols>
  <sheetData>
    <row r="1" spans="1:9" ht="15" thickBot="1" x14ac:dyDescent="0.35">
      <c r="E1" s="36" t="s">
        <v>42</v>
      </c>
      <c r="F1" s="36" t="s">
        <v>40</v>
      </c>
      <c r="G1" s="12">
        <v>43389</v>
      </c>
      <c r="H1" s="12">
        <v>43390</v>
      </c>
      <c r="I1" s="12">
        <v>43392</v>
      </c>
    </row>
    <row r="2" spans="1:9" x14ac:dyDescent="0.3">
      <c r="A2" s="30"/>
      <c r="B2" s="30"/>
      <c r="C2" s="30"/>
      <c r="D2" s="31" t="s">
        <v>2</v>
      </c>
      <c r="E2" s="4">
        <v>10540.65</v>
      </c>
      <c r="F2" s="4">
        <v>10604.9</v>
      </c>
      <c r="G2" s="4">
        <v>10526.3</v>
      </c>
      <c r="H2" s="4">
        <v>10604.9</v>
      </c>
      <c r="I2" s="4">
        <v>10710.15</v>
      </c>
    </row>
    <row r="3" spans="1:9" x14ac:dyDescent="0.3">
      <c r="A3" s="30"/>
      <c r="B3" s="31"/>
      <c r="C3" s="32"/>
      <c r="D3" s="31" t="s">
        <v>1</v>
      </c>
      <c r="E3" s="2">
        <v>10138.6</v>
      </c>
      <c r="F3" s="2">
        <v>10410.15</v>
      </c>
      <c r="G3" s="2">
        <v>10410.15</v>
      </c>
      <c r="H3" s="4">
        <v>10525.3</v>
      </c>
      <c r="I3" s="2">
        <v>10436.450000000001</v>
      </c>
    </row>
    <row r="4" spans="1:9" x14ac:dyDescent="0.3">
      <c r="A4" s="30"/>
      <c r="B4" s="31"/>
      <c r="C4" s="32"/>
      <c r="D4" s="31" t="s">
        <v>0</v>
      </c>
      <c r="E4" s="3">
        <v>10472.5</v>
      </c>
      <c r="F4" s="3">
        <v>10584.75</v>
      </c>
      <c r="G4" s="3">
        <v>10512.5</v>
      </c>
      <c r="H4" s="3">
        <v>10584.75</v>
      </c>
      <c r="I4" s="3">
        <v>10453.049999999999</v>
      </c>
    </row>
    <row r="5" spans="1:9" x14ac:dyDescent="0.3">
      <c r="A5" s="44" t="s">
        <v>25</v>
      </c>
      <c r="B5" s="44"/>
      <c r="C5" s="44"/>
      <c r="D5" s="44"/>
    </row>
    <row r="6" spans="1:9" x14ac:dyDescent="0.3">
      <c r="A6" s="18"/>
      <c r="B6" s="18"/>
      <c r="C6" s="18"/>
      <c r="D6" s="19" t="s">
        <v>7</v>
      </c>
      <c r="E6" s="8">
        <f>E8+E43</f>
        <v>11031.283333333331</v>
      </c>
      <c r="F6" s="8">
        <v>10671.966666666664</v>
      </c>
      <c r="G6" s="8">
        <f t="shared" ref="G6:H6" si="0">G8+G43</f>
        <v>10671.966666666664</v>
      </c>
      <c r="H6" s="8">
        <f t="shared" si="0"/>
        <v>10697.6</v>
      </c>
      <c r="I6" s="8">
        <f t="shared" ref="I6" si="1">I8+I43</f>
        <v>10903.683333333329</v>
      </c>
    </row>
    <row r="7" spans="1:9" x14ac:dyDescent="0.3">
      <c r="A7" s="18"/>
      <c r="B7" s="18"/>
      <c r="C7" s="18"/>
      <c r="D7" s="19" t="s">
        <v>27</v>
      </c>
      <c r="E7" s="6">
        <f>E11+E43</f>
        <v>10785.966666666665</v>
      </c>
      <c r="F7" s="6">
        <v>10599.133333333331</v>
      </c>
      <c r="G7" s="6">
        <f t="shared" ref="G7:H7" si="2">G11+G43</f>
        <v>10599.133333333331</v>
      </c>
      <c r="H7" s="6">
        <f t="shared" si="2"/>
        <v>10651.25</v>
      </c>
      <c r="I7" s="6">
        <f t="shared" ref="I7" si="3">I11+I43</f>
        <v>10806.916666666664</v>
      </c>
    </row>
    <row r="8" spans="1:9" x14ac:dyDescent="0.3">
      <c r="A8" s="18"/>
      <c r="B8" s="18"/>
      <c r="C8" s="18"/>
      <c r="D8" s="19" t="s">
        <v>28</v>
      </c>
      <c r="E8" s="10">
        <f>(2*E11)-E3</f>
        <v>10629.233333333332</v>
      </c>
      <c r="F8" s="10">
        <v>10555.816666666664</v>
      </c>
      <c r="G8" s="10">
        <f t="shared" ref="G8:H8" si="4">(2*G11)-G3</f>
        <v>10555.816666666664</v>
      </c>
      <c r="H8" s="10">
        <f t="shared" si="4"/>
        <v>10618</v>
      </c>
      <c r="I8" s="10">
        <f t="shared" ref="I8" si="5">(2*I11)-I3</f>
        <v>10629.98333333333</v>
      </c>
    </row>
    <row r="9" spans="1:9" x14ac:dyDescent="0.3">
      <c r="A9" s="18"/>
      <c r="B9" s="18"/>
      <c r="C9" s="18"/>
      <c r="D9" s="19"/>
      <c r="E9" s="15"/>
      <c r="F9" s="15"/>
      <c r="G9" s="15"/>
      <c r="H9" s="15"/>
      <c r="I9" s="15"/>
    </row>
    <row r="10" spans="1:9" x14ac:dyDescent="0.3">
      <c r="A10" s="18"/>
      <c r="B10" s="18"/>
      <c r="C10" s="18"/>
      <c r="D10" s="19" t="s">
        <v>4</v>
      </c>
      <c r="E10" s="16">
        <f>E11+E13/2</f>
        <v>10428.208333333332</v>
      </c>
      <c r="F10" s="16">
        <v>10497.741666666665</v>
      </c>
      <c r="G10" s="16">
        <f>G11+G13/2</f>
        <v>10497.741666666665</v>
      </c>
      <c r="H10" s="16">
        <f>H11+H13/2</f>
        <v>10578.2</v>
      </c>
      <c r="I10" s="16">
        <f>I11+I13/2</f>
        <v>10573.3</v>
      </c>
    </row>
    <row r="11" spans="1:9" x14ac:dyDescent="0.3">
      <c r="A11" s="18"/>
      <c r="B11" s="18"/>
      <c r="C11" s="18"/>
      <c r="D11" s="19" t="s">
        <v>29</v>
      </c>
      <c r="E11" s="35">
        <f>(E2+E3+E4)/3</f>
        <v>10383.916666666666</v>
      </c>
      <c r="F11" s="35">
        <v>10482.983333333332</v>
      </c>
      <c r="G11" s="35">
        <f t="shared" ref="G11:H11" si="6">(G2+G3+G4)/3</f>
        <v>10482.983333333332</v>
      </c>
      <c r="H11" s="35">
        <f t="shared" si="6"/>
        <v>10571.65</v>
      </c>
      <c r="I11" s="35">
        <f t="shared" ref="I11" si="7">(I2+I3+I4)/3</f>
        <v>10533.216666666665</v>
      </c>
    </row>
    <row r="12" spans="1:9" x14ac:dyDescent="0.3">
      <c r="A12" s="18"/>
      <c r="B12" s="18"/>
      <c r="C12" s="18"/>
      <c r="D12" s="19" t="s">
        <v>3</v>
      </c>
      <c r="E12" s="17">
        <f>E11-E13/2</f>
        <v>10339.625</v>
      </c>
      <c r="F12" s="17">
        <v>10468.224999999999</v>
      </c>
      <c r="G12" s="17">
        <f>G11-G13/2</f>
        <v>10468.224999999999</v>
      </c>
      <c r="H12" s="17">
        <f>H11-H13/2</f>
        <v>10565.099999999999</v>
      </c>
      <c r="I12" s="17">
        <f>I11-I13/2</f>
        <v>10493.133333333331</v>
      </c>
    </row>
    <row r="13" spans="1:9" x14ac:dyDescent="0.3">
      <c r="A13" s="18"/>
      <c r="B13" s="18"/>
      <c r="C13" s="18"/>
      <c r="D13" s="19" t="s">
        <v>5</v>
      </c>
      <c r="E13" s="34">
        <f>ABS((E11-E46)*2)</f>
        <v>88.583333333332121</v>
      </c>
      <c r="F13" s="34">
        <v>29.516666666666424</v>
      </c>
      <c r="G13" s="34">
        <f t="shared" ref="G13:H13" si="8">ABS((G11-G46)*2)</f>
        <v>29.516666666666424</v>
      </c>
      <c r="H13" s="34">
        <f t="shared" si="8"/>
        <v>13.100000000002183</v>
      </c>
      <c r="I13" s="34">
        <f t="shared" ref="I13" si="9">ABS((I11-I46)*2)</f>
        <v>80.166666666667879</v>
      </c>
    </row>
    <row r="14" spans="1:9" x14ac:dyDescent="0.3">
      <c r="A14" s="20"/>
      <c r="B14" s="20"/>
      <c r="C14" s="20"/>
      <c r="D14" s="21"/>
      <c r="E14" s="15"/>
      <c r="F14" s="15"/>
      <c r="G14" s="15"/>
      <c r="H14" s="15"/>
      <c r="I14" s="15"/>
    </row>
    <row r="15" spans="1:9" x14ac:dyDescent="0.3">
      <c r="A15" s="18"/>
      <c r="B15" s="18"/>
      <c r="C15" s="18"/>
      <c r="D15" s="19" t="s">
        <v>30</v>
      </c>
      <c r="E15" s="9">
        <f>2*E11-E2</f>
        <v>10227.183333333332</v>
      </c>
      <c r="F15" s="9">
        <v>10439.666666666664</v>
      </c>
      <c r="G15" s="9">
        <f t="shared" ref="G15:H15" si="10">2*G11-G2</f>
        <v>10439.666666666664</v>
      </c>
      <c r="H15" s="9">
        <f t="shared" si="10"/>
        <v>10538.4</v>
      </c>
      <c r="I15" s="9">
        <f t="shared" ref="I15" si="11">2*I11-I2</f>
        <v>10356.283333333331</v>
      </c>
    </row>
    <row r="16" spans="1:9" x14ac:dyDescent="0.3">
      <c r="A16" s="18"/>
      <c r="B16" s="18"/>
      <c r="C16" s="18"/>
      <c r="D16" s="19" t="s">
        <v>31</v>
      </c>
      <c r="E16" s="7">
        <f>E11-E43</f>
        <v>9981.8666666666668</v>
      </c>
      <c r="F16" s="7">
        <v>10366.833333333332</v>
      </c>
      <c r="G16" s="7">
        <f t="shared" ref="G16:H16" si="12">G11-G43</f>
        <v>10366.833333333332</v>
      </c>
      <c r="H16" s="7">
        <f t="shared" si="12"/>
        <v>10492.05</v>
      </c>
      <c r="I16" s="7">
        <f t="shared" ref="I16" si="13">I11-I43</f>
        <v>10259.516666666666</v>
      </c>
    </row>
    <row r="17" spans="1:9" x14ac:dyDescent="0.3">
      <c r="A17" s="18"/>
      <c r="B17" s="18"/>
      <c r="C17" s="18"/>
      <c r="D17" s="19" t="s">
        <v>8</v>
      </c>
      <c r="E17" s="5">
        <f>E15-E43</f>
        <v>9825.1333333333332</v>
      </c>
      <c r="F17" s="5">
        <v>10323.516666666665</v>
      </c>
      <c r="G17" s="5">
        <f t="shared" ref="G17:H17" si="14">G15-G43</f>
        <v>10323.516666666665</v>
      </c>
      <c r="H17" s="5">
        <f t="shared" si="14"/>
        <v>10458.799999999999</v>
      </c>
      <c r="I17" s="5">
        <f t="shared" ref="I17" si="15">I15-I43</f>
        <v>10082.583333333332</v>
      </c>
    </row>
    <row r="18" spans="1:9" x14ac:dyDescent="0.3">
      <c r="A18" s="44" t="s">
        <v>24</v>
      </c>
      <c r="B18" s="44"/>
      <c r="C18" s="44"/>
      <c r="D18" s="44"/>
      <c r="E18" s="15"/>
      <c r="F18" s="15"/>
      <c r="G18" s="15"/>
      <c r="H18" s="15"/>
      <c r="I18" s="15"/>
    </row>
    <row r="19" spans="1:9" x14ac:dyDescent="0.3">
      <c r="A19" s="20"/>
      <c r="B19" s="20"/>
      <c r="C19" s="20"/>
      <c r="D19" s="21" t="s">
        <v>12</v>
      </c>
      <c r="E19" s="29">
        <f>(E2/E3)*E4</f>
        <v>10887.790930207326</v>
      </c>
      <c r="F19" s="29">
        <v>10629.791957848829</v>
      </c>
      <c r="G19" s="29">
        <f t="shared" ref="G19:H19" si="16">(G2/G3)*G4</f>
        <v>10629.791957848829</v>
      </c>
      <c r="H19" s="29">
        <f t="shared" si="16"/>
        <v>10664.799604286813</v>
      </c>
      <c r="I19" s="29">
        <f t="shared" ref="I19" si="17">(I2/I3)*I4</f>
        <v>10727.185341519384</v>
      </c>
    </row>
    <row r="20" spans="1:9" x14ac:dyDescent="0.3">
      <c r="A20" s="20"/>
      <c r="B20" s="20"/>
      <c r="C20" s="20"/>
      <c r="D20" s="21" t="s">
        <v>13</v>
      </c>
      <c r="E20" s="26">
        <f>E21+1.168*(E21-E22)</f>
        <v>10822.765960000002</v>
      </c>
      <c r="F20" s="26">
        <v>10613.68988</v>
      </c>
      <c r="G20" s="26">
        <f>G21+1.168*(G21-G22)</f>
        <v>10613.68988</v>
      </c>
      <c r="H20" s="26">
        <f>H21+1.168*(H21-H22)</f>
        <v>10654.097520000003</v>
      </c>
      <c r="I20" s="26">
        <f>I21+1.168*(I21-I22)</f>
        <v>10691.497439999999</v>
      </c>
    </row>
    <row r="21" spans="1:9" x14ac:dyDescent="0.3">
      <c r="A21" s="20"/>
      <c r="B21" s="20"/>
      <c r="C21" s="20"/>
      <c r="D21" s="21" t="s">
        <v>14</v>
      </c>
      <c r="E21" s="24">
        <f>E4+E44/2</f>
        <v>10693.627500000001</v>
      </c>
      <c r="F21" s="24">
        <v>10576.3825</v>
      </c>
      <c r="G21" s="24">
        <f t="shared" ref="G21:H21" si="18">G4+G44/2</f>
        <v>10576.3825</v>
      </c>
      <c r="H21" s="24">
        <f t="shared" si="18"/>
        <v>10628.53</v>
      </c>
      <c r="I21" s="24">
        <f t="shared" ref="I21" si="19">I4+I44/2</f>
        <v>10603.584999999999</v>
      </c>
    </row>
    <row r="22" spans="1:9" x14ac:dyDescent="0.3">
      <c r="A22" s="20"/>
      <c r="B22" s="20"/>
      <c r="C22" s="20"/>
      <c r="D22" s="21" t="s">
        <v>15</v>
      </c>
      <c r="E22" s="23">
        <f>E4+E44/4</f>
        <v>10583.063749999999</v>
      </c>
      <c r="F22" s="23">
        <v>10544.44125</v>
      </c>
      <c r="G22" s="23">
        <f t="shared" ref="G22:H22" si="20">G4+G44/4</f>
        <v>10544.44125</v>
      </c>
      <c r="H22" s="23">
        <f t="shared" si="20"/>
        <v>10606.64</v>
      </c>
      <c r="I22" s="23">
        <f t="shared" ref="I22" si="21">I4+I44/4</f>
        <v>10528.317499999999</v>
      </c>
    </row>
    <row r="23" spans="1:9" x14ac:dyDescent="0.3">
      <c r="A23" s="20"/>
      <c r="B23" s="20"/>
      <c r="C23" s="20"/>
      <c r="D23" s="21" t="s">
        <v>16</v>
      </c>
      <c r="E23" s="15">
        <f>E4+E44/6</f>
        <v>10546.209166666667</v>
      </c>
      <c r="F23" s="15">
        <v>10533.794166666667</v>
      </c>
      <c r="G23" s="15">
        <f t="shared" ref="G23:H23" si="22">G4+G44/6</f>
        <v>10533.794166666667</v>
      </c>
      <c r="H23" s="15">
        <f t="shared" si="22"/>
        <v>10599.343333333334</v>
      </c>
      <c r="I23" s="15">
        <f t="shared" ref="I23" si="23">I4+I44/6</f>
        <v>10503.228333333333</v>
      </c>
    </row>
    <row r="24" spans="1:9" x14ac:dyDescent="0.3">
      <c r="A24" s="20"/>
      <c r="B24" s="20"/>
      <c r="C24" s="20"/>
      <c r="D24" s="21" t="s">
        <v>17</v>
      </c>
      <c r="E24" s="15">
        <f>E4+E44/12</f>
        <v>10509.354583333334</v>
      </c>
      <c r="F24" s="15">
        <v>10523.147083333333</v>
      </c>
      <c r="G24" s="15">
        <f t="shared" ref="G24:H24" si="24">G4+G44/12</f>
        <v>10523.147083333333</v>
      </c>
      <c r="H24" s="15">
        <f t="shared" si="24"/>
        <v>10592.046666666667</v>
      </c>
      <c r="I24" s="15">
        <f t="shared" ref="I24" si="25">I4+I44/12</f>
        <v>10478.139166666666</v>
      </c>
    </row>
    <row r="25" spans="1:9" x14ac:dyDescent="0.3">
      <c r="A25" s="20"/>
      <c r="B25" s="20"/>
      <c r="C25" s="20"/>
      <c r="D25" s="21" t="s">
        <v>0</v>
      </c>
      <c r="E25" s="35">
        <f>E4</f>
        <v>10472.5</v>
      </c>
      <c r="F25" s="35">
        <v>10512.5</v>
      </c>
      <c r="G25" s="35">
        <f t="shared" ref="G25:H25" si="26">G4</f>
        <v>10512.5</v>
      </c>
      <c r="H25" s="35">
        <f t="shared" si="26"/>
        <v>10584.75</v>
      </c>
      <c r="I25" s="35">
        <f t="shared" ref="I25" si="27">I4</f>
        <v>10453.049999999999</v>
      </c>
    </row>
    <row r="26" spans="1:9" x14ac:dyDescent="0.3">
      <c r="A26" s="20"/>
      <c r="B26" s="20"/>
      <c r="C26" s="20"/>
      <c r="D26" s="21" t="s">
        <v>18</v>
      </c>
      <c r="E26" s="15">
        <f>E4-E44/12</f>
        <v>10435.645416666666</v>
      </c>
      <c r="F26" s="15">
        <v>10501.852916666667</v>
      </c>
      <c r="G26" s="15">
        <f t="shared" ref="G26:H26" si="28">G4-G44/12</f>
        <v>10501.852916666667</v>
      </c>
      <c r="H26" s="15">
        <f t="shared" si="28"/>
        <v>10577.453333333333</v>
      </c>
      <c r="I26" s="15">
        <f t="shared" ref="I26" si="29">I4-I44/12</f>
        <v>10427.960833333333</v>
      </c>
    </row>
    <row r="27" spans="1:9" x14ac:dyDescent="0.3">
      <c r="A27" s="20"/>
      <c r="B27" s="20"/>
      <c r="C27" s="20"/>
      <c r="D27" s="21" t="s">
        <v>19</v>
      </c>
      <c r="E27" s="15">
        <f>E4-E44/6</f>
        <v>10398.790833333333</v>
      </c>
      <c r="F27" s="15">
        <v>10491.205833333333</v>
      </c>
      <c r="G27" s="15">
        <f t="shared" ref="G27:H27" si="30">G4-G44/6</f>
        <v>10491.205833333333</v>
      </c>
      <c r="H27" s="15">
        <f t="shared" si="30"/>
        <v>10570.156666666666</v>
      </c>
      <c r="I27" s="15">
        <f t="shared" ref="I27" si="31">I4-I44/6</f>
        <v>10402.871666666666</v>
      </c>
    </row>
    <row r="28" spans="1:9" x14ac:dyDescent="0.3">
      <c r="A28" s="20"/>
      <c r="B28" s="20"/>
      <c r="C28" s="20"/>
      <c r="D28" s="21" t="s">
        <v>20</v>
      </c>
      <c r="E28" s="25">
        <f>E4-E44/4</f>
        <v>10361.936250000001</v>
      </c>
      <c r="F28" s="25">
        <v>10480.55875</v>
      </c>
      <c r="G28" s="25">
        <f t="shared" ref="G28:H28" si="32">G4-G44/4</f>
        <v>10480.55875</v>
      </c>
      <c r="H28" s="25">
        <f t="shared" si="32"/>
        <v>10562.86</v>
      </c>
      <c r="I28" s="25">
        <f t="shared" ref="I28" si="33">I4-I44/4</f>
        <v>10377.782499999999</v>
      </c>
    </row>
    <row r="29" spans="1:9" x14ac:dyDescent="0.3">
      <c r="A29" s="20"/>
      <c r="B29" s="20"/>
      <c r="C29" s="20"/>
      <c r="D29" s="21" t="s">
        <v>21</v>
      </c>
      <c r="E29" s="33">
        <f>E4-E44/2</f>
        <v>10251.372499999999</v>
      </c>
      <c r="F29" s="33">
        <v>10448.6175</v>
      </c>
      <c r="G29" s="33">
        <f t="shared" ref="G29:H29" si="34">G4-G44/2</f>
        <v>10448.6175</v>
      </c>
      <c r="H29" s="33">
        <f t="shared" si="34"/>
        <v>10540.97</v>
      </c>
      <c r="I29" s="33">
        <f t="shared" ref="I29" si="35">I4-I44/2</f>
        <v>10302.514999999999</v>
      </c>
    </row>
    <row r="30" spans="1:9" x14ac:dyDescent="0.3">
      <c r="A30" s="20"/>
      <c r="B30" s="20"/>
      <c r="C30" s="20"/>
      <c r="D30" s="21" t="s">
        <v>22</v>
      </c>
      <c r="E30" s="27">
        <f>E29-1.168*(E28-E29)</f>
        <v>10122.234039999998</v>
      </c>
      <c r="F30" s="27">
        <v>10411.31012</v>
      </c>
      <c r="G30" s="27">
        <f>G29-1.168*(G28-G29)</f>
        <v>10411.31012</v>
      </c>
      <c r="H30" s="27">
        <f>H29-1.168*(H28-H29)</f>
        <v>10515.402479999997</v>
      </c>
      <c r="I30" s="27">
        <f>I29-1.168*(I28-I29)</f>
        <v>10214.602559999999</v>
      </c>
    </row>
    <row r="31" spans="1:9" x14ac:dyDescent="0.3">
      <c r="A31" s="20"/>
      <c r="B31" s="20"/>
      <c r="C31" s="20"/>
      <c r="D31" s="21" t="s">
        <v>23</v>
      </c>
      <c r="E31" s="28">
        <f>E4-(E19-E4)</f>
        <v>10057.209069792674</v>
      </c>
      <c r="F31" s="28">
        <v>10395.208042151171</v>
      </c>
      <c r="G31" s="28">
        <f t="shared" ref="G31:H31" si="36">G4-(G19-G4)</f>
        <v>10395.208042151171</v>
      </c>
      <c r="H31" s="28">
        <f t="shared" si="36"/>
        <v>10504.700395713187</v>
      </c>
      <c r="I31" s="28">
        <f t="shared" ref="I31" si="37">I4-(I19-I4)</f>
        <v>10178.914658480615</v>
      </c>
    </row>
    <row r="32" spans="1:9" x14ac:dyDescent="0.3">
      <c r="A32" s="44" t="s">
        <v>26</v>
      </c>
      <c r="B32" s="44"/>
      <c r="C32" s="44"/>
      <c r="D32" s="44"/>
      <c r="E32" s="15"/>
      <c r="F32" s="15"/>
      <c r="G32" s="15"/>
      <c r="H32" s="15"/>
      <c r="I32" s="15"/>
    </row>
    <row r="33" spans="1:9" x14ac:dyDescent="0.3">
      <c r="A33" s="19"/>
      <c r="B33" s="19"/>
      <c r="C33" s="19"/>
      <c r="D33" s="19" t="s">
        <v>37</v>
      </c>
      <c r="E33" s="29"/>
      <c r="F33" s="29"/>
      <c r="G33" s="29"/>
      <c r="H33" s="29"/>
      <c r="I33" s="29"/>
    </row>
    <row r="34" spans="1:9" x14ac:dyDescent="0.3">
      <c r="A34" s="18"/>
      <c r="B34" s="19"/>
      <c r="C34" s="18"/>
      <c r="D34" s="19" t="s">
        <v>35</v>
      </c>
      <c r="E34" s="26"/>
      <c r="F34" s="26"/>
      <c r="G34" s="26"/>
      <c r="H34" s="26">
        <v>10750</v>
      </c>
      <c r="I34" s="26"/>
    </row>
    <row r="35" spans="1:9" x14ac:dyDescent="0.3">
      <c r="A35" s="18"/>
      <c r="B35" s="18"/>
      <c r="C35" s="18"/>
      <c r="D35" s="19" t="s">
        <v>32</v>
      </c>
      <c r="E35" s="24"/>
      <c r="F35" s="24"/>
      <c r="G35" s="24"/>
      <c r="H35" s="24">
        <v>10732</v>
      </c>
      <c r="I35" s="24">
        <v>10511</v>
      </c>
    </row>
    <row r="36" spans="1:9" x14ac:dyDescent="0.3">
      <c r="A36" s="18"/>
      <c r="B36" s="18"/>
      <c r="C36" s="18"/>
      <c r="D36" s="19" t="s">
        <v>32</v>
      </c>
      <c r="E36" s="23"/>
      <c r="F36" s="23">
        <v>10565</v>
      </c>
      <c r="G36" s="23">
        <v>10565</v>
      </c>
      <c r="H36" s="23">
        <v>10657</v>
      </c>
      <c r="I36" s="23">
        <v>10478</v>
      </c>
    </row>
    <row r="37" spans="1:9" x14ac:dyDescent="0.3">
      <c r="A37" s="18"/>
      <c r="B37" s="18"/>
      <c r="C37" s="18"/>
      <c r="D37" s="19" t="s">
        <v>0</v>
      </c>
      <c r="E37" s="22"/>
      <c r="F37" s="22">
        <f>F4</f>
        <v>10584.75</v>
      </c>
      <c r="G37" s="22">
        <f t="shared" ref="G37:H37" si="38">G4</f>
        <v>10512.5</v>
      </c>
      <c r="H37" s="22">
        <f t="shared" si="38"/>
        <v>10584.75</v>
      </c>
      <c r="I37" s="22">
        <f t="shared" ref="I37" si="39">I4</f>
        <v>10453.049999999999</v>
      </c>
    </row>
    <row r="38" spans="1:9" x14ac:dyDescent="0.3">
      <c r="A38" s="18"/>
      <c r="B38" s="18"/>
      <c r="C38" s="18"/>
      <c r="D38" s="19" t="s">
        <v>33</v>
      </c>
      <c r="E38" s="25"/>
      <c r="F38" s="25">
        <v>10449</v>
      </c>
      <c r="G38" s="25">
        <v>10449</v>
      </c>
      <c r="H38" s="25">
        <v>10524</v>
      </c>
      <c r="I38" s="25">
        <v>10386</v>
      </c>
    </row>
    <row r="39" spans="1:9" x14ac:dyDescent="0.3">
      <c r="A39" s="18"/>
      <c r="B39" s="18"/>
      <c r="C39" s="18"/>
      <c r="D39" s="19" t="s">
        <v>34</v>
      </c>
      <c r="E39" s="33"/>
      <c r="F39" s="33">
        <v>10410</v>
      </c>
      <c r="G39" s="33">
        <v>10410</v>
      </c>
      <c r="H39" s="33"/>
      <c r="I39" s="33"/>
    </row>
    <row r="40" spans="1:9" x14ac:dyDescent="0.3">
      <c r="A40" s="18"/>
      <c r="B40" s="18"/>
      <c r="C40" s="18"/>
      <c r="D40" s="19" t="s">
        <v>36</v>
      </c>
      <c r="E40" s="27"/>
      <c r="F40" s="27"/>
      <c r="G40" s="27"/>
      <c r="H40" s="27"/>
      <c r="I40" s="27"/>
    </row>
    <row r="41" spans="1:9" x14ac:dyDescent="0.3">
      <c r="A41" s="18"/>
      <c r="B41" s="18"/>
      <c r="C41" s="18"/>
      <c r="D41" s="19" t="s">
        <v>38</v>
      </c>
      <c r="E41" s="28"/>
      <c r="F41" s="28"/>
      <c r="G41" s="28"/>
      <c r="H41" s="28"/>
      <c r="I41" s="28"/>
    </row>
    <row r="42" spans="1:9" x14ac:dyDescent="0.3">
      <c r="A42" s="14"/>
      <c r="B42" s="14"/>
      <c r="C42" s="14"/>
      <c r="D42" s="13"/>
      <c r="E42" s="15"/>
      <c r="F42" s="15"/>
      <c r="G42" s="15"/>
      <c r="H42" s="15"/>
      <c r="I42" s="15"/>
    </row>
    <row r="43" spans="1:9" x14ac:dyDescent="0.3">
      <c r="A43" s="14"/>
      <c r="B43" s="14"/>
      <c r="C43" s="13"/>
      <c r="D43" s="13" t="s">
        <v>10</v>
      </c>
      <c r="E43" s="3">
        <f>ABS(E2-E3)</f>
        <v>402.04999999999927</v>
      </c>
      <c r="F43" s="3">
        <v>116.14999999999964</v>
      </c>
      <c r="G43" s="3">
        <f t="shared" ref="G43:H43" si="40">ABS(G2-G3)</f>
        <v>116.14999999999964</v>
      </c>
      <c r="H43" s="3">
        <f t="shared" si="40"/>
        <v>79.600000000000364</v>
      </c>
      <c r="I43" s="3">
        <f t="shared" ref="I43" si="41">ABS(I2-I3)</f>
        <v>273.69999999999891</v>
      </c>
    </row>
    <row r="44" spans="1:9" x14ac:dyDescent="0.3">
      <c r="A44" s="14"/>
      <c r="B44" s="14"/>
      <c r="C44" s="13"/>
      <c r="D44" s="13" t="s">
        <v>9</v>
      </c>
      <c r="E44" s="15">
        <f>E43*1.1</f>
        <v>442.25499999999926</v>
      </c>
      <c r="F44" s="15">
        <v>127.76499999999962</v>
      </c>
      <c r="G44" s="15">
        <f>G43*1.1</f>
        <v>127.76499999999962</v>
      </c>
      <c r="H44" s="15">
        <f>H43*1.1</f>
        <v>87.5600000000004</v>
      </c>
      <c r="I44" s="15">
        <f>I43*1.1</f>
        <v>301.0699999999988</v>
      </c>
    </row>
    <row r="45" spans="1:9" x14ac:dyDescent="0.3">
      <c r="A45" s="14"/>
      <c r="B45" s="14"/>
      <c r="C45" s="13"/>
      <c r="D45" s="13" t="s">
        <v>11</v>
      </c>
      <c r="E45" s="3">
        <f>(E2+E3)</f>
        <v>20679.25</v>
      </c>
      <c r="F45" s="3">
        <v>20936.449999999997</v>
      </c>
      <c r="G45" s="3">
        <f t="shared" ref="G45:H45" si="42">(G2+G3)</f>
        <v>20936.449999999997</v>
      </c>
      <c r="H45" s="3">
        <f t="shared" si="42"/>
        <v>21130.199999999997</v>
      </c>
      <c r="I45" s="3">
        <f t="shared" ref="I45" si="43">(I2+I3)</f>
        <v>21146.6</v>
      </c>
    </row>
    <row r="46" spans="1:9" x14ac:dyDescent="0.3">
      <c r="A46" s="14"/>
      <c r="B46" s="14"/>
      <c r="C46" s="14"/>
      <c r="D46" s="13" t="s">
        <v>6</v>
      </c>
      <c r="E46" s="3">
        <f>(E2+E3)/2</f>
        <v>10339.625</v>
      </c>
      <c r="F46" s="3">
        <v>10468.224999999999</v>
      </c>
      <c r="G46" s="3">
        <f t="shared" ref="G46:H46" si="44">(G2+G3)/2</f>
        <v>10468.224999999999</v>
      </c>
      <c r="H46" s="3">
        <f t="shared" si="44"/>
        <v>10565.099999999999</v>
      </c>
      <c r="I46" s="3">
        <f t="shared" ref="I46" si="45">(I2+I3)/2</f>
        <v>10573.3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" zoomScale="115" zoomScaleNormal="115" workbookViewId="0">
      <selection activeCell="K1" sqref="K1:P1048576"/>
    </sheetView>
  </sheetViews>
  <sheetFormatPr defaultColWidth="8.88671875" defaultRowHeight="14.4" x14ac:dyDescent="0.3"/>
  <cols>
    <col min="1" max="2" width="8.88671875" style="37"/>
    <col min="3" max="3" width="10.6640625" style="37" customWidth="1"/>
    <col min="4" max="4" width="8.88671875" style="37"/>
    <col min="5" max="16" width="10.6640625" style="1" customWidth="1"/>
    <col min="17" max="16384" width="8.88671875" style="1"/>
  </cols>
  <sheetData>
    <row r="1" spans="1:16" ht="15" thickBot="1" x14ac:dyDescent="0.35">
      <c r="E1" s="11">
        <v>43371</v>
      </c>
      <c r="F1" s="12" t="s">
        <v>39</v>
      </c>
      <c r="G1" s="12">
        <v>43374</v>
      </c>
      <c r="H1" s="12">
        <v>43376</v>
      </c>
      <c r="I1" s="12">
        <v>43377</v>
      </c>
      <c r="J1" s="36" t="s">
        <v>41</v>
      </c>
      <c r="K1" s="12">
        <v>43378</v>
      </c>
      <c r="L1" s="12">
        <v>43381</v>
      </c>
      <c r="M1" s="12">
        <v>43382</v>
      </c>
      <c r="N1" s="12">
        <v>43383</v>
      </c>
      <c r="O1" s="12">
        <v>43384</v>
      </c>
      <c r="P1" s="12">
        <v>43385</v>
      </c>
    </row>
    <row r="2" spans="1:16" x14ac:dyDescent="0.3">
      <c r="A2" s="38"/>
      <c r="B2" s="38"/>
      <c r="C2" s="38"/>
      <c r="D2" s="39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</row>
    <row r="3" spans="1:16" x14ac:dyDescent="0.3">
      <c r="A3" s="38"/>
      <c r="B3" s="39"/>
      <c r="C3" s="40"/>
      <c r="D3" s="39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</row>
    <row r="4" spans="1:16" x14ac:dyDescent="0.3">
      <c r="A4" s="38"/>
      <c r="B4" s="39"/>
      <c r="C4" s="40"/>
      <c r="D4" s="39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</row>
    <row r="5" spans="1:16" x14ac:dyDescent="0.3">
      <c r="A5" s="45" t="s">
        <v>25</v>
      </c>
      <c r="B5" s="45"/>
      <c r="C5" s="45"/>
      <c r="D5" s="45"/>
      <c r="E5" s="15"/>
      <c r="F5" s="15"/>
      <c r="J5" s="15"/>
    </row>
    <row r="6" spans="1:16" x14ac:dyDescent="0.3">
      <c r="A6" s="41"/>
      <c r="B6" s="41"/>
      <c r="C6" s="41"/>
      <c r="D6" s="42" t="s">
        <v>7</v>
      </c>
      <c r="E6" s="8">
        <f t="shared" ref="E6:P6" si="0">E8+E43</f>
        <v>11210.066666666671</v>
      </c>
      <c r="F6" s="8">
        <f t="shared" si="0"/>
        <v>11436.666666666668</v>
      </c>
      <c r="G6" s="8">
        <f t="shared" si="0"/>
        <v>11302.883333333333</v>
      </c>
      <c r="H6" s="8">
        <f t="shared" si="0"/>
        <v>11095.583333333332</v>
      </c>
      <c r="I6" s="8">
        <f t="shared" si="0"/>
        <v>10927.666666666668</v>
      </c>
      <c r="J6" s="8">
        <f t="shared" si="0"/>
        <v>11587.85</v>
      </c>
      <c r="K6" s="8">
        <f t="shared" si="0"/>
        <v>10762.85</v>
      </c>
      <c r="L6" s="8">
        <f t="shared" si="0"/>
        <v>10631.416666666666</v>
      </c>
      <c r="M6" s="8">
        <f t="shared" si="0"/>
        <v>10490.9</v>
      </c>
      <c r="N6" s="8">
        <f t="shared" si="0"/>
        <v>10686.316666666664</v>
      </c>
      <c r="O6" s="8">
        <f t="shared" si="0"/>
        <v>10531.550000000003</v>
      </c>
      <c r="P6" s="8">
        <f t="shared" si="0"/>
        <v>10706.216666666667</v>
      </c>
    </row>
    <row r="7" spans="1:16" x14ac:dyDescent="0.3">
      <c r="A7" s="41"/>
      <c r="B7" s="41"/>
      <c r="C7" s="41"/>
      <c r="D7" s="42" t="s">
        <v>27</v>
      </c>
      <c r="E7" s="6">
        <f t="shared" ref="E7:P7" si="1">E11+E43</f>
        <v>11122.083333333336</v>
      </c>
      <c r="F7" s="6">
        <f t="shared" si="1"/>
        <v>11303.333333333334</v>
      </c>
      <c r="G7" s="6">
        <f t="shared" si="1"/>
        <v>11169.266666666666</v>
      </c>
      <c r="H7" s="6">
        <f t="shared" si="1"/>
        <v>11042.316666666666</v>
      </c>
      <c r="I7" s="6">
        <f t="shared" si="1"/>
        <v>10841.183333333334</v>
      </c>
      <c r="J7" s="6">
        <f t="shared" si="1"/>
        <v>11311.75</v>
      </c>
      <c r="K7" s="6">
        <f t="shared" si="1"/>
        <v>10651.75</v>
      </c>
      <c r="L7" s="6">
        <f t="shared" si="1"/>
        <v>10514.883333333333</v>
      </c>
      <c r="M7" s="6">
        <f t="shared" si="1"/>
        <v>10444.25</v>
      </c>
      <c r="N7" s="6">
        <f t="shared" si="1"/>
        <v>10584.333333333332</v>
      </c>
      <c r="O7" s="6">
        <f t="shared" si="1"/>
        <v>10433.750000000002</v>
      </c>
      <c r="P7" s="6">
        <f t="shared" si="1"/>
        <v>10599.333333333334</v>
      </c>
    </row>
    <row r="8" spans="1:16" x14ac:dyDescent="0.3">
      <c r="A8" s="41"/>
      <c r="B8" s="41"/>
      <c r="C8" s="41"/>
      <c r="D8" s="42" t="s">
        <v>28</v>
      </c>
      <c r="E8" s="10">
        <f t="shared" ref="E8:P8" si="2">(2*E11)-E3</f>
        <v>11026.26666666667</v>
      </c>
      <c r="F8" s="10">
        <f t="shared" si="2"/>
        <v>11116.666666666668</v>
      </c>
      <c r="G8" s="10">
        <f t="shared" si="2"/>
        <v>11088.783333333333</v>
      </c>
      <c r="H8" s="10">
        <f t="shared" si="2"/>
        <v>10950.283333333333</v>
      </c>
      <c r="I8" s="10">
        <f t="shared" si="2"/>
        <v>10720.216666666667</v>
      </c>
      <c r="J8" s="10">
        <f t="shared" si="2"/>
        <v>10814.1</v>
      </c>
      <c r="K8" s="10">
        <f t="shared" si="2"/>
        <v>10484.1</v>
      </c>
      <c r="L8" s="10">
        <f t="shared" si="2"/>
        <v>10431.466666666665</v>
      </c>
      <c r="M8" s="10">
        <f t="shared" si="2"/>
        <v>10372.65</v>
      </c>
      <c r="N8" s="10">
        <f t="shared" si="2"/>
        <v>10522.216666666664</v>
      </c>
      <c r="O8" s="10">
        <f t="shared" si="2"/>
        <v>10334.200000000003</v>
      </c>
      <c r="P8" s="10">
        <f t="shared" si="2"/>
        <v>10535.916666666666</v>
      </c>
    </row>
    <row r="9" spans="1:16" x14ac:dyDescent="0.3">
      <c r="A9" s="41"/>
      <c r="B9" s="41"/>
      <c r="C9" s="41"/>
      <c r="D9" s="4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3">
      <c r="A10" s="41"/>
      <c r="B10" s="41"/>
      <c r="C10" s="41"/>
      <c r="D10" s="42" t="s">
        <v>4</v>
      </c>
      <c r="E10" s="16">
        <f t="shared" ref="E10:P10" si="3">E11+E13/2</f>
        <v>10942.2</v>
      </c>
      <c r="F10" s="16">
        <f t="shared" si="3"/>
        <v>11010</v>
      </c>
      <c r="G10" s="16">
        <f t="shared" si="3"/>
        <v>10981.733333333334</v>
      </c>
      <c r="H10" s="16">
        <f t="shared" si="3"/>
        <v>10916.4</v>
      </c>
      <c r="I10" s="16">
        <f t="shared" si="3"/>
        <v>10650.975</v>
      </c>
      <c r="J10" s="16">
        <f t="shared" si="3"/>
        <v>10648.775</v>
      </c>
      <c r="K10" s="16">
        <f t="shared" si="3"/>
        <v>10401.275</v>
      </c>
      <c r="L10" s="16">
        <f t="shared" si="3"/>
        <v>10331.491666666665</v>
      </c>
      <c r="M10" s="16">
        <f t="shared" si="3"/>
        <v>10338.475</v>
      </c>
      <c r="N10" s="16">
        <f t="shared" si="3"/>
        <v>10440.166666666664</v>
      </c>
      <c r="O10" s="16">
        <f t="shared" si="3"/>
        <v>10237.275000000001</v>
      </c>
      <c r="P10" s="16">
        <f t="shared" si="3"/>
        <v>10450.766666666666</v>
      </c>
    </row>
    <row r="11" spans="1:16" x14ac:dyDescent="0.3">
      <c r="A11" s="41"/>
      <c r="B11" s="41"/>
      <c r="C11" s="41"/>
      <c r="D11" s="42" t="s">
        <v>29</v>
      </c>
      <c r="E11" s="35">
        <f t="shared" ref="E11:P11" si="4">(E2+E3+E4)/3</f>
        <v>10938.283333333335</v>
      </c>
      <c r="F11" s="35">
        <f t="shared" si="4"/>
        <v>10983.333333333334</v>
      </c>
      <c r="G11" s="35">
        <f t="shared" si="4"/>
        <v>10955.166666666666</v>
      </c>
      <c r="H11" s="35">
        <f t="shared" si="4"/>
        <v>10897.016666666666</v>
      </c>
      <c r="I11" s="35">
        <f t="shared" si="4"/>
        <v>10633.733333333334</v>
      </c>
      <c r="J11" s="35">
        <f t="shared" si="4"/>
        <v>10538</v>
      </c>
      <c r="K11" s="35">
        <f t="shared" si="4"/>
        <v>10373</v>
      </c>
      <c r="L11" s="35">
        <f t="shared" si="4"/>
        <v>10314.933333333332</v>
      </c>
      <c r="M11" s="35">
        <f t="shared" si="4"/>
        <v>10326</v>
      </c>
      <c r="N11" s="35">
        <f t="shared" si="4"/>
        <v>10420.233333333332</v>
      </c>
      <c r="O11" s="35">
        <f t="shared" si="4"/>
        <v>10236.400000000001</v>
      </c>
      <c r="P11" s="35">
        <f t="shared" si="4"/>
        <v>10429.033333333333</v>
      </c>
    </row>
    <row r="12" spans="1:16" x14ac:dyDescent="0.3">
      <c r="A12" s="41"/>
      <c r="B12" s="41"/>
      <c r="C12" s="41"/>
      <c r="D12" s="42" t="s">
        <v>3</v>
      </c>
      <c r="E12" s="17">
        <f t="shared" ref="E12:P12" si="5">E11-E13/2</f>
        <v>10934.366666666669</v>
      </c>
      <c r="F12" s="17">
        <f t="shared" si="5"/>
        <v>10956.666666666668</v>
      </c>
      <c r="G12" s="17">
        <f t="shared" si="5"/>
        <v>10928.599999999999</v>
      </c>
      <c r="H12" s="17">
        <f t="shared" si="5"/>
        <v>10877.633333333333</v>
      </c>
      <c r="I12" s="17">
        <f t="shared" si="5"/>
        <v>10616.491666666667</v>
      </c>
      <c r="J12" s="17">
        <f t="shared" si="5"/>
        <v>10427.225</v>
      </c>
      <c r="K12" s="17">
        <f t="shared" si="5"/>
        <v>10344.725</v>
      </c>
      <c r="L12" s="17">
        <f t="shared" si="5"/>
        <v>10298.375</v>
      </c>
      <c r="M12" s="17">
        <f t="shared" si="5"/>
        <v>10313.525</v>
      </c>
      <c r="N12" s="17">
        <f t="shared" si="5"/>
        <v>10400.299999999999</v>
      </c>
      <c r="O12" s="17">
        <f t="shared" si="5"/>
        <v>10235.525000000001</v>
      </c>
      <c r="P12" s="17">
        <f t="shared" si="5"/>
        <v>10407.299999999999</v>
      </c>
    </row>
    <row r="13" spans="1:16" x14ac:dyDescent="0.3">
      <c r="A13" s="41"/>
      <c r="B13" s="41"/>
      <c r="C13" s="41"/>
      <c r="D13" s="42" t="s">
        <v>5</v>
      </c>
      <c r="E13" s="34">
        <f t="shared" ref="E13:P13" si="6">ABS((E11-E46)*2)</f>
        <v>7.8333333333321207</v>
      </c>
      <c r="F13" s="34">
        <f t="shared" si="6"/>
        <v>53.333333333332121</v>
      </c>
      <c r="G13" s="34">
        <f t="shared" si="6"/>
        <v>53.133333333335031</v>
      </c>
      <c r="H13" s="34">
        <f t="shared" si="6"/>
        <v>38.766666666666424</v>
      </c>
      <c r="I13" s="34">
        <f t="shared" si="6"/>
        <v>34.483333333333576</v>
      </c>
      <c r="J13" s="34">
        <f t="shared" si="6"/>
        <v>221.54999999999927</v>
      </c>
      <c r="K13" s="34">
        <f t="shared" si="6"/>
        <v>56.549999999999272</v>
      </c>
      <c r="L13" s="34">
        <f t="shared" si="6"/>
        <v>33.116666666664969</v>
      </c>
      <c r="M13" s="34">
        <f t="shared" si="6"/>
        <v>24.950000000000728</v>
      </c>
      <c r="N13" s="34">
        <f t="shared" si="6"/>
        <v>39.866666666664969</v>
      </c>
      <c r="O13" s="34">
        <f t="shared" si="6"/>
        <v>1.75</v>
      </c>
      <c r="P13" s="34">
        <f t="shared" si="6"/>
        <v>43.466666666667152</v>
      </c>
    </row>
    <row r="14" spans="1:16" x14ac:dyDescent="0.3"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x14ac:dyDescent="0.3">
      <c r="A15" s="41"/>
      <c r="B15" s="41"/>
      <c r="C15" s="41"/>
      <c r="D15" s="42" t="s">
        <v>30</v>
      </c>
      <c r="E15" s="9">
        <f t="shared" ref="E15:P15" si="7">2*E11-E2</f>
        <v>10842.466666666669</v>
      </c>
      <c r="F15" s="9">
        <f t="shared" si="7"/>
        <v>10796.666666666668</v>
      </c>
      <c r="G15" s="9">
        <f t="shared" si="7"/>
        <v>10874.683333333332</v>
      </c>
      <c r="H15" s="9">
        <f t="shared" si="7"/>
        <v>10804.983333333334</v>
      </c>
      <c r="I15" s="9">
        <f t="shared" si="7"/>
        <v>10512.766666666666</v>
      </c>
      <c r="J15" s="9">
        <f t="shared" si="7"/>
        <v>10040.35</v>
      </c>
      <c r="K15" s="9">
        <f t="shared" si="7"/>
        <v>10205.35</v>
      </c>
      <c r="L15" s="9">
        <f t="shared" si="7"/>
        <v>10231.516666666665</v>
      </c>
      <c r="M15" s="9">
        <f t="shared" si="7"/>
        <v>10254.4</v>
      </c>
      <c r="N15" s="9">
        <f t="shared" si="7"/>
        <v>10358.116666666663</v>
      </c>
      <c r="O15" s="9">
        <f t="shared" si="7"/>
        <v>10136.850000000002</v>
      </c>
      <c r="P15" s="9">
        <f t="shared" si="7"/>
        <v>10365.616666666665</v>
      </c>
    </row>
    <row r="16" spans="1:16" x14ac:dyDescent="0.3">
      <c r="A16" s="41"/>
      <c r="B16" s="41"/>
      <c r="C16" s="41"/>
      <c r="D16" s="42" t="s">
        <v>31</v>
      </c>
      <c r="E16" s="7">
        <f t="shared" ref="E16:P16" si="8">E11-E43</f>
        <v>10754.483333333334</v>
      </c>
      <c r="F16" s="7">
        <f t="shared" si="8"/>
        <v>10663.333333333334</v>
      </c>
      <c r="G16" s="7">
        <f t="shared" si="8"/>
        <v>10741.066666666666</v>
      </c>
      <c r="H16" s="7">
        <f t="shared" si="8"/>
        <v>10751.716666666667</v>
      </c>
      <c r="I16" s="7">
        <f t="shared" si="8"/>
        <v>10426.283333333333</v>
      </c>
      <c r="J16" s="7">
        <f t="shared" si="8"/>
        <v>9764.25</v>
      </c>
      <c r="K16" s="7">
        <f t="shared" si="8"/>
        <v>10094.25</v>
      </c>
      <c r="L16" s="7">
        <f t="shared" si="8"/>
        <v>10114.983333333332</v>
      </c>
      <c r="M16" s="7">
        <f t="shared" si="8"/>
        <v>10207.75</v>
      </c>
      <c r="N16" s="7">
        <f t="shared" si="8"/>
        <v>10256.133333333331</v>
      </c>
      <c r="O16" s="7">
        <f t="shared" si="8"/>
        <v>10039.050000000001</v>
      </c>
      <c r="P16" s="7">
        <f t="shared" si="8"/>
        <v>10258.733333333332</v>
      </c>
    </row>
    <row r="17" spans="1:16" x14ac:dyDescent="0.3">
      <c r="A17" s="41"/>
      <c r="B17" s="41"/>
      <c r="C17" s="41"/>
      <c r="D17" s="42" t="s">
        <v>8</v>
      </c>
      <c r="E17" s="5">
        <f t="shared" ref="E17:P17" si="9">E15-E43</f>
        <v>10658.666666666668</v>
      </c>
      <c r="F17" s="5">
        <f t="shared" si="9"/>
        <v>10476.666666666668</v>
      </c>
      <c r="G17" s="5">
        <f t="shared" si="9"/>
        <v>10660.583333333332</v>
      </c>
      <c r="H17" s="5">
        <f t="shared" si="9"/>
        <v>10659.683333333334</v>
      </c>
      <c r="I17" s="5">
        <f t="shared" si="9"/>
        <v>10305.316666666666</v>
      </c>
      <c r="J17" s="5">
        <f t="shared" si="9"/>
        <v>9266.6</v>
      </c>
      <c r="K17" s="5">
        <f t="shared" si="9"/>
        <v>9926.6</v>
      </c>
      <c r="L17" s="5">
        <f t="shared" si="9"/>
        <v>10031.566666666664</v>
      </c>
      <c r="M17" s="5">
        <f t="shared" si="9"/>
        <v>10136.15</v>
      </c>
      <c r="N17" s="5">
        <f t="shared" si="9"/>
        <v>10194.016666666663</v>
      </c>
      <c r="O17" s="5">
        <f t="shared" si="9"/>
        <v>9939.5000000000018</v>
      </c>
      <c r="P17" s="5">
        <f t="shared" si="9"/>
        <v>10195.316666666664</v>
      </c>
    </row>
    <row r="18" spans="1:16" x14ac:dyDescent="0.3">
      <c r="A18" s="45" t="s">
        <v>24</v>
      </c>
      <c r="B18" s="45"/>
      <c r="C18" s="45"/>
      <c r="D18" s="4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3">
      <c r="D19" s="43" t="s">
        <v>12</v>
      </c>
      <c r="E19" s="29">
        <f t="shared" ref="E19:P19" si="10">(E2/E3)*E4</f>
        <v>11115.607710846707</v>
      </c>
      <c r="F19" s="29">
        <f t="shared" si="10"/>
        <v>11252.359447004608</v>
      </c>
      <c r="G19" s="29">
        <f t="shared" si="10"/>
        <v>11226.09477339198</v>
      </c>
      <c r="H19" s="29">
        <f t="shared" si="10"/>
        <v>11003.744291642652</v>
      </c>
      <c r="I19" s="29">
        <f t="shared" si="10"/>
        <v>10807.722768968215</v>
      </c>
      <c r="J19" s="29">
        <f t="shared" si="10"/>
        <v>11094.313084565236</v>
      </c>
      <c r="K19" s="29">
        <f t="shared" si="10"/>
        <v>10596.681773599432</v>
      </c>
      <c r="L19" s="29">
        <f t="shared" si="10"/>
        <v>10550.934040388689</v>
      </c>
      <c r="M19" s="29">
        <f t="shared" si="10"/>
        <v>10419.549629110788</v>
      </c>
      <c r="N19" s="29">
        <f t="shared" si="10"/>
        <v>10626.455962493641</v>
      </c>
      <c r="O19" s="29">
        <f t="shared" si="10"/>
        <v>10433.869633627917</v>
      </c>
      <c r="P19" s="29">
        <f t="shared" si="10"/>
        <v>10645.280549594803</v>
      </c>
    </row>
    <row r="20" spans="1:16" x14ac:dyDescent="0.3">
      <c r="D20" s="43" t="s">
        <v>13</v>
      </c>
      <c r="E20" s="26">
        <f t="shared" ref="E20:P20" si="11">E21+1.168*(E21-E22)</f>
        <v>11090.576560000001</v>
      </c>
      <c r="F20" s="26">
        <f t="shared" si="11"/>
        <v>11208.784</v>
      </c>
      <c r="G20" s="26">
        <f t="shared" si="11"/>
        <v>11194.823920000001</v>
      </c>
      <c r="H20" s="26">
        <f t="shared" si="11"/>
        <v>10984.835359999997</v>
      </c>
      <c r="I20" s="26">
        <f t="shared" si="11"/>
        <v>10779.980439999999</v>
      </c>
      <c r="J20" s="26">
        <f t="shared" si="11"/>
        <v>10990.541000000001</v>
      </c>
      <c r="K20" s="26">
        <f t="shared" si="11"/>
        <v>10559.297</v>
      </c>
      <c r="L20" s="26">
        <f t="shared" si="11"/>
        <v>10522.246439999999</v>
      </c>
      <c r="M20" s="26">
        <f t="shared" si="11"/>
        <v>10404.0694</v>
      </c>
      <c r="N20" s="26">
        <f t="shared" si="11"/>
        <v>10603.063920000002</v>
      </c>
      <c r="O20" s="26">
        <f t="shared" si="11"/>
        <v>10406.581319999999</v>
      </c>
      <c r="P20" s="26">
        <f t="shared" si="11"/>
        <v>10620.865360000002</v>
      </c>
    </row>
    <row r="21" spans="1:16" x14ac:dyDescent="0.3">
      <c r="D21" s="43" t="s">
        <v>14</v>
      </c>
      <c r="E21" s="24">
        <f t="shared" ref="E21:P21" si="12">E4+E44/2</f>
        <v>11031.54</v>
      </c>
      <c r="F21" s="24">
        <f t="shared" si="12"/>
        <v>11106</v>
      </c>
      <c r="G21" s="24">
        <f t="shared" si="12"/>
        <v>11126.055</v>
      </c>
      <c r="H21" s="24">
        <f t="shared" si="12"/>
        <v>10938.164999999999</v>
      </c>
      <c r="I21" s="24">
        <f t="shared" si="12"/>
        <v>10713.3475</v>
      </c>
      <c r="J21" s="24">
        <f t="shared" si="12"/>
        <v>10742.012500000001</v>
      </c>
      <c r="K21" s="24">
        <f t="shared" si="12"/>
        <v>10469.762500000001</v>
      </c>
      <c r="L21" s="24">
        <f t="shared" si="12"/>
        <v>10458.022499999999</v>
      </c>
      <c r="M21" s="24">
        <f t="shared" si="12"/>
        <v>10366.0875</v>
      </c>
      <c r="N21" s="24">
        <f t="shared" si="12"/>
        <v>10550.355000000001</v>
      </c>
      <c r="O21" s="24">
        <f t="shared" si="12"/>
        <v>10343.192499999999</v>
      </c>
      <c r="P21" s="24">
        <f t="shared" si="12"/>
        <v>10566.165000000001</v>
      </c>
    </row>
    <row r="22" spans="1:16" x14ac:dyDescent="0.3">
      <c r="D22" s="43" t="s">
        <v>15</v>
      </c>
      <c r="E22" s="23">
        <f t="shared" ref="E22:P22" si="13">E4+E44/4</f>
        <v>10980.995000000001</v>
      </c>
      <c r="F22" s="23">
        <f t="shared" si="13"/>
        <v>11018</v>
      </c>
      <c r="G22" s="23">
        <f t="shared" si="13"/>
        <v>11067.1775</v>
      </c>
      <c r="H22" s="23">
        <f t="shared" si="13"/>
        <v>10898.2075</v>
      </c>
      <c r="I22" s="23">
        <f t="shared" si="13"/>
        <v>10656.29875</v>
      </c>
      <c r="J22" s="23">
        <f t="shared" si="13"/>
        <v>10529.231250000001</v>
      </c>
      <c r="K22" s="23">
        <f t="shared" si="13"/>
        <v>10393.106250000001</v>
      </c>
      <c r="L22" s="23">
        <f t="shared" si="13"/>
        <v>10403.036249999999</v>
      </c>
      <c r="M22" s="23">
        <f t="shared" si="13"/>
        <v>10333.568749999999</v>
      </c>
      <c r="N22" s="23">
        <f t="shared" si="13"/>
        <v>10505.227500000001</v>
      </c>
      <c r="O22" s="23">
        <f t="shared" si="13"/>
        <v>10288.921249999999</v>
      </c>
      <c r="P22" s="23">
        <f t="shared" si="13"/>
        <v>10519.3325</v>
      </c>
    </row>
    <row r="23" spans="1:16" x14ac:dyDescent="0.3">
      <c r="D23" s="43" t="s">
        <v>16</v>
      </c>
      <c r="E23" s="15">
        <f t="shared" ref="E23:P23" si="14">E4+E44/6</f>
        <v>10964.146666666667</v>
      </c>
      <c r="F23" s="15">
        <f t="shared" si="14"/>
        <v>10988.666666666666</v>
      </c>
      <c r="G23" s="15">
        <f t="shared" si="14"/>
        <v>11047.551666666666</v>
      </c>
      <c r="H23" s="15">
        <f t="shared" si="14"/>
        <v>10884.888333333332</v>
      </c>
      <c r="I23" s="15">
        <f t="shared" si="14"/>
        <v>10637.282499999999</v>
      </c>
      <c r="J23" s="15">
        <f t="shared" si="14"/>
        <v>10458.304166666667</v>
      </c>
      <c r="K23" s="15">
        <f t="shared" si="14"/>
        <v>10367.554166666667</v>
      </c>
      <c r="L23" s="15">
        <f t="shared" si="14"/>
        <v>10384.707499999999</v>
      </c>
      <c r="M23" s="15">
        <f t="shared" si="14"/>
        <v>10322.729166666666</v>
      </c>
      <c r="N23" s="15">
        <f t="shared" si="14"/>
        <v>10490.185000000001</v>
      </c>
      <c r="O23" s="15">
        <f t="shared" si="14"/>
        <v>10270.830833333333</v>
      </c>
      <c r="P23" s="15">
        <f t="shared" si="14"/>
        <v>10503.721666666666</v>
      </c>
    </row>
    <row r="24" spans="1:16" x14ac:dyDescent="0.3">
      <c r="D24" s="43" t="s">
        <v>17</v>
      </c>
      <c r="E24" s="15">
        <f t="shared" ref="E24:P24" si="15">E4+E44/12</f>
        <v>10947.298333333334</v>
      </c>
      <c r="F24" s="15">
        <f t="shared" si="15"/>
        <v>10959.333333333334</v>
      </c>
      <c r="G24" s="15">
        <f t="shared" si="15"/>
        <v>11027.925833333333</v>
      </c>
      <c r="H24" s="15">
        <f t="shared" si="15"/>
        <v>10871.569166666666</v>
      </c>
      <c r="I24" s="15">
        <f t="shared" si="15"/>
        <v>10618.266250000001</v>
      </c>
      <c r="J24" s="15">
        <f t="shared" si="15"/>
        <v>10387.377083333335</v>
      </c>
      <c r="K24" s="15">
        <f t="shared" si="15"/>
        <v>10342.002083333335</v>
      </c>
      <c r="L24" s="15">
        <f t="shared" si="15"/>
        <v>10366.37875</v>
      </c>
      <c r="M24" s="15">
        <f t="shared" si="15"/>
        <v>10311.889583333332</v>
      </c>
      <c r="N24" s="15">
        <f t="shared" si="15"/>
        <v>10475.1425</v>
      </c>
      <c r="O24" s="15">
        <f t="shared" si="15"/>
        <v>10252.740416666666</v>
      </c>
      <c r="P24" s="15">
        <f t="shared" si="15"/>
        <v>10488.110833333334</v>
      </c>
    </row>
    <row r="25" spans="1:16" x14ac:dyDescent="0.3">
      <c r="D25" s="43" t="s">
        <v>0</v>
      </c>
      <c r="E25" s="35">
        <f t="shared" ref="E25:P25" si="16">E4</f>
        <v>10930.45</v>
      </c>
      <c r="F25" s="35">
        <f t="shared" si="16"/>
        <v>10930</v>
      </c>
      <c r="G25" s="35">
        <f t="shared" si="16"/>
        <v>11008.3</v>
      </c>
      <c r="H25" s="35">
        <f t="shared" si="16"/>
        <v>10858.25</v>
      </c>
      <c r="I25" s="35">
        <f t="shared" si="16"/>
        <v>10599.25</v>
      </c>
      <c r="J25" s="35">
        <f t="shared" si="16"/>
        <v>10316.450000000001</v>
      </c>
      <c r="K25" s="35">
        <f t="shared" si="16"/>
        <v>10316.450000000001</v>
      </c>
      <c r="L25" s="35">
        <f t="shared" si="16"/>
        <v>10348.049999999999</v>
      </c>
      <c r="M25" s="35">
        <f t="shared" si="16"/>
        <v>10301.049999999999</v>
      </c>
      <c r="N25" s="35">
        <f t="shared" si="16"/>
        <v>10460.1</v>
      </c>
      <c r="O25" s="35">
        <f t="shared" si="16"/>
        <v>10234.65</v>
      </c>
      <c r="P25" s="35">
        <f t="shared" si="16"/>
        <v>10472.5</v>
      </c>
    </row>
    <row r="26" spans="1:16" x14ac:dyDescent="0.3">
      <c r="D26" s="43" t="s">
        <v>18</v>
      </c>
      <c r="E26" s="15">
        <f t="shared" ref="E26:P26" si="17">E4-E44/12</f>
        <v>10913.601666666667</v>
      </c>
      <c r="F26" s="15">
        <f t="shared" si="17"/>
        <v>10900.666666666666</v>
      </c>
      <c r="G26" s="15">
        <f t="shared" si="17"/>
        <v>10988.674166666666</v>
      </c>
      <c r="H26" s="15">
        <f t="shared" si="17"/>
        <v>10844.930833333334</v>
      </c>
      <c r="I26" s="15">
        <f t="shared" si="17"/>
        <v>10580.233749999999</v>
      </c>
      <c r="J26" s="15">
        <f t="shared" si="17"/>
        <v>10245.522916666667</v>
      </c>
      <c r="K26" s="15">
        <f t="shared" si="17"/>
        <v>10290.897916666667</v>
      </c>
      <c r="L26" s="15">
        <f t="shared" si="17"/>
        <v>10329.721249999999</v>
      </c>
      <c r="M26" s="15">
        <f t="shared" si="17"/>
        <v>10290.210416666667</v>
      </c>
      <c r="N26" s="15">
        <f t="shared" si="17"/>
        <v>10445.057500000001</v>
      </c>
      <c r="O26" s="15">
        <f t="shared" si="17"/>
        <v>10216.559583333334</v>
      </c>
      <c r="P26" s="15">
        <f t="shared" si="17"/>
        <v>10456.889166666666</v>
      </c>
    </row>
    <row r="27" spans="1:16" x14ac:dyDescent="0.3">
      <c r="D27" s="43" t="s">
        <v>19</v>
      </c>
      <c r="E27" s="15">
        <f t="shared" ref="E27:P27" si="18">E4-E44/6</f>
        <v>10896.753333333334</v>
      </c>
      <c r="F27" s="15">
        <f t="shared" si="18"/>
        <v>10871.333333333334</v>
      </c>
      <c r="G27" s="15">
        <f t="shared" si="18"/>
        <v>10969.048333333332</v>
      </c>
      <c r="H27" s="15">
        <f t="shared" si="18"/>
        <v>10831.611666666668</v>
      </c>
      <c r="I27" s="15">
        <f t="shared" si="18"/>
        <v>10561.217500000001</v>
      </c>
      <c r="J27" s="15">
        <f t="shared" si="18"/>
        <v>10174.595833333335</v>
      </c>
      <c r="K27" s="15">
        <f t="shared" si="18"/>
        <v>10265.345833333335</v>
      </c>
      <c r="L27" s="15">
        <f t="shared" si="18"/>
        <v>10311.3925</v>
      </c>
      <c r="M27" s="15">
        <f t="shared" si="18"/>
        <v>10279.370833333332</v>
      </c>
      <c r="N27" s="15">
        <f t="shared" si="18"/>
        <v>10430.014999999999</v>
      </c>
      <c r="O27" s="15">
        <f t="shared" si="18"/>
        <v>10198.469166666666</v>
      </c>
      <c r="P27" s="15">
        <f t="shared" si="18"/>
        <v>10441.278333333334</v>
      </c>
    </row>
    <row r="28" spans="1:16" x14ac:dyDescent="0.3">
      <c r="D28" s="43" t="s">
        <v>20</v>
      </c>
      <c r="E28" s="25">
        <f t="shared" ref="E28:P28" si="19">E4-E44/4</f>
        <v>10879.905000000001</v>
      </c>
      <c r="F28" s="25">
        <f t="shared" si="19"/>
        <v>10842</v>
      </c>
      <c r="G28" s="25">
        <f t="shared" si="19"/>
        <v>10949.422499999999</v>
      </c>
      <c r="H28" s="25">
        <f t="shared" si="19"/>
        <v>10818.2925</v>
      </c>
      <c r="I28" s="25">
        <f t="shared" si="19"/>
        <v>10542.20125</v>
      </c>
      <c r="J28" s="25">
        <f t="shared" si="19"/>
        <v>10103.668750000001</v>
      </c>
      <c r="K28" s="25">
        <f t="shared" si="19"/>
        <v>10239.793750000001</v>
      </c>
      <c r="L28" s="25">
        <f t="shared" si="19"/>
        <v>10293.063749999999</v>
      </c>
      <c r="M28" s="25">
        <f t="shared" si="19"/>
        <v>10268.53125</v>
      </c>
      <c r="N28" s="25">
        <f t="shared" si="19"/>
        <v>10414.9725</v>
      </c>
      <c r="O28" s="25">
        <f t="shared" si="19"/>
        <v>10180.37875</v>
      </c>
      <c r="P28" s="25">
        <f t="shared" si="19"/>
        <v>10425.6675</v>
      </c>
    </row>
    <row r="29" spans="1:16" x14ac:dyDescent="0.3">
      <c r="D29" s="43" t="s">
        <v>21</v>
      </c>
      <c r="E29" s="33">
        <f t="shared" ref="E29:P29" si="20">E4-E44/2</f>
        <v>10829.36</v>
      </c>
      <c r="F29" s="33">
        <f t="shared" si="20"/>
        <v>10754</v>
      </c>
      <c r="G29" s="33">
        <f t="shared" si="20"/>
        <v>10890.544999999998</v>
      </c>
      <c r="H29" s="33">
        <f t="shared" si="20"/>
        <v>10778.335000000001</v>
      </c>
      <c r="I29" s="33">
        <f t="shared" si="20"/>
        <v>10485.1525</v>
      </c>
      <c r="J29" s="33">
        <f t="shared" si="20"/>
        <v>9890.8875000000007</v>
      </c>
      <c r="K29" s="33">
        <f t="shared" si="20"/>
        <v>10163.137500000001</v>
      </c>
      <c r="L29" s="33">
        <f t="shared" si="20"/>
        <v>10238.077499999999</v>
      </c>
      <c r="M29" s="33">
        <f t="shared" si="20"/>
        <v>10236.012499999999</v>
      </c>
      <c r="N29" s="33">
        <f t="shared" si="20"/>
        <v>10369.844999999999</v>
      </c>
      <c r="O29" s="33">
        <f t="shared" si="20"/>
        <v>10126.1075</v>
      </c>
      <c r="P29" s="33">
        <f t="shared" si="20"/>
        <v>10378.834999999999</v>
      </c>
    </row>
    <row r="30" spans="1:16" x14ac:dyDescent="0.3">
      <c r="D30" s="43" t="s">
        <v>22</v>
      </c>
      <c r="E30" s="27">
        <f t="shared" ref="E30:P30" si="21">E29-1.168*(E28-E29)</f>
        <v>10770.32344</v>
      </c>
      <c r="F30" s="27">
        <f t="shared" si="21"/>
        <v>10651.216</v>
      </c>
      <c r="G30" s="27">
        <f t="shared" si="21"/>
        <v>10821.776079999998</v>
      </c>
      <c r="H30" s="27">
        <f t="shared" si="21"/>
        <v>10731.664640000003</v>
      </c>
      <c r="I30" s="27">
        <f t="shared" si="21"/>
        <v>10418.519560000001</v>
      </c>
      <c r="J30" s="27">
        <f t="shared" si="21"/>
        <v>9642.3590000000004</v>
      </c>
      <c r="K30" s="27">
        <f t="shared" si="21"/>
        <v>10073.603000000001</v>
      </c>
      <c r="L30" s="27">
        <f t="shared" si="21"/>
        <v>10173.85356</v>
      </c>
      <c r="M30" s="27">
        <f t="shared" si="21"/>
        <v>10198.030599999998</v>
      </c>
      <c r="N30" s="27">
        <f t="shared" si="21"/>
        <v>10317.136079999998</v>
      </c>
      <c r="O30" s="27">
        <f t="shared" si="21"/>
        <v>10062.71868</v>
      </c>
      <c r="P30" s="27">
        <f t="shared" si="21"/>
        <v>10324.134639999998</v>
      </c>
    </row>
    <row r="31" spans="1:16" x14ac:dyDescent="0.3">
      <c r="D31" s="43" t="s">
        <v>23</v>
      </c>
      <c r="E31" s="28">
        <f t="shared" ref="E31:P31" si="22">E4-(E19-E4)</f>
        <v>10745.292289153294</v>
      </c>
      <c r="F31" s="28">
        <f t="shared" si="22"/>
        <v>10607.640552995392</v>
      </c>
      <c r="G31" s="28">
        <f t="shared" si="22"/>
        <v>10790.505226608018</v>
      </c>
      <c r="H31" s="28">
        <f t="shared" si="22"/>
        <v>10712.755708357348</v>
      </c>
      <c r="I31" s="28">
        <f t="shared" si="22"/>
        <v>10390.777231031785</v>
      </c>
      <c r="J31" s="28">
        <f t="shared" si="22"/>
        <v>9538.5869154347656</v>
      </c>
      <c r="K31" s="28">
        <f t="shared" si="22"/>
        <v>10036.21822640057</v>
      </c>
      <c r="L31" s="28">
        <f t="shared" si="22"/>
        <v>10145.16595961131</v>
      </c>
      <c r="M31" s="28">
        <f t="shared" si="22"/>
        <v>10182.55037088921</v>
      </c>
      <c r="N31" s="28">
        <f t="shared" si="22"/>
        <v>10293.74403750636</v>
      </c>
      <c r="O31" s="28">
        <f t="shared" si="22"/>
        <v>10035.430366372082</v>
      </c>
      <c r="P31" s="28">
        <f t="shared" si="22"/>
        <v>10299.719450405197</v>
      </c>
    </row>
    <row r="32" spans="1:16" x14ac:dyDescent="0.3">
      <c r="A32" s="45" t="s">
        <v>26</v>
      </c>
      <c r="B32" s="45"/>
      <c r="C32" s="45"/>
      <c r="D32" s="4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3">
      <c r="A33" s="42"/>
      <c r="B33" s="42"/>
      <c r="C33" s="42"/>
      <c r="D33" s="42" t="s">
        <v>37</v>
      </c>
      <c r="E33" s="29">
        <v>11145</v>
      </c>
      <c r="F33" s="29"/>
      <c r="G33" s="29"/>
      <c r="H33" s="29"/>
      <c r="I33" s="29"/>
      <c r="J33" s="29"/>
      <c r="K33" s="29">
        <v>10598</v>
      </c>
      <c r="L33" s="29"/>
      <c r="M33" s="29"/>
      <c r="N33" s="29"/>
      <c r="O33" s="29"/>
      <c r="P33" s="29"/>
    </row>
    <row r="34" spans="1:16" x14ac:dyDescent="0.3">
      <c r="A34" s="41"/>
      <c r="B34" s="42"/>
      <c r="C34" s="41"/>
      <c r="D34" s="42" t="s">
        <v>35</v>
      </c>
      <c r="E34" s="26">
        <v>11088</v>
      </c>
      <c r="F34" s="26"/>
      <c r="G34" s="26"/>
      <c r="H34" s="26"/>
      <c r="I34" s="26">
        <v>10901</v>
      </c>
      <c r="J34" s="26"/>
      <c r="K34" s="26">
        <v>10478</v>
      </c>
      <c r="L34" s="26">
        <v>10559</v>
      </c>
      <c r="M34" s="26"/>
      <c r="N34" s="26"/>
      <c r="O34" s="26"/>
      <c r="P34" s="26"/>
    </row>
    <row r="35" spans="1:16" x14ac:dyDescent="0.3">
      <c r="A35" s="41"/>
      <c r="B35" s="41"/>
      <c r="C35" s="41"/>
      <c r="D35" s="42" t="s">
        <v>32</v>
      </c>
      <c r="E35" s="24">
        <v>10994</v>
      </c>
      <c r="F35" s="24"/>
      <c r="G35" s="24">
        <v>11145</v>
      </c>
      <c r="H35" s="24">
        <v>11145</v>
      </c>
      <c r="I35" s="24">
        <v>10846</v>
      </c>
      <c r="J35" s="24"/>
      <c r="K35" s="24">
        <v>10459</v>
      </c>
      <c r="L35" s="24">
        <v>10448</v>
      </c>
      <c r="M35" s="24">
        <v>10559</v>
      </c>
      <c r="N35" s="24"/>
      <c r="O35" s="24">
        <v>10559</v>
      </c>
      <c r="P35" s="24">
        <v>10559</v>
      </c>
    </row>
    <row r="36" spans="1:16" x14ac:dyDescent="0.3">
      <c r="A36" s="41"/>
      <c r="B36" s="41"/>
      <c r="C36" s="41"/>
      <c r="D36" s="42" t="s">
        <v>32</v>
      </c>
      <c r="E36" s="23">
        <v>10940</v>
      </c>
      <c r="F36" s="23"/>
      <c r="G36" s="23">
        <v>11035</v>
      </c>
      <c r="H36" s="23">
        <v>11035</v>
      </c>
      <c r="I36" s="23">
        <v>10730</v>
      </c>
      <c r="J36" s="23"/>
      <c r="K36" s="23">
        <v>10351</v>
      </c>
      <c r="L36" s="23">
        <v>10421</v>
      </c>
      <c r="M36" s="23">
        <v>10421</v>
      </c>
      <c r="N36" s="23">
        <v>10559</v>
      </c>
      <c r="O36" s="23">
        <v>10335</v>
      </c>
      <c r="P36" s="23">
        <v>10493</v>
      </c>
    </row>
    <row r="37" spans="1:16" x14ac:dyDescent="0.3">
      <c r="A37" s="41"/>
      <c r="B37" s="41"/>
      <c r="C37" s="41"/>
      <c r="D37" s="42" t="s">
        <v>0</v>
      </c>
      <c r="E37" s="22">
        <f>E4</f>
        <v>10930.45</v>
      </c>
      <c r="F37" s="22"/>
      <c r="G37" s="22">
        <f>G4</f>
        <v>11008.3</v>
      </c>
      <c r="H37" s="22">
        <f>H4</f>
        <v>10858.25</v>
      </c>
      <c r="I37" s="22">
        <f>I4</f>
        <v>10599.25</v>
      </c>
      <c r="J37" s="22"/>
      <c r="K37" s="22">
        <f t="shared" ref="K37:P37" si="23">K4</f>
        <v>10316.450000000001</v>
      </c>
      <c r="L37" s="22">
        <f t="shared" si="23"/>
        <v>10348.049999999999</v>
      </c>
      <c r="M37" s="22">
        <f t="shared" si="23"/>
        <v>10301.049999999999</v>
      </c>
      <c r="N37" s="22">
        <f t="shared" si="23"/>
        <v>10460.1</v>
      </c>
      <c r="O37" s="22">
        <f t="shared" si="23"/>
        <v>10234.65</v>
      </c>
      <c r="P37" s="22">
        <f t="shared" si="23"/>
        <v>10472.5</v>
      </c>
    </row>
    <row r="38" spans="1:16" x14ac:dyDescent="0.3">
      <c r="A38" s="41"/>
      <c r="B38" s="41"/>
      <c r="C38" s="41"/>
      <c r="D38" s="42" t="s">
        <v>33</v>
      </c>
      <c r="E38" s="25">
        <v>10836</v>
      </c>
      <c r="F38" s="25"/>
      <c r="G38" s="25">
        <v>10821</v>
      </c>
      <c r="H38" s="25">
        <v>10806</v>
      </c>
      <c r="I38" s="25">
        <v>10497</v>
      </c>
      <c r="J38" s="25"/>
      <c r="K38" s="25">
        <v>10195</v>
      </c>
      <c r="L38" s="25">
        <v>10335</v>
      </c>
      <c r="M38" s="25">
        <v>10275</v>
      </c>
      <c r="N38" s="25">
        <v>10434</v>
      </c>
      <c r="O38" s="25">
        <v>10120</v>
      </c>
      <c r="P38" s="25">
        <v>10420</v>
      </c>
    </row>
    <row r="39" spans="1:16" x14ac:dyDescent="0.3">
      <c r="A39" s="41"/>
      <c r="B39" s="41"/>
      <c r="C39" s="41"/>
      <c r="D39" s="42" t="s">
        <v>34</v>
      </c>
      <c r="E39" s="33">
        <v>10736</v>
      </c>
      <c r="F39" s="33"/>
      <c r="G39" s="33">
        <v>10784</v>
      </c>
      <c r="H39" s="33">
        <v>10780</v>
      </c>
      <c r="I39" s="33">
        <v>10387</v>
      </c>
      <c r="J39" s="33"/>
      <c r="K39" s="33">
        <v>10020</v>
      </c>
      <c r="L39" s="33">
        <v>10309</v>
      </c>
      <c r="M39" s="33">
        <v>10240</v>
      </c>
      <c r="N39" s="33">
        <v>10404</v>
      </c>
      <c r="O39" s="33">
        <v>9951</v>
      </c>
      <c r="P39" s="33">
        <v>10375</v>
      </c>
    </row>
    <row r="40" spans="1:16" x14ac:dyDescent="0.3">
      <c r="A40" s="41"/>
      <c r="B40" s="41"/>
      <c r="C40" s="41"/>
      <c r="D40" s="42" t="s">
        <v>36</v>
      </c>
      <c r="E40" s="27"/>
      <c r="F40" s="27"/>
      <c r="G40" s="27"/>
      <c r="H40" s="27">
        <v>10749</v>
      </c>
      <c r="I40" s="27">
        <v>9951</v>
      </c>
      <c r="J40" s="27"/>
      <c r="K40" s="27">
        <v>9951</v>
      </c>
      <c r="L40" s="27"/>
      <c r="M40" s="27">
        <v>10198</v>
      </c>
      <c r="N40" s="27">
        <v>10280</v>
      </c>
      <c r="O40" s="27"/>
      <c r="P40" s="27">
        <v>10188</v>
      </c>
    </row>
    <row r="41" spans="1:16" x14ac:dyDescent="0.3">
      <c r="A41" s="41"/>
      <c r="B41" s="41"/>
      <c r="C41" s="41"/>
      <c r="D41" s="42" t="s">
        <v>38</v>
      </c>
      <c r="E41" s="28"/>
      <c r="F41" s="28"/>
      <c r="G41" s="28"/>
      <c r="H41" s="28"/>
      <c r="I41" s="28"/>
      <c r="J41" s="28"/>
      <c r="K41" s="28">
        <v>9918</v>
      </c>
      <c r="L41" s="28"/>
      <c r="M41" s="28"/>
      <c r="N41" s="28">
        <v>10198</v>
      </c>
      <c r="O41" s="28"/>
      <c r="P41" s="28">
        <v>10138</v>
      </c>
    </row>
    <row r="42" spans="1:16" x14ac:dyDescent="0.3">
      <c r="A42" s="41"/>
      <c r="B42" s="41"/>
      <c r="C42" s="41"/>
      <c r="D42" s="4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3">
      <c r="A43" s="41"/>
      <c r="B43" s="41"/>
      <c r="C43" s="42"/>
      <c r="D43" s="42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</row>
    <row r="44" spans="1:16" x14ac:dyDescent="0.3">
      <c r="A44" s="41"/>
      <c r="B44" s="41"/>
      <c r="C44" s="42"/>
      <c r="D44" s="42" t="s">
        <v>9</v>
      </c>
      <c r="E44" s="15">
        <f t="shared" ref="E44:P44" si="25">E43*1.1</f>
        <v>202.18000000000123</v>
      </c>
      <c r="F44" s="15">
        <f t="shared" si="25"/>
        <v>352</v>
      </c>
      <c r="G44" s="15">
        <f t="shared" si="25"/>
        <v>235.51000000000042</v>
      </c>
      <c r="H44" s="15">
        <f t="shared" si="25"/>
        <v>159.82999999999922</v>
      </c>
      <c r="I44" s="15">
        <f t="shared" si="25"/>
        <v>228.19500000000082</v>
      </c>
      <c r="J44" s="15">
        <f t="shared" si="25"/>
        <v>851.12500000000011</v>
      </c>
      <c r="K44" s="15">
        <f t="shared" si="25"/>
        <v>306.625</v>
      </c>
      <c r="L44" s="15">
        <f t="shared" si="25"/>
        <v>219.94500000000082</v>
      </c>
      <c r="M44" s="15">
        <f t="shared" si="25"/>
        <v>130.07500000000002</v>
      </c>
      <c r="N44" s="15">
        <f t="shared" si="25"/>
        <v>180.51000000000042</v>
      </c>
      <c r="O44" s="15">
        <f t="shared" si="25"/>
        <v>217.08500000000041</v>
      </c>
      <c r="P44" s="15">
        <f t="shared" si="25"/>
        <v>187.33000000000121</v>
      </c>
    </row>
    <row r="45" spans="1:16" x14ac:dyDescent="0.3">
      <c r="A45" s="41"/>
      <c r="B45" s="41"/>
      <c r="C45" s="42"/>
      <c r="D45" s="42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</row>
    <row r="46" spans="1:16" x14ac:dyDescent="0.3">
      <c r="A46" s="41"/>
      <c r="B46" s="41"/>
      <c r="C46" s="41"/>
      <c r="D46" s="42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workbookViewId="0">
      <selection activeCell="S12" sqref="S12"/>
    </sheetView>
  </sheetViews>
  <sheetFormatPr defaultRowHeight="14.4" x14ac:dyDescent="0.3"/>
  <cols>
    <col min="2" max="2" width="22" customWidth="1" collapsed="1"/>
    <col min="3" max="3" width="14.44140625" style="51" customWidth="1" collapsed="1"/>
    <col min="4" max="4" width="5.5546875" customWidth="1" collapsed="1"/>
    <col min="5" max="5" width="14.5546875" style="51" customWidth="1" collapsed="1"/>
    <col min="6" max="6" width="6.33203125" customWidth="1" collapsed="1"/>
    <col min="7" max="7" width="14.109375" style="52" customWidth="1" collapsed="1"/>
  </cols>
  <sheetData>
    <row r="2" spans="2:16" ht="23.4" x14ac:dyDescent="0.45">
      <c r="B2" s="71" t="s">
        <v>43</v>
      </c>
      <c r="C2" s="70"/>
      <c r="D2" s="70"/>
      <c r="E2" s="70"/>
      <c r="F2" s="70"/>
      <c r="G2" s="70"/>
      <c r="I2" s="75" t="s">
        <v>44</v>
      </c>
      <c r="J2" s="46"/>
      <c r="K2" s="46"/>
      <c r="L2" s="46"/>
      <c r="M2" s="46"/>
      <c r="N2" s="46"/>
      <c r="O2" s="46"/>
      <c r="P2" s="46"/>
    </row>
    <row r="4" spans="2:16" x14ac:dyDescent="0.3">
      <c r="C4" s="47" t="s">
        <v>45</v>
      </c>
      <c r="D4" s="48"/>
      <c r="E4" s="49" t="s">
        <v>46</v>
      </c>
      <c r="F4" s="48"/>
      <c r="G4" s="50" t="s">
        <v>47</v>
      </c>
    </row>
    <row r="5" spans="2:16" ht="15" thickBot="1" x14ac:dyDescent="0.35"/>
    <row r="6" spans="2:16" ht="15" thickBot="1" x14ac:dyDescent="0.35">
      <c r="B6" s="53" t="s">
        <v>48</v>
      </c>
      <c r="C6" s="54">
        <v>10710</v>
      </c>
      <c r="D6" s="55"/>
      <c r="E6" s="56"/>
      <c r="F6" s="55"/>
      <c r="G6" s="57"/>
    </row>
    <row r="7" spans="2:16" x14ac:dyDescent="0.3">
      <c r="C7" s="58"/>
      <c r="D7" s="59"/>
      <c r="E7" s="55"/>
      <c r="F7" s="60"/>
    </row>
    <row r="8" spans="2:16" ht="15" thickBot="1" x14ac:dyDescent="0.35">
      <c r="C8" s="58"/>
      <c r="D8" s="59"/>
      <c r="E8" s="58"/>
      <c r="F8" s="60"/>
    </row>
    <row r="9" spans="2:16" ht="15" thickBot="1" x14ac:dyDescent="0.35">
      <c r="B9" s="53" t="s">
        <v>49</v>
      </c>
      <c r="C9" s="54">
        <v>10567</v>
      </c>
      <c r="D9" s="55"/>
      <c r="E9" s="56"/>
      <c r="F9" s="55"/>
      <c r="G9" s="57"/>
    </row>
    <row r="10" spans="2:16" x14ac:dyDescent="0.3">
      <c r="C10" s="58"/>
      <c r="D10" s="59"/>
      <c r="E10" s="58"/>
      <c r="F10" s="60"/>
    </row>
    <row r="11" spans="2:16" ht="15" thickBot="1" x14ac:dyDescent="0.35">
      <c r="C11" s="58"/>
      <c r="D11" s="59"/>
      <c r="E11" s="58"/>
      <c r="F11" s="60"/>
    </row>
    <row r="12" spans="2:16" ht="15" thickBot="1" x14ac:dyDescent="0.35">
      <c r="B12" s="53" t="s">
        <v>50</v>
      </c>
      <c r="C12" s="54">
        <v>10615</v>
      </c>
      <c r="D12" s="55"/>
      <c r="E12" s="56"/>
      <c r="F12" s="55"/>
      <c r="G12" s="57"/>
    </row>
    <row r="15" spans="2:16" x14ac:dyDescent="0.3">
      <c r="B15" s="61" t="s">
        <v>51</v>
      </c>
      <c r="C15" s="62"/>
    </row>
    <row r="16" spans="2:16" x14ac:dyDescent="0.3">
      <c r="B16" s="63">
        <v>0.23599999999999999</v>
      </c>
      <c r="C16" s="64">
        <f>VALUE(23.6/100*(C6-C9)+C9)</f>
        <v>10600.748</v>
      </c>
      <c r="D16" s="65"/>
      <c r="E16" s="64">
        <f>VALUE(23.6/100*(E6-E9)+E9)</f>
        <v>0</v>
      </c>
      <c r="F16" s="66"/>
      <c r="G16" s="67">
        <f>VALUE(23.6/100*(G6-G9)+G9)</f>
        <v>0</v>
      </c>
    </row>
    <row r="17" spans="2:7" x14ac:dyDescent="0.3">
      <c r="B17" s="73">
        <v>0.38200000000000001</v>
      </c>
      <c r="C17" s="74">
        <f>38.2/100*(C6-C9)+C9</f>
        <v>10621.626</v>
      </c>
      <c r="D17" s="65"/>
      <c r="E17" s="64">
        <f>VALUE(38.2/100*(E6-E9)+E9)</f>
        <v>0</v>
      </c>
      <c r="F17" s="66"/>
      <c r="G17" s="67">
        <f>VALUE(38.2/100*(G6-G9)+G9)</f>
        <v>0</v>
      </c>
    </row>
    <row r="18" spans="2:7" x14ac:dyDescent="0.3">
      <c r="B18" s="73">
        <v>0.5</v>
      </c>
      <c r="C18" s="74">
        <f>VALUE(50/100*(C6-C9)+C9)</f>
        <v>10638.5</v>
      </c>
      <c r="D18" s="65"/>
      <c r="E18" s="64">
        <f>VALUE(50/100*(E6-E9)+E9)</f>
        <v>0</v>
      </c>
      <c r="F18" s="66"/>
      <c r="G18" s="67">
        <f>VALUE(50/100*(G6-G9)+G9)</f>
        <v>0</v>
      </c>
    </row>
    <row r="19" spans="2:7" x14ac:dyDescent="0.3">
      <c r="B19" s="73">
        <v>0.61799999999999999</v>
      </c>
      <c r="C19" s="74">
        <f>VALUE(61.8/100*(C6-C9)+C9)</f>
        <v>10655.374</v>
      </c>
      <c r="D19" s="65"/>
      <c r="E19" s="64">
        <f>VALUE(61.8/100*(E6-E9)+E9)</f>
        <v>0</v>
      </c>
      <c r="F19" s="66"/>
      <c r="G19" s="67">
        <f>VALUE(61.8/100*(G6-G9)+G9)</f>
        <v>0</v>
      </c>
    </row>
    <row r="20" spans="2:7" x14ac:dyDescent="0.3">
      <c r="B20" s="63">
        <v>0.70699999999999996</v>
      </c>
      <c r="C20" s="64">
        <f>VALUE(70.7/100*(C6-C9)+C9)</f>
        <v>10668.101000000001</v>
      </c>
      <c r="D20" s="65"/>
      <c r="E20" s="64">
        <f>VALUE(70.7/100*(E6-E9)+E9)</f>
        <v>0</v>
      </c>
      <c r="F20" s="66"/>
      <c r="G20" s="67">
        <f>VALUE(70.7/100*(G6-G9)+G9)</f>
        <v>0</v>
      </c>
    </row>
    <row r="21" spans="2:7" x14ac:dyDescent="0.3">
      <c r="B21" s="63">
        <v>0.78600000000000003</v>
      </c>
      <c r="C21" s="64">
        <f>VALUE(78.6/100*(C6-C9)+C9)</f>
        <v>10679.397999999999</v>
      </c>
      <c r="D21" s="65"/>
      <c r="E21" s="64">
        <f>VALUE(78.6/100*(E6-E9)+E9)</f>
        <v>0</v>
      </c>
      <c r="F21" s="66"/>
      <c r="G21" s="67">
        <f>VALUE(78.6/100*(G6-G9)+G9)</f>
        <v>0</v>
      </c>
    </row>
    <row r="22" spans="2:7" x14ac:dyDescent="0.3">
      <c r="B22" s="63">
        <v>1</v>
      </c>
      <c r="C22" s="64">
        <f>VALUE(100/100*(C6-C9)+C9)</f>
        <v>10710</v>
      </c>
      <c r="D22" s="65"/>
      <c r="E22" s="64">
        <f>VALUE(100/100*(E6-E9)+E9)</f>
        <v>0</v>
      </c>
      <c r="F22" s="66"/>
      <c r="G22" s="67">
        <f>VALUE(100/100*(G6-G9)+G9)</f>
        <v>0</v>
      </c>
    </row>
    <row r="23" spans="2:7" x14ac:dyDescent="0.3">
      <c r="C23" s="67"/>
      <c r="D23" s="65"/>
      <c r="E23" s="67"/>
      <c r="F23" s="66"/>
      <c r="G23" s="67"/>
    </row>
    <row r="24" spans="2:7" x14ac:dyDescent="0.3">
      <c r="B24" s="68" t="s">
        <v>52</v>
      </c>
      <c r="C24" s="67"/>
      <c r="D24" s="65"/>
      <c r="E24" s="67"/>
      <c r="F24" s="66"/>
      <c r="G24" s="67"/>
    </row>
    <row r="25" spans="2:7" x14ac:dyDescent="0.3">
      <c r="B25" s="63">
        <v>0.38200000000000001</v>
      </c>
      <c r="C25" s="67">
        <f>VALUE(C12-38.2/100*(C6-C9))</f>
        <v>10560.374</v>
      </c>
      <c r="D25" s="65"/>
      <c r="E25" s="67">
        <f>VALUE(E12-38.2/100*(E6-E9))</f>
        <v>0</v>
      </c>
      <c r="F25" s="66"/>
      <c r="G25" s="67">
        <f>VALUE(G12-38.2/100*(G6-G9))</f>
        <v>0</v>
      </c>
    </row>
    <row r="26" spans="2:7" x14ac:dyDescent="0.3">
      <c r="B26" s="63">
        <v>0.5</v>
      </c>
      <c r="C26" s="67">
        <f>VALUE(C12-50/100*(C6-C9))</f>
        <v>10543.5</v>
      </c>
      <c r="D26" s="65"/>
      <c r="E26" s="67">
        <f>VALUE(E12-50/100*(E6-E9))</f>
        <v>0</v>
      </c>
      <c r="F26" s="66"/>
      <c r="G26" s="67">
        <f>VALUE(G12-50/100*(G6-G9))</f>
        <v>0</v>
      </c>
    </row>
    <row r="27" spans="2:7" x14ac:dyDescent="0.3">
      <c r="B27" s="63">
        <v>0.61799999999999999</v>
      </c>
      <c r="C27" s="67">
        <f>VALUE(C12-61.8/100*(C6-C9))</f>
        <v>10526.626</v>
      </c>
      <c r="D27" s="65"/>
      <c r="E27" s="67">
        <f>VALUE(E12-61.8/100*(E6-E9))</f>
        <v>0</v>
      </c>
      <c r="F27" s="66"/>
      <c r="G27" s="67">
        <f>VALUE(G12-61.8/100*(G6-G9))</f>
        <v>0</v>
      </c>
    </row>
    <row r="28" spans="2:7" x14ac:dyDescent="0.3">
      <c r="B28" s="63">
        <v>0.70699999999999996</v>
      </c>
      <c r="C28" s="67">
        <f>VALUE(C12-70.07/100*(C6-C9))</f>
        <v>10514.7999</v>
      </c>
      <c r="D28" s="65"/>
      <c r="E28" s="67">
        <f>VALUE(E12-70.07/100*(E6-E9))</f>
        <v>0</v>
      </c>
      <c r="F28" s="66"/>
      <c r="G28" s="67">
        <f>VALUE(G12-70.07/100*(G6-G9))</f>
        <v>0</v>
      </c>
    </row>
    <row r="29" spans="2:7" x14ac:dyDescent="0.3">
      <c r="B29" s="63">
        <v>1</v>
      </c>
      <c r="C29" s="67">
        <f>VALUE(C12-100/100*(C6-C9))</f>
        <v>10472</v>
      </c>
      <c r="D29" s="65"/>
      <c r="E29" s="67">
        <f>VALUE(E12-100/100*(E6-E9))</f>
        <v>0</v>
      </c>
      <c r="F29" s="66"/>
      <c r="G29" s="67">
        <f>VALUE(G12-100/100*(G6-G9))</f>
        <v>0</v>
      </c>
    </row>
    <row r="30" spans="2:7" x14ac:dyDescent="0.3">
      <c r="B30" s="63">
        <v>1.236</v>
      </c>
      <c r="C30" s="67">
        <f>VALUE(C12-123.6/100*(C6-C9))</f>
        <v>10438.252</v>
      </c>
      <c r="D30" s="65"/>
      <c r="E30" s="67">
        <f>VALUE(E12-123.6/100*(E6-E9))</f>
        <v>0</v>
      </c>
      <c r="F30" s="66"/>
      <c r="G30" s="67">
        <f>VALUE(G12-123.6/100*(G6-G9))</f>
        <v>0</v>
      </c>
    </row>
    <row r="31" spans="2:7" x14ac:dyDescent="0.3">
      <c r="B31" s="63">
        <v>1.3819999999999999</v>
      </c>
      <c r="C31" s="67">
        <f>VALUE(C12-138.2/100*(C6-C9))</f>
        <v>10417.374</v>
      </c>
      <c r="D31" s="65"/>
      <c r="E31" s="67">
        <f>VALUE(E12-138.2/100*(E6-E9))</f>
        <v>0</v>
      </c>
      <c r="F31" s="66"/>
      <c r="G31" s="67">
        <f>VALUE(G12-138.2/100*(G6-G9))</f>
        <v>0</v>
      </c>
    </row>
    <row r="32" spans="2:7" x14ac:dyDescent="0.3">
      <c r="B32" s="63">
        <v>1.5</v>
      </c>
      <c r="C32" s="67">
        <f>VALUE(C12-150/100*(C6-C9))</f>
        <v>10400.5</v>
      </c>
      <c r="D32" s="65"/>
      <c r="E32" s="67">
        <f>VALUE(E12-150/100*(E6-E9))</f>
        <v>0</v>
      </c>
      <c r="F32" s="66"/>
      <c r="G32" s="67">
        <f>VALUE(G12-150/100*(G6-G9))</f>
        <v>0</v>
      </c>
    </row>
    <row r="33" spans="2:7" x14ac:dyDescent="0.3">
      <c r="B33" s="69">
        <v>1.6180000000000001</v>
      </c>
      <c r="C33" s="72">
        <f>VALUE(C12-161.8/100*(C6-C9))</f>
        <v>10383.626</v>
      </c>
      <c r="D33" s="65"/>
      <c r="E33" s="67">
        <f>VALUE(E12-161.8/100*(E6-E9))</f>
        <v>0</v>
      </c>
      <c r="F33" s="66"/>
      <c r="G33" s="67">
        <f>VALUE(G12-161.8/100*(G6-G9))</f>
        <v>0</v>
      </c>
    </row>
    <row r="34" spans="2:7" x14ac:dyDescent="0.3">
      <c r="B34" s="63">
        <v>1.7070000000000001</v>
      </c>
      <c r="C34" s="67">
        <f>VALUE(C12-170.07/100*(C6-C9))</f>
        <v>10371.7999</v>
      </c>
      <c r="D34" s="65"/>
      <c r="E34" s="67">
        <f>VALUE(E12-170.07/100*(E6-E9))</f>
        <v>0</v>
      </c>
      <c r="F34" s="66"/>
      <c r="G34" s="67">
        <f>VALUE(G12-170.07/100*(G6-G9))</f>
        <v>0</v>
      </c>
    </row>
    <row r="35" spans="2:7" x14ac:dyDescent="0.3">
      <c r="B35" s="69">
        <v>2</v>
      </c>
      <c r="C35" s="72">
        <f>VALUE(C12-200/100*(C6-C9))</f>
        <v>10329</v>
      </c>
      <c r="D35" s="65"/>
      <c r="E35" s="67">
        <f>VALUE(E12-200/100*(E6-E9))</f>
        <v>0</v>
      </c>
      <c r="F35" s="66"/>
      <c r="G35" s="67">
        <f>VALUE(G12-200/100*(G6-G9))</f>
        <v>0</v>
      </c>
    </row>
    <row r="36" spans="2:7" x14ac:dyDescent="0.3">
      <c r="B36" s="63">
        <v>2.2360000000000002</v>
      </c>
      <c r="C36" s="67">
        <f>VALUE(C12-223.6/100*(C6-C9))</f>
        <v>10295.252</v>
      </c>
      <c r="D36" s="65"/>
      <c r="E36" s="67">
        <f>VALUE(E12-223.6/100*(E6-E9))</f>
        <v>0</v>
      </c>
      <c r="F36" s="66"/>
      <c r="G36" s="67">
        <f>VALUE(G12-223.6/100*(G6-G9))</f>
        <v>0</v>
      </c>
    </row>
    <row r="37" spans="2:7" x14ac:dyDescent="0.3">
      <c r="B37" s="69">
        <v>2.3820000000000001</v>
      </c>
      <c r="C37" s="72">
        <f>VALUE(C12-238.2/100*(C6-C9))</f>
        <v>10274.374</v>
      </c>
      <c r="D37" s="65"/>
      <c r="E37" s="67">
        <f>VALUE(E12-238.2/100*(E6-E9))</f>
        <v>0</v>
      </c>
      <c r="F37" s="66"/>
      <c r="G37" s="67">
        <f>VALUE(G12-238.2/100*(G6-G9))</f>
        <v>0</v>
      </c>
    </row>
    <row r="38" spans="2:7" x14ac:dyDescent="0.3">
      <c r="B38" s="69">
        <v>2.6179999999999999</v>
      </c>
      <c r="C38" s="72">
        <f>VALUE(C12-261.8/100*(C6-C9))</f>
        <v>10240.626</v>
      </c>
      <c r="D38" s="65"/>
      <c r="E38" s="67">
        <f>VALUE(E12-261.8/100*(E6-E9))</f>
        <v>0</v>
      </c>
      <c r="F38" s="66"/>
      <c r="G38" s="67">
        <f>VALUE(G12-261.8/100*(G6-G9))</f>
        <v>0</v>
      </c>
    </row>
    <row r="39" spans="2:7" x14ac:dyDescent="0.3">
      <c r="B39" s="69">
        <v>3</v>
      </c>
      <c r="C39" s="72">
        <f>VALUE(C12-300/100*(C6-C9))</f>
        <v>10186</v>
      </c>
      <c r="D39" s="65"/>
      <c r="E39" s="67">
        <f>VALUE(E12-300/100*(E6-E9))</f>
        <v>0</v>
      </c>
      <c r="F39" s="66"/>
      <c r="G39" s="67">
        <f>VALUE(G12-300/100*(G6-G9))</f>
        <v>0</v>
      </c>
    </row>
    <row r="40" spans="2:7" x14ac:dyDescent="0.3">
      <c r="B40" s="63">
        <v>3.2360000000000002</v>
      </c>
      <c r="C40" s="67">
        <f>VALUE(C12-323.6/100*(C6-C9))</f>
        <v>10152.252</v>
      </c>
      <c r="D40" s="65"/>
      <c r="E40" s="67">
        <f>VALUE(E12-323.6/100*(E6-E9))</f>
        <v>0</v>
      </c>
      <c r="F40" s="66"/>
      <c r="G40" s="67">
        <f>VALUE(G12-323.6/100*(G6-G9))</f>
        <v>0</v>
      </c>
    </row>
    <row r="41" spans="2:7" x14ac:dyDescent="0.3">
      <c r="B41" s="69">
        <v>3.3820000000000001</v>
      </c>
      <c r="C41" s="72">
        <f>VALUE(C12-338.2/100*(C6-C9))</f>
        <v>10131.374</v>
      </c>
      <c r="D41" s="65"/>
      <c r="E41" s="67">
        <f>VALUE(E12-338.2/100*(E6-E9))</f>
        <v>0</v>
      </c>
      <c r="F41" s="66"/>
      <c r="G41" s="67">
        <f>VALUE(G12-338.2/100*(G6-G9))</f>
        <v>0</v>
      </c>
    </row>
    <row r="42" spans="2:7" x14ac:dyDescent="0.3">
      <c r="B42" s="69">
        <v>3.6179999999999999</v>
      </c>
      <c r="C42" s="72">
        <f>VALUE(C12-361.8/100*(C6-C9))</f>
        <v>10097.626</v>
      </c>
      <c r="D42" s="65"/>
      <c r="E42" s="67">
        <f>VALUE(E12-361.8/100*(E6-E9))</f>
        <v>0</v>
      </c>
      <c r="F42" s="66"/>
      <c r="G42" s="67">
        <f>VALUE(G12-361.8/100*(G6-G9))</f>
        <v>0</v>
      </c>
    </row>
    <row r="43" spans="2:7" x14ac:dyDescent="0.3">
      <c r="B43" s="69">
        <v>4</v>
      </c>
      <c r="C43" s="72">
        <f>VALUE(C12-400/100*(C6-C9))</f>
        <v>10043</v>
      </c>
      <c r="D43" s="65"/>
      <c r="E43" s="67">
        <f>VALUE(E12-400/100*(E6-E9))</f>
        <v>0</v>
      </c>
      <c r="F43" s="66"/>
      <c r="G43" s="67">
        <f>VALUE(G12-400/100*(G6-G9))</f>
        <v>0</v>
      </c>
    </row>
    <row r="44" spans="2:7" x14ac:dyDescent="0.3">
      <c r="B44" s="63">
        <v>4.2359999999999998</v>
      </c>
      <c r="C44" s="67">
        <f>VALUE(C12-423.6/100*(C6-C9))</f>
        <v>10009.252</v>
      </c>
      <c r="D44" s="65"/>
      <c r="E44" s="67">
        <f>VALUE(E12-423.6/100*(E6-E9))</f>
        <v>0</v>
      </c>
      <c r="F44" s="66"/>
      <c r="G44" s="67">
        <f>VALUE(G12-423.6/100*(G6-G9))</f>
        <v>0</v>
      </c>
    </row>
    <row r="45" spans="2:7" x14ac:dyDescent="0.3">
      <c r="B45" s="63">
        <v>4.3819999999999997</v>
      </c>
      <c r="C45" s="67">
        <f>VALUE(C12-438.2/100*(C6-C9))</f>
        <v>9988.3739999999998</v>
      </c>
      <c r="D45" s="65"/>
      <c r="E45" s="67">
        <f>VALUE(E12-438.2/100*(E6-E9))</f>
        <v>0</v>
      </c>
      <c r="F45" s="66"/>
      <c r="G45" s="67">
        <f>VALUE(G12-438.2/100*(G6-G9))</f>
        <v>0</v>
      </c>
    </row>
    <row r="46" spans="2:7" x14ac:dyDescent="0.3">
      <c r="B46" s="63">
        <v>4.6180000000000003</v>
      </c>
      <c r="C46" s="67">
        <f>VALUE(C12-461.8/100*(C6-C9))</f>
        <v>9954.6260000000002</v>
      </c>
      <c r="D46" s="65"/>
      <c r="E46" s="67">
        <f>VALUE(E12-461.8/100*(E6-E9))</f>
        <v>0</v>
      </c>
      <c r="F46" s="66"/>
      <c r="G46" s="67">
        <f>VALUE(G12-461.8/100*(G6-G9))</f>
        <v>0</v>
      </c>
    </row>
    <row r="47" spans="2:7" x14ac:dyDescent="0.3">
      <c r="B47" s="63">
        <v>5</v>
      </c>
      <c r="C47" s="67">
        <f>VALUE(C12-500/100*(C6-C9))</f>
        <v>9900</v>
      </c>
      <c r="D47" s="65"/>
      <c r="E47" s="67">
        <f>VALUE(E12-500/100*(E6-E9))</f>
        <v>0</v>
      </c>
      <c r="F47" s="66"/>
      <c r="G47" s="67">
        <f>VALUE(G12-500/100*(G6-G9))</f>
        <v>0</v>
      </c>
    </row>
    <row r="48" spans="2:7" x14ac:dyDescent="0.3">
      <c r="B48" s="63">
        <v>5.2359999999999998</v>
      </c>
      <c r="C48" s="67">
        <f>VALUE(C12-523.6/100*(C6-C9))</f>
        <v>9866.2520000000004</v>
      </c>
      <c r="D48" s="65"/>
      <c r="E48" s="67">
        <f>VALUE(E12-523.6/100*(E6-E9))</f>
        <v>0</v>
      </c>
      <c r="F48" s="66"/>
      <c r="G48" s="67">
        <f>VALUE(G12-523.6/100*(G6-G9))</f>
        <v>0</v>
      </c>
    </row>
    <row r="49" spans="2:7" x14ac:dyDescent="0.3">
      <c r="B49" s="63">
        <v>5.3819999999999997</v>
      </c>
      <c r="C49" s="67">
        <f>VALUE(C12-538.2/100*(C6-C9))</f>
        <v>9845.3739999999998</v>
      </c>
      <c r="D49" s="65"/>
      <c r="E49" s="67">
        <f>VALUE(E12-538.2/100*(E6-E9))</f>
        <v>0</v>
      </c>
      <c r="F49" s="66"/>
      <c r="G49" s="67">
        <f>VALUE(G12-538.2/100*(G6-G9))</f>
        <v>0</v>
      </c>
    </row>
    <row r="50" spans="2:7" x14ac:dyDescent="0.3">
      <c r="B50" s="63">
        <v>5.6180000000000003</v>
      </c>
      <c r="C50" s="67">
        <f>VALUE(C12-561.8/100*(C6-C9))</f>
        <v>9811.6260000000002</v>
      </c>
      <c r="D50" s="65"/>
      <c r="E50" s="67">
        <f>VALUE(E12-561.8/100*(E6-E9))</f>
        <v>0</v>
      </c>
      <c r="F50" s="66"/>
      <c r="G50" s="6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2018-10-18T19:48:11Z</dcterms:modified>
</cp:coreProperties>
</file>