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55" i="3" l="1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H51" i="1"/>
  <c r="H50" i="1"/>
  <c r="H48" i="1"/>
  <c r="H49" i="1" s="1"/>
  <c r="H41" i="1"/>
  <c r="H28" i="1"/>
  <c r="H22" i="1"/>
  <c r="H34" i="1" s="1"/>
  <c r="H13" i="1"/>
  <c r="G51" i="1"/>
  <c r="G50" i="1"/>
  <c r="G48" i="1"/>
  <c r="G41" i="1"/>
  <c r="G28" i="1"/>
  <c r="G22" i="1"/>
  <c r="G34" i="1" s="1"/>
  <c r="G13" i="1"/>
  <c r="G10" i="1" s="1"/>
  <c r="G11" i="1" s="1"/>
  <c r="G57" i="1" l="1"/>
  <c r="G56" i="1" s="1"/>
  <c r="BU17" i="3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G55" i="1"/>
  <c r="G16" i="1"/>
  <c r="G15" i="1" s="1"/>
  <c r="G8" i="1"/>
  <c r="H57" i="1"/>
  <c r="H54" i="1" s="1"/>
  <c r="G9" i="1"/>
  <c r="H30" i="1"/>
  <c r="H29" i="1"/>
  <c r="H25" i="1"/>
  <c r="H32" i="1"/>
  <c r="H24" i="1"/>
  <c r="H31" i="1"/>
  <c r="H27" i="1"/>
  <c r="H26" i="1"/>
  <c r="H10" i="1"/>
  <c r="H16" i="1"/>
  <c r="H55" i="1"/>
  <c r="H8" i="1"/>
  <c r="H18" i="1"/>
  <c r="G6" i="1"/>
  <c r="G7" i="1" s="1"/>
  <c r="G20" i="1"/>
  <c r="G49" i="1"/>
  <c r="G18" i="1"/>
  <c r="H9" i="1" l="1"/>
  <c r="G17" i="1"/>
  <c r="G54" i="1"/>
  <c r="BV17" i="3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H56" i="1"/>
  <c r="H33" i="1"/>
  <c r="H17" i="1"/>
  <c r="H20" i="1"/>
  <c r="H19" i="1" s="1"/>
  <c r="H11" i="1"/>
  <c r="H6" i="1"/>
  <c r="H7" i="1" s="1"/>
  <c r="H15" i="1"/>
  <c r="H23" i="1"/>
  <c r="G19" i="1"/>
  <c r="G31" i="1"/>
  <c r="G27" i="1"/>
  <c r="G30" i="1"/>
  <c r="G26" i="1"/>
  <c r="G29" i="1"/>
  <c r="G25" i="1"/>
  <c r="G32" i="1"/>
  <c r="G24" i="1"/>
  <c r="G33" i="1" l="1"/>
  <c r="G23" i="1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<sst xmlns="http://schemas.openxmlformats.org/spreadsheetml/2006/main" count="202" uniqueCount="75">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</sst>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22" zoomScale="115" zoomScaleNormal="115" workbookViewId="0">
      <selection activeCell="H40" sqref="H4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16384" width="8.88671875" style="1"/>
  </cols>
  <sheetData>
    <row r="1" spans="1:8" ht="15" thickBot="1" x14ac:dyDescent="0.35">
      <c r="A1" s="1" t="s">
        <v>65</v>
      </c>
      <c r="E1" s="104" t="s">
        <v>70</v>
      </c>
      <c r="F1" s="35" t="s">
        <v>60</v>
      </c>
      <c r="G1" s="35">
        <v>43454</v>
      </c>
      <c r="H1" s="35">
        <v>43455</v>
      </c>
    </row>
    <row r="2" spans="1:8" x14ac:dyDescent="0.3">
      <c r="A2" s="29"/>
      <c r="B2" s="29"/>
      <c r="C2" s="29"/>
      <c r="D2" s="30" t="s">
        <v>2</v>
      </c>
      <c r="E2" s="131">
        <v>10922.45</v>
      </c>
      <c r="F2" s="131">
        <v>10985.15</v>
      </c>
      <c r="G2" s="131">
        <v>10962.55</v>
      </c>
      <c r="H2" s="131">
        <v>10963.65</v>
      </c>
    </row>
    <row r="3" spans="1:8" x14ac:dyDescent="0.3">
      <c r="A3" s="29"/>
      <c r="B3" s="30"/>
      <c r="C3" s="31"/>
      <c r="D3" s="30" t="s">
        <v>1</v>
      </c>
      <c r="E3" s="132">
        <v>10341.9</v>
      </c>
      <c r="F3" s="131">
        <v>10738.65</v>
      </c>
      <c r="G3" s="131">
        <v>10880.05</v>
      </c>
      <c r="H3" s="131">
        <v>10738.65</v>
      </c>
    </row>
    <row r="4" spans="1:8" x14ac:dyDescent="0.3">
      <c r="A4" s="29"/>
      <c r="B4" s="30"/>
      <c r="C4" s="31"/>
      <c r="D4" s="30" t="s">
        <v>0</v>
      </c>
      <c r="E4" s="124">
        <v>10876.75</v>
      </c>
      <c r="F4" s="124">
        <v>10754</v>
      </c>
      <c r="G4" s="124">
        <v>10951.7</v>
      </c>
      <c r="H4" s="124">
        <v>10754</v>
      </c>
    </row>
    <row r="5" spans="1:8" x14ac:dyDescent="0.3">
      <c r="A5" s="133" t="s">
        <v>25</v>
      </c>
      <c r="B5" s="133"/>
      <c r="C5" s="133"/>
      <c r="D5" s="133"/>
      <c r="E5" s="125"/>
      <c r="F5" s="125"/>
    </row>
    <row r="6" spans="1:8" x14ac:dyDescent="0.3">
      <c r="A6" s="17"/>
      <c r="B6" s="17"/>
      <c r="C6" s="17"/>
      <c r="D6" s="18" t="s">
        <v>7</v>
      </c>
      <c r="E6" s="117">
        <f t="shared" ref="E6:F6" si="0">E10+E48</f>
        <v>11666.05</v>
      </c>
      <c r="F6" s="117">
        <f t="shared" si="0"/>
        <v>11159.716666666665</v>
      </c>
      <c r="G6" s="117">
        <f t="shared" ref="G6:H6" si="1">G10+G48</f>
        <v>11065.316666666669</v>
      </c>
      <c r="H6" s="117">
        <f t="shared" si="1"/>
        <v>11123.883333333333</v>
      </c>
    </row>
    <row r="7" spans="1:8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11116.074999999999</v>
      </c>
      <c r="G7" s="118">
        <f t="shared" ref="G7" si="2">(G6+G8)/2</f>
        <v>11039.625000000002</v>
      </c>
      <c r="H7" s="118">
        <f t="shared" ref="H7" si="3">(H6+H8)/2</f>
        <v>11083.825000000001</v>
      </c>
    </row>
    <row r="8" spans="1:8" x14ac:dyDescent="0.3">
      <c r="A8" s="17"/>
      <c r="B8" s="17"/>
      <c r="C8" s="17"/>
      <c r="D8" s="18" t="s">
        <v>27</v>
      </c>
      <c r="E8" s="119">
        <f t="shared" ref="E8:F8" si="4">E13+E48</f>
        <v>11294.25</v>
      </c>
      <c r="F8" s="119">
        <f t="shared" si="4"/>
        <v>11072.433333333332</v>
      </c>
      <c r="G8" s="119">
        <f t="shared" ref="G8:H8" si="5">G13+G48</f>
        <v>11013.933333333334</v>
      </c>
      <c r="H8" s="119">
        <f t="shared" si="5"/>
        <v>11043.766666666666</v>
      </c>
    </row>
    <row r="9" spans="1:8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10992.824999999999</v>
      </c>
      <c r="G9" s="118">
        <f t="shared" ref="G9" si="6">(G8+G10)/2</f>
        <v>10998.375000000002</v>
      </c>
      <c r="H9" s="118">
        <f t="shared" ref="H9" si="7">(H8+H10)/2</f>
        <v>10971.325000000001</v>
      </c>
    </row>
    <row r="10" spans="1:8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10913.216666666665</v>
      </c>
      <c r="G10" s="119">
        <f t="shared" ref="G10" si="8">(2*G13)-G3</f>
        <v>10982.816666666669</v>
      </c>
      <c r="H10" s="119">
        <f t="shared" ref="H10" si="9">(2*H13)-H3</f>
        <v>10898.883333333333</v>
      </c>
    </row>
    <row r="11" spans="1:8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10869.574999999999</v>
      </c>
      <c r="G11" s="118">
        <f t="shared" ref="G11" si="10">(G10+G13)/2</f>
        <v>10957.125000000002</v>
      </c>
      <c r="H11" s="118">
        <f t="shared" ref="H11" si="11">(H10+H13)/2</f>
        <v>10858.825000000001</v>
      </c>
    </row>
    <row r="12" spans="1:8" x14ac:dyDescent="0.3">
      <c r="A12" s="17"/>
      <c r="B12" s="17"/>
      <c r="C12" s="17"/>
      <c r="D12" s="18"/>
      <c r="E12" s="120"/>
      <c r="F12" s="120"/>
      <c r="G12" s="120"/>
      <c r="H12" s="120"/>
    </row>
    <row r="13" spans="1:8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10825.933333333332</v>
      </c>
      <c r="G13" s="102">
        <f t="shared" ref="G13" si="12">(G2+G3+G4)/3</f>
        <v>10931.433333333334</v>
      </c>
      <c r="H13" s="102">
        <f t="shared" ref="H13" si="13">(H2+H3+H4)/3</f>
        <v>10818.766666666666</v>
      </c>
    </row>
    <row r="14" spans="1:8" x14ac:dyDescent="0.3">
      <c r="A14" s="19"/>
      <c r="B14" s="19"/>
      <c r="C14" s="19"/>
      <c r="D14" s="20"/>
      <c r="E14" s="120"/>
      <c r="F14" s="120"/>
      <c r="G14" s="120"/>
      <c r="H14" s="120"/>
    </row>
    <row r="15" spans="1:8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10746.324999999999</v>
      </c>
      <c r="G15" s="121">
        <f t="shared" ref="G15" si="14">(G13+G16)/2</f>
        <v>10915.875000000002</v>
      </c>
      <c r="H15" s="121">
        <f t="shared" ref="H15" si="15">(H13+H16)/2</f>
        <v>10746.325000000001</v>
      </c>
    </row>
    <row r="16" spans="1:8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10666.716666666665</v>
      </c>
      <c r="G16" s="122">
        <f t="shared" ref="G16" si="16">2*G13-G2</f>
        <v>10900.316666666669</v>
      </c>
      <c r="H16" s="122">
        <f t="shared" ref="H16" si="17">2*H13-H2</f>
        <v>10673.883333333333</v>
      </c>
    </row>
    <row r="17" spans="1:8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10623.074999999999</v>
      </c>
      <c r="G17" s="121">
        <f t="shared" ref="G17" si="18">(G16+G18)/2</f>
        <v>10874.625000000002</v>
      </c>
      <c r="H17" s="121">
        <f t="shared" ref="H17" si="19">(H16+H18)/2</f>
        <v>10633.825000000001</v>
      </c>
    </row>
    <row r="18" spans="1:8" x14ac:dyDescent="0.3">
      <c r="A18" s="17"/>
      <c r="B18" s="17"/>
      <c r="C18" s="17"/>
      <c r="D18" s="18" t="s">
        <v>31</v>
      </c>
      <c r="E18" s="122">
        <f t="shared" ref="E18:F18" si="20">E13-E48</f>
        <v>10133.149999999998</v>
      </c>
      <c r="F18" s="122">
        <f t="shared" si="20"/>
        <v>10579.433333333332</v>
      </c>
      <c r="G18" s="122">
        <f t="shared" ref="G18:H18" si="21">G13-G48</f>
        <v>10848.933333333334</v>
      </c>
      <c r="H18" s="122">
        <f t="shared" si="21"/>
        <v>10593.766666666666</v>
      </c>
    </row>
    <row r="19" spans="1:8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10499.824999999999</v>
      </c>
      <c r="G19" s="121">
        <f t="shared" ref="G19" si="22">(G18+G20)/2</f>
        <v>10833.375000000002</v>
      </c>
      <c r="H19" s="121">
        <f t="shared" ref="H19" si="23">(H18+H20)/2</f>
        <v>10521.325000000001</v>
      </c>
    </row>
    <row r="20" spans="1:8" x14ac:dyDescent="0.3">
      <c r="A20" s="17"/>
      <c r="B20" s="17"/>
      <c r="C20" s="17"/>
      <c r="D20" s="18" t="s">
        <v>8</v>
      </c>
      <c r="E20" s="122">
        <f t="shared" ref="E20:F20" si="24">E16-E48</f>
        <v>9924.399999999996</v>
      </c>
      <c r="F20" s="122">
        <f t="shared" si="24"/>
        <v>10420.216666666665</v>
      </c>
      <c r="G20" s="122">
        <f t="shared" ref="G20:H20" si="25">G16-G48</f>
        <v>10817.816666666669</v>
      </c>
      <c r="H20" s="122">
        <f t="shared" si="25"/>
        <v>10448.883333333333</v>
      </c>
    </row>
    <row r="21" spans="1:8" x14ac:dyDescent="0.3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8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11000.852351086962</v>
      </c>
      <c r="G22" s="105">
        <f t="shared" ref="G22" si="26">(G2/G3)*G4</f>
        <v>11034.743299433367</v>
      </c>
      <c r="H22" s="105">
        <f t="shared" ref="H22" si="27">(H2/H3)*H4</f>
        <v>10979.321618639215</v>
      </c>
    </row>
    <row r="23" spans="1:8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10968.750800000002</v>
      </c>
      <c r="G23" s="89">
        <f t="shared" ref="G23" si="28">G24+1.168*(G24-G25)</f>
        <v>11023.574000000001</v>
      </c>
      <c r="H23" s="89">
        <f t="shared" ref="H23" si="29">H24+1.168*(H24-H25)</f>
        <v>10950.02</v>
      </c>
    </row>
    <row r="24" spans="1:8" x14ac:dyDescent="0.3">
      <c r="A24" s="19"/>
      <c r="B24" s="19"/>
      <c r="C24" s="19"/>
      <c r="D24" s="20" t="s">
        <v>14</v>
      </c>
      <c r="E24" s="88">
        <f t="shared" ref="E24:F24" si="30">E4+E49/2</f>
        <v>11196.0525</v>
      </c>
      <c r="F24" s="88">
        <f t="shared" si="30"/>
        <v>10889.575000000001</v>
      </c>
      <c r="G24" s="88">
        <f t="shared" ref="G24:H24" si="31">G4+G49/2</f>
        <v>10997.075000000001</v>
      </c>
      <c r="H24" s="88">
        <f t="shared" si="31"/>
        <v>10877.75</v>
      </c>
    </row>
    <row r="25" spans="1:8" x14ac:dyDescent="0.3">
      <c r="A25" s="19"/>
      <c r="B25" s="19"/>
      <c r="C25" s="19"/>
      <c r="D25" s="20" t="s">
        <v>15</v>
      </c>
      <c r="E25" s="90">
        <f t="shared" ref="E25:F25" si="32">E4+E49/4</f>
        <v>11036.401250000001</v>
      </c>
      <c r="F25" s="90">
        <f t="shared" si="32"/>
        <v>10821.7875</v>
      </c>
      <c r="G25" s="90">
        <f t="shared" ref="G25:H25" si="33">G4+G49/4</f>
        <v>10974.387500000001</v>
      </c>
      <c r="H25" s="90">
        <f t="shared" si="33"/>
        <v>10815.875</v>
      </c>
    </row>
    <row r="26" spans="1:8" x14ac:dyDescent="0.3">
      <c r="A26" s="19"/>
      <c r="B26" s="19"/>
      <c r="C26" s="19"/>
      <c r="D26" s="20" t="s">
        <v>16</v>
      </c>
      <c r="E26" s="123">
        <f t="shared" ref="E26:F26" si="34">E4+E49/6</f>
        <v>10983.184166666666</v>
      </c>
      <c r="F26" s="123">
        <f t="shared" si="34"/>
        <v>10799.191666666668</v>
      </c>
      <c r="G26" s="123">
        <f t="shared" ref="G26:H26" si="35">G4+G49/6</f>
        <v>10966.825000000001</v>
      </c>
      <c r="H26" s="123">
        <f t="shared" si="35"/>
        <v>10795.25</v>
      </c>
    </row>
    <row r="27" spans="1:8" x14ac:dyDescent="0.3">
      <c r="A27" s="19"/>
      <c r="B27" s="19"/>
      <c r="C27" s="19"/>
      <c r="D27" s="20" t="s">
        <v>17</v>
      </c>
      <c r="E27" s="123">
        <f t="shared" ref="E27:F27" si="36">E4+E49/12</f>
        <v>10929.967083333333</v>
      </c>
      <c r="F27" s="123">
        <f t="shared" si="36"/>
        <v>10776.595833333333</v>
      </c>
      <c r="G27" s="123">
        <f t="shared" ref="G27:H27" si="37">G4+G49/12</f>
        <v>10959.262500000001</v>
      </c>
      <c r="H27" s="123">
        <f t="shared" si="37"/>
        <v>10774.625</v>
      </c>
    </row>
    <row r="28" spans="1:8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10754</v>
      </c>
      <c r="G28" s="102">
        <f t="shared" ref="G28" si="38">G4</f>
        <v>10951.7</v>
      </c>
      <c r="H28" s="102">
        <f t="shared" ref="H28" si="39">H4</f>
        <v>10754</v>
      </c>
    </row>
    <row r="29" spans="1:8" x14ac:dyDescent="0.3">
      <c r="A29" s="19"/>
      <c r="B29" s="19"/>
      <c r="C29" s="19"/>
      <c r="D29" s="20" t="s">
        <v>18</v>
      </c>
      <c r="E29" s="123">
        <f t="shared" ref="E29:F29" si="40">E4-E49/12</f>
        <v>10823.532916666667</v>
      </c>
      <c r="F29" s="123">
        <f t="shared" si="40"/>
        <v>10731.404166666667</v>
      </c>
      <c r="G29" s="123">
        <f t="shared" ref="G29:H29" si="41">G4-G49/12</f>
        <v>10944.137500000001</v>
      </c>
      <c r="H29" s="123">
        <f t="shared" si="41"/>
        <v>10733.375</v>
      </c>
    </row>
    <row r="30" spans="1:8" x14ac:dyDescent="0.3">
      <c r="A30" s="19"/>
      <c r="B30" s="19"/>
      <c r="C30" s="19"/>
      <c r="D30" s="20" t="s">
        <v>19</v>
      </c>
      <c r="E30" s="123">
        <f t="shared" ref="E30:F30" si="42">E4-E49/6</f>
        <v>10770.315833333334</v>
      </c>
      <c r="F30" s="123">
        <f t="shared" si="42"/>
        <v>10708.808333333332</v>
      </c>
      <c r="G30" s="123">
        <f t="shared" ref="G30:H30" si="43">G4-G49/6</f>
        <v>10936.575000000001</v>
      </c>
      <c r="H30" s="123">
        <f t="shared" si="43"/>
        <v>10712.75</v>
      </c>
    </row>
    <row r="31" spans="1:8" x14ac:dyDescent="0.3">
      <c r="A31" s="19"/>
      <c r="B31" s="19"/>
      <c r="C31" s="19"/>
      <c r="D31" s="20" t="s">
        <v>20</v>
      </c>
      <c r="E31" s="92">
        <f t="shared" ref="E31:F31" si="44">E4-E49/4</f>
        <v>10717.098749999999</v>
      </c>
      <c r="F31" s="92">
        <f t="shared" si="44"/>
        <v>10686.2125</v>
      </c>
      <c r="G31" s="92">
        <f t="shared" ref="G31:H31" si="45">G4-G49/4</f>
        <v>10929.012500000001</v>
      </c>
      <c r="H31" s="92">
        <f t="shared" si="45"/>
        <v>10692.125</v>
      </c>
    </row>
    <row r="32" spans="1:8" x14ac:dyDescent="0.3">
      <c r="A32" s="19"/>
      <c r="B32" s="19"/>
      <c r="C32" s="19"/>
      <c r="D32" s="20" t="s">
        <v>21</v>
      </c>
      <c r="E32" s="87">
        <f t="shared" ref="E32:F32" si="46">E4-E49/2</f>
        <v>10557.4475</v>
      </c>
      <c r="F32" s="87">
        <f t="shared" si="46"/>
        <v>10618.424999999999</v>
      </c>
      <c r="G32" s="87">
        <f t="shared" ref="G32:H32" si="47">G4-G49/2</f>
        <v>10906.325000000001</v>
      </c>
      <c r="H32" s="87">
        <f t="shared" si="47"/>
        <v>10630.25</v>
      </c>
    </row>
    <row r="33" spans="1:8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10539.249199999998</v>
      </c>
      <c r="G33" s="93">
        <f t="shared" ref="G33" si="48">G32-1.168*(G31-G32)</f>
        <v>10879.826000000001</v>
      </c>
      <c r="H33" s="93">
        <f t="shared" ref="H33" si="49">H32-1.168*(H31-H32)</f>
        <v>10557.98</v>
      </c>
    </row>
    <row r="34" spans="1:8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10507.147648913038</v>
      </c>
      <c r="G34" s="94">
        <f t="shared" ref="G34" si="50">G4-(G22-G4)</f>
        <v>10868.656700566635</v>
      </c>
      <c r="H34" s="94">
        <f t="shared" ref="H34" si="51">H4-(H22-H4)</f>
        <v>10528.678381360785</v>
      </c>
    </row>
    <row r="35" spans="1:8" x14ac:dyDescent="0.3">
      <c r="A35" s="133" t="s">
        <v>26</v>
      </c>
      <c r="B35" s="133"/>
      <c r="C35" s="133"/>
      <c r="D35" s="133"/>
      <c r="E35" s="123"/>
      <c r="F35" s="123"/>
      <c r="G35" s="123"/>
      <c r="H35" s="123"/>
    </row>
    <row r="36" spans="1:8" x14ac:dyDescent="0.3">
      <c r="A36" s="18"/>
      <c r="B36" s="18"/>
      <c r="C36" s="18"/>
      <c r="D36" s="18" t="s">
        <v>72</v>
      </c>
      <c r="E36" s="105"/>
      <c r="F36" s="105"/>
      <c r="G36" s="105"/>
      <c r="H36" s="105"/>
    </row>
    <row r="37" spans="1:8" x14ac:dyDescent="0.3">
      <c r="A37" s="18"/>
      <c r="B37" s="18"/>
      <c r="C37" s="18"/>
      <c r="D37" s="18" t="s">
        <v>71</v>
      </c>
      <c r="E37" s="105"/>
      <c r="F37" s="105"/>
      <c r="G37" s="105"/>
      <c r="H37" s="105"/>
    </row>
    <row r="38" spans="1:8" x14ac:dyDescent="0.3">
      <c r="A38" s="17"/>
      <c r="B38" s="18"/>
      <c r="C38" s="17"/>
      <c r="D38" s="18" t="s">
        <v>35</v>
      </c>
      <c r="E38" s="89"/>
      <c r="F38" s="89"/>
      <c r="G38" s="89"/>
      <c r="H38" s="89"/>
    </row>
    <row r="39" spans="1:8" x14ac:dyDescent="0.3">
      <c r="A39" s="17"/>
      <c r="B39" s="17"/>
      <c r="C39" s="17"/>
      <c r="D39" s="18" t="s">
        <v>32</v>
      </c>
      <c r="E39" s="88"/>
      <c r="F39" s="88"/>
      <c r="G39" s="88"/>
      <c r="H39" s="88">
        <v>10823</v>
      </c>
    </row>
    <row r="40" spans="1:8" x14ac:dyDescent="0.3">
      <c r="A40" s="17"/>
      <c r="B40" s="17"/>
      <c r="C40" s="17"/>
      <c r="D40" s="18" t="s">
        <v>32</v>
      </c>
      <c r="E40" s="90"/>
      <c r="F40" s="90"/>
      <c r="G40" s="90"/>
      <c r="H40" s="90">
        <v>10791</v>
      </c>
    </row>
    <row r="41" spans="1:8" x14ac:dyDescent="0.3">
      <c r="A41" s="17"/>
      <c r="B41" s="17"/>
      <c r="C41" s="17"/>
      <c r="D41" s="18" t="s">
        <v>0</v>
      </c>
      <c r="E41" s="102">
        <f t="shared" ref="E41:F41" si="52">E4</f>
        <v>10876.75</v>
      </c>
      <c r="F41" s="102">
        <f t="shared" si="52"/>
        <v>10754</v>
      </c>
      <c r="G41" s="102">
        <f t="shared" ref="G41:H41" si="53">G4</f>
        <v>10951.7</v>
      </c>
      <c r="H41" s="102">
        <f t="shared" si="53"/>
        <v>10754</v>
      </c>
    </row>
    <row r="42" spans="1:8" x14ac:dyDescent="0.3">
      <c r="A42" s="17"/>
      <c r="B42" s="17"/>
      <c r="C42" s="17"/>
      <c r="D42" s="18" t="s">
        <v>33</v>
      </c>
      <c r="E42" s="92"/>
      <c r="F42" s="92"/>
      <c r="G42" s="92"/>
      <c r="H42" s="92">
        <v>10707</v>
      </c>
    </row>
    <row r="43" spans="1:8" x14ac:dyDescent="0.3">
      <c r="A43" s="17"/>
      <c r="B43" s="17"/>
      <c r="C43" s="17"/>
      <c r="D43" s="18" t="s">
        <v>34</v>
      </c>
      <c r="E43" s="87"/>
      <c r="F43" s="87"/>
      <c r="G43" s="87"/>
      <c r="H43" s="87"/>
    </row>
    <row r="44" spans="1:8" x14ac:dyDescent="0.3">
      <c r="A44" s="17"/>
      <c r="B44" s="17"/>
      <c r="C44" s="17"/>
      <c r="D44" s="18" t="s">
        <v>36</v>
      </c>
      <c r="E44" s="93"/>
      <c r="F44" s="93"/>
      <c r="G44" s="93"/>
      <c r="H44" s="93"/>
    </row>
    <row r="45" spans="1:8" x14ac:dyDescent="0.3">
      <c r="A45" s="17"/>
      <c r="B45" s="17"/>
      <c r="C45" s="17"/>
      <c r="D45" s="18" t="s">
        <v>73</v>
      </c>
      <c r="E45" s="94"/>
      <c r="F45" s="94"/>
      <c r="G45" s="94"/>
      <c r="H45" s="94"/>
    </row>
    <row r="46" spans="1:8" x14ac:dyDescent="0.3">
      <c r="A46" s="17"/>
      <c r="B46" s="17"/>
      <c r="C46" s="17"/>
      <c r="D46" s="18" t="s">
        <v>74</v>
      </c>
      <c r="E46" s="94"/>
      <c r="F46" s="94"/>
      <c r="G46" s="94"/>
      <c r="H46" s="94"/>
    </row>
    <row r="47" spans="1:8" x14ac:dyDescent="0.3">
      <c r="A47" s="13"/>
      <c r="B47" s="13"/>
      <c r="C47" s="13"/>
      <c r="D47" s="12"/>
      <c r="E47" s="123"/>
      <c r="F47" s="123"/>
      <c r="G47" s="123"/>
      <c r="H47" s="123"/>
    </row>
    <row r="48" spans="1:8" x14ac:dyDescent="0.3">
      <c r="A48" s="13"/>
      <c r="B48" s="13"/>
      <c r="C48" s="12"/>
      <c r="D48" s="12" t="s">
        <v>10</v>
      </c>
      <c r="E48" s="124">
        <f t="shared" ref="E48:F48" si="54">ABS(E2-E3)</f>
        <v>580.55000000000109</v>
      </c>
      <c r="F48" s="124">
        <f t="shared" si="54"/>
        <v>246.5</v>
      </c>
      <c r="G48" s="124">
        <f t="shared" ref="G48:H48" si="55">ABS(G2-G3)</f>
        <v>82.5</v>
      </c>
      <c r="H48" s="124">
        <f t="shared" si="55"/>
        <v>225</v>
      </c>
    </row>
    <row r="49" spans="1:8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271.15000000000003</v>
      </c>
      <c r="G49" s="123">
        <f t="shared" ref="G49" si="56">G48*1.1</f>
        <v>90.750000000000014</v>
      </c>
      <c r="H49" s="123">
        <f t="shared" ref="H49" si="57">H48*1.1</f>
        <v>247.50000000000003</v>
      </c>
    </row>
    <row r="50" spans="1:8" x14ac:dyDescent="0.3">
      <c r="A50" s="13"/>
      <c r="B50" s="13"/>
      <c r="C50" s="12"/>
      <c r="D50" s="12" t="s">
        <v>11</v>
      </c>
      <c r="E50" s="124">
        <f t="shared" ref="E50:F50" si="58">(E2+E3)</f>
        <v>21264.35</v>
      </c>
      <c r="F50" s="124">
        <f t="shared" si="58"/>
        <v>21723.8</v>
      </c>
      <c r="G50" s="124">
        <f t="shared" ref="G50:H50" si="59">(G2+G3)</f>
        <v>21842.6</v>
      </c>
      <c r="H50" s="124">
        <f t="shared" si="59"/>
        <v>21702.3</v>
      </c>
    </row>
    <row r="51" spans="1:8" x14ac:dyDescent="0.3">
      <c r="A51" s="13"/>
      <c r="B51" s="13"/>
      <c r="C51" s="13"/>
      <c r="D51" s="12" t="s">
        <v>6</v>
      </c>
      <c r="E51" s="124">
        <f t="shared" ref="E51:F51" si="60">(E2+E3)/2</f>
        <v>10632.174999999999</v>
      </c>
      <c r="F51" s="124">
        <f t="shared" si="60"/>
        <v>10861.9</v>
      </c>
      <c r="G51" s="124">
        <f t="shared" ref="G51:H51" si="61">(G2+G3)/2</f>
        <v>10921.3</v>
      </c>
      <c r="H51" s="124">
        <f t="shared" si="61"/>
        <v>10851.15</v>
      </c>
    </row>
    <row r="52" spans="1:8" x14ac:dyDescent="0.3">
      <c r="E52" s="125"/>
      <c r="F52" s="125"/>
    </row>
    <row r="53" spans="1:8" x14ac:dyDescent="0.3">
      <c r="E53" s="125"/>
      <c r="F53" s="125"/>
    </row>
    <row r="54" spans="1:8" x14ac:dyDescent="0.3">
      <c r="A54" s="17"/>
      <c r="B54" s="17"/>
      <c r="C54" s="17"/>
      <c r="D54" s="18" t="s">
        <v>4</v>
      </c>
      <c r="E54" s="126">
        <f t="shared" ref="E54:F54" si="62">E13+E57/2</f>
        <v>10795.224999999999</v>
      </c>
      <c r="F54" s="126">
        <f t="shared" si="62"/>
        <v>10861.9</v>
      </c>
      <c r="G54" s="126">
        <f t="shared" ref="G54:H54" si="63">G13+G57/2</f>
        <v>10941.566666666669</v>
      </c>
      <c r="H54" s="126">
        <f t="shared" si="63"/>
        <v>10851.15</v>
      </c>
    </row>
    <row r="55" spans="1:8" x14ac:dyDescent="0.3">
      <c r="A55" s="17"/>
      <c r="B55" s="17"/>
      <c r="C55" s="17"/>
      <c r="D55" s="18" t="s">
        <v>29</v>
      </c>
      <c r="E55" s="127">
        <f t="shared" ref="E55:F55" si="64">E13</f>
        <v>10713.699999999999</v>
      </c>
      <c r="F55" s="127">
        <f t="shared" si="64"/>
        <v>10825.933333333332</v>
      </c>
      <c r="G55" s="127">
        <f t="shared" ref="G55:H55" si="65">G13</f>
        <v>10931.433333333334</v>
      </c>
      <c r="H55" s="127">
        <f t="shared" si="65"/>
        <v>10818.766666666666</v>
      </c>
    </row>
    <row r="56" spans="1:8" x14ac:dyDescent="0.3">
      <c r="A56" s="17"/>
      <c r="B56" s="17"/>
      <c r="C56" s="17"/>
      <c r="D56" s="18" t="s">
        <v>3</v>
      </c>
      <c r="E56" s="128">
        <f t="shared" ref="E56:H56" si="66">E13-E57/2</f>
        <v>10632.174999999999</v>
      </c>
      <c r="F56" s="128">
        <f t="shared" si="66"/>
        <v>10789.966666666665</v>
      </c>
      <c r="G56" s="128">
        <f t="shared" si="66"/>
        <v>10921.3</v>
      </c>
      <c r="H56" s="128">
        <f t="shared" si="66"/>
        <v>10786.383333333333</v>
      </c>
    </row>
    <row r="57" spans="1:8" x14ac:dyDescent="0.3">
      <c r="A57" s="17"/>
      <c r="B57" s="17"/>
      <c r="C57" s="17"/>
      <c r="D57" s="18" t="s">
        <v>5</v>
      </c>
      <c r="E57" s="129">
        <f t="shared" ref="E57:F57" si="67">ABS((E13-E51)*2)</f>
        <v>163.04999999999927</v>
      </c>
      <c r="F57" s="129">
        <f t="shared" si="67"/>
        <v>71.933333333334303</v>
      </c>
      <c r="G57" s="129">
        <f t="shared" ref="G57:H57" si="68">ABS((G13-G51)*2)</f>
        <v>20.266666666670062</v>
      </c>
      <c r="H57" s="129">
        <f t="shared" si="68"/>
        <v>64.766666666666424</v>
      </c>
    </row>
    <row r="58" spans="1:8" ht="225" customHeight="1" x14ac:dyDescent="0.3">
      <c r="A58" s="1" t="s">
        <v>63</v>
      </c>
      <c r="E58" s="125"/>
      <c r="F58" s="125"/>
      <c r="G58" s="130"/>
      <c r="H58" s="130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34" t="s">
        <v>25</v>
      </c>
      <c r="B5" s="134"/>
      <c r="C5" s="134"/>
      <c r="D5" s="134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6" sqref="E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10565</v>
      </c>
      <c r="D9" s="45"/>
      <c r="E9" s="46">
        <v>10675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10494</v>
      </c>
      <c r="D12" s="45"/>
      <c r="E12" s="46">
        <v>10634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10510.4486</v>
      </c>
      <c r="D16" s="71"/>
      <c r="E16" s="70">
        <f>VALUE(23.6/100*(E6-E9)+E9)</f>
        <v>10632.284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10476.700699999999</v>
      </c>
      <c r="D17" s="66"/>
      <c r="E17" s="65">
        <f>VALUE(38.2/100*(E6-E9)+E9)</f>
        <v>10605.858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10449.424999999999</v>
      </c>
      <c r="D18" s="71"/>
      <c r="E18" s="70">
        <f>VALUE(50/100*(E6-E9)+E9)</f>
        <v>10584.5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10422.149300000001</v>
      </c>
      <c r="D19" s="71"/>
      <c r="E19" s="70">
        <f>VALUE(61.8/100*(E6-E9)+E9)</f>
        <v>10563.142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10401.576950000001</v>
      </c>
      <c r="D20" s="55"/>
      <c r="E20" s="54">
        <f>VALUE(70.7/100*(E6-E9)+E9)</f>
        <v>10547.032999999999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10383.3161</v>
      </c>
      <c r="D21" s="55"/>
      <c r="E21" s="54">
        <f>VALUE(78.6/100*(E6-E9)+E9)</f>
        <v>10532.734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10582.299300000001</v>
      </c>
      <c r="D25" s="84"/>
      <c r="E25" s="62">
        <f>VALUE(E12-38.2/100*(E6-E9))</f>
        <v>10703.142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10609.575000000001</v>
      </c>
      <c r="D26" s="84"/>
      <c r="E26" s="62">
        <f>VALUE(E12-50/100*(E6-E9))</f>
        <v>10724.5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10636.850699999999</v>
      </c>
      <c r="D27" s="84"/>
      <c r="E27" s="62">
        <f>VALUE(E12-61.8/100*(E6-E9))</f>
        <v>10745.858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10655.966805</v>
      </c>
      <c r="D28" s="55"/>
      <c r="E28" s="57">
        <f>VALUE(E12-70.07/100*(E6-E9))</f>
        <v>10760.8267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10725.15</v>
      </c>
      <c r="D29" s="84"/>
      <c r="E29" s="62">
        <f>VALUE(E12-100/100*(E6-E9))</f>
        <v>10815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10779.7014</v>
      </c>
      <c r="D30" s="55"/>
      <c r="E30" s="57">
        <f>VALUE(E12-123.6/100*(E6-E9))</f>
        <v>10857.716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10813.4493</v>
      </c>
      <c r="D31" s="55"/>
      <c r="E31" s="57">
        <f>VALUE(E12-138.2/100*(E6-E9))</f>
        <v>10884.142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10840.724999999999</v>
      </c>
      <c r="D32" s="55"/>
      <c r="E32" s="57">
        <f>VALUE(E12-150/100*(E6-E9))</f>
        <v>10905.5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10868.000699999999</v>
      </c>
      <c r="D33" s="84"/>
      <c r="E33" s="62">
        <f>VALUE(E12-161.8/100*(E6-E9))</f>
        <v>10926.858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10887.116805</v>
      </c>
      <c r="D34" s="55"/>
      <c r="E34" s="57">
        <f>VALUE(E12-170.07/100*(E6-E9))</f>
        <v>10941.8267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10956.3</v>
      </c>
      <c r="D35" s="84"/>
      <c r="E35" s="62">
        <f>VALUE(E12-200/100*(E6-E9))</f>
        <v>10996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11010.8514</v>
      </c>
      <c r="D36" s="55"/>
      <c r="E36" s="57">
        <f>VALUE(E12-223.6/100*(E6-E9))</f>
        <v>11038.716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11044.5993</v>
      </c>
      <c r="D37" s="84"/>
      <c r="E37" s="62">
        <f>VALUE(E12-238.2/100*(E6-E9))</f>
        <v>11065.142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11099.150699999998</v>
      </c>
      <c r="D38" s="84"/>
      <c r="E38" s="62">
        <f>VALUE(E12-261.8/100*(E6-E9))</f>
        <v>11107.858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11187.449999999999</v>
      </c>
      <c r="D39" s="84"/>
      <c r="E39" s="62">
        <f>VALUE(E12-300/100*(E6-E9))</f>
        <v>11177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11242.001399999999</v>
      </c>
      <c r="D40" s="55"/>
      <c r="E40" s="57">
        <f>VALUE(E12-323.6/100*(E6-E9))</f>
        <v>11219.716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11275.749299999999</v>
      </c>
      <c r="D41" s="84"/>
      <c r="E41" s="62">
        <f>VALUE(E12-338.2/100*(E6-E9))</f>
        <v>11246.142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11330.300699999998</v>
      </c>
      <c r="D42" s="84"/>
      <c r="E42" s="62">
        <f>VALUE(E12-361.8/100*(E6-E9))</f>
        <v>11288.858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11418.599999999999</v>
      </c>
      <c r="D43" s="84"/>
      <c r="E43" s="62">
        <f>VALUE(E12-400/100*(E6-E9))</f>
        <v>11358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11473.151399999999</v>
      </c>
      <c r="D44" s="55"/>
      <c r="E44" s="57">
        <f>VALUE(E12-423.6/100*(E6-E9))</f>
        <v>11400.716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11506.899299999999</v>
      </c>
      <c r="D45" s="55"/>
      <c r="E45" s="57">
        <f>VALUE(E12-438.2/100*(E6-E9))</f>
        <v>11427.142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11561.450699999998</v>
      </c>
      <c r="D46" s="55"/>
      <c r="E46" s="57">
        <f>VALUE(E12-461.8/100*(E6-E9))</f>
        <v>11469.858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11649.749999999998</v>
      </c>
      <c r="D47" s="55"/>
      <c r="E47" s="57">
        <f>VALUE(E12-500/100*(E6-E9))</f>
        <v>11539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11704.301399999998</v>
      </c>
      <c r="D48" s="55"/>
      <c r="E48" s="57">
        <f>VALUE(E12-523.6/100*(E6-E9))</f>
        <v>11581.716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11738.049299999999</v>
      </c>
      <c r="D49" s="55"/>
      <c r="E49" s="57">
        <f>VALUE(E12-538.2/100*(E6-E9))</f>
        <v>11608.142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11792.600699999997</v>
      </c>
      <c r="D50" s="55"/>
      <c r="E50" s="57">
        <f>VALUE(E12-561.8/100*(E6-E9))</f>
        <v>11650.858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2018-12-23T21:22:48Z</dcterms:modified>
</cp:coreProperties>
</file>