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60" i="2" s="1"/>
  <c r="I63" i="2" s="1"/>
  <c r="I13" i="2" s="1"/>
  <c r="I58" i="2"/>
  <c r="I56" i="2"/>
  <c r="I46" i="2"/>
  <c r="I30" i="2"/>
  <c r="I24" i="2"/>
  <c r="I36" i="2" s="1"/>
  <c r="I18" i="2"/>
  <c r="I22" i="2" s="1"/>
  <c r="I14" i="2"/>
  <c r="I10" i="2"/>
  <c r="I11" i="2" s="1"/>
  <c r="I20" i="2" l="1"/>
  <c r="I6" i="2"/>
  <c r="I17" i="2"/>
  <c r="I21" i="2"/>
  <c r="I8" i="2"/>
  <c r="I9" i="2" s="1"/>
  <c r="I19" i="2"/>
  <c r="I57" i="2"/>
  <c r="I15" i="2"/>
  <c r="G14" i="2"/>
  <c r="G10" i="2" s="1"/>
  <c r="G11" i="2" s="1"/>
  <c r="H14" i="2"/>
  <c r="H10" i="2" s="1"/>
  <c r="G24" i="2"/>
  <c r="G36" i="2" s="1"/>
  <c r="H24" i="2"/>
  <c r="H36" i="2" s="1"/>
  <c r="G30" i="2"/>
  <c r="H30" i="2"/>
  <c r="G46" i="2"/>
  <c r="H46" i="2"/>
  <c r="G56" i="2"/>
  <c r="G57" i="2" s="1"/>
  <c r="H56" i="2"/>
  <c r="H57" i="2" s="1"/>
  <c r="G58" i="2"/>
  <c r="H58" i="2"/>
  <c r="G59" i="2"/>
  <c r="G62" i="2" s="1"/>
  <c r="H59" i="2"/>
  <c r="H62" i="2" s="1"/>
  <c r="G61" i="2"/>
  <c r="H61"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I33" i="2" l="1"/>
  <c r="I29" i="2"/>
  <c r="I27" i="2"/>
  <c r="I32" i="2"/>
  <c r="I28" i="2"/>
  <c r="I31" i="2"/>
  <c r="I34" i="2"/>
  <c r="I35" i="2" s="1"/>
  <c r="I26" i="2"/>
  <c r="I7" i="2"/>
  <c r="G20" i="2"/>
  <c r="G60" i="2"/>
  <c r="G63" i="2" s="1"/>
  <c r="G15" i="2" s="1"/>
  <c r="G26" i="2"/>
  <c r="G29" i="2"/>
  <c r="G33" i="2"/>
  <c r="G28" i="2"/>
  <c r="G32" i="2"/>
  <c r="H29" i="2"/>
  <c r="H32" i="2"/>
  <c r="H28" i="2"/>
  <c r="H60" i="2"/>
  <c r="H63" i="2" s="1"/>
  <c r="H13" i="2" s="1"/>
  <c r="H6" i="2"/>
  <c r="H11" i="2"/>
  <c r="G6" i="2"/>
  <c r="H31" i="2"/>
  <c r="H27" i="2"/>
  <c r="H18" i="2"/>
  <c r="H17" i="2" s="1"/>
  <c r="H8" i="2"/>
  <c r="H9" i="2" s="1"/>
  <c r="H34" i="2"/>
  <c r="G31" i="2"/>
  <c r="G27" i="2"/>
  <c r="H26" i="2"/>
  <c r="G18" i="2"/>
  <c r="G8" i="2"/>
  <c r="G9" i="2" s="1"/>
  <c r="G34" i="2"/>
  <c r="G35" i="2" s="1"/>
  <c r="H33" i="2"/>
  <c r="H20" i="2"/>
  <c r="GB22" i="6"/>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13" i="2" l="1"/>
  <c r="I25" i="2"/>
  <c r="G25" i="2"/>
  <c r="H15" i="2"/>
  <c r="H35" i="2"/>
  <c r="G7" i="2"/>
  <c r="G19" i="2"/>
  <c r="G22" i="2"/>
  <c r="G21" i="2" s="1"/>
  <c r="H22" i="2"/>
  <c r="H19" i="2"/>
  <c r="H7" i="2"/>
  <c r="G17" i="2"/>
  <c r="H21" i="2"/>
  <c r="H25" i="2"/>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<sst xmlns="http://schemas.openxmlformats.org/spreadsheetml/2006/main" count="199" uniqueCount="81">
  <si>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</si>
  <si>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</si>
  <si>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</si>
  <si>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</si>
  <si>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</si>
  <si>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</si>
  <si>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</si>
  <si>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</si>
  <si>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</si>
  <si>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</si>
  <si>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</si>
  <si>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</si>
  <si>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</si>
  <si>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</si>
  <si>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</si>
  <si>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</si>
  <si>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</si>
  <si>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</si>
  <si>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</si>
  <si>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</si>
  <si>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</si>
  <si>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</si>
  <si>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</si>
  <si>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</si>
  <si>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</si>
  <si>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</si>
  <si>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</si>
  <si>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</si>
  <si>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</si>
  <si>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</si>
  <si>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</si>
  <si>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</si>
  <si>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</si>
  <si>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</si>
  <si>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</si>
  <si>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</si>
  <si>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</si>
  <si>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</si>
  <si>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</si>
  <si>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</si>
  <si>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</si>
  <si>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</si>
  <si>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</si>
  <si>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</si>
  <si>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</si>
  <si>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</si>
  <si>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</si>
  <si>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</si>
  <si>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</si>
  <si>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</si>
  <si>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</si>
  <si>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</si>
  <si>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</si>
  <si>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</si>
  <si>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</si>
  <si>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</si>
  <si>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</si>
  <si>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</si>
  <si>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</si>
  <si>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</si>
  <si>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</si>
  <si>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</si>
  <si>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</si>
  <si>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</si>
  <si>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</si>
  <si>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</si>
  <si>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</si>
  <si>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</si>
  <si>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</si>
  <si>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</si>
  <si>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</si>
  <si>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</si>
  <si>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</si>
  <si>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</si>
  <si>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</si>
  <si>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</si>
  <si>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</si>
  <si>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</si>
  <si>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</si>
  <si>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</si>
  <si>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11461 ~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</si>
</sst>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3"/>
  <sheetViews>
    <sheetView showGridLines="0" zoomScale="110" zoomScaleNormal="110" workbookViewId="0">
      <selection activeCell="I3" sqref="I3"/>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58"/>
      <c r="B1" s="259"/>
      <c r="C1" s="259"/>
      <c r="D1" s="259"/>
      <c r="E1" s="2" t="s">
        <v>68</v>
      </c>
      <c r="F1" s="2" t="s">
        <v>1</v>
      </c>
      <c r="G1" s="3">
        <v>43703</v>
      </c>
      <c r="H1" s="3">
        <v>43704</v>
      </c>
      <c r="I1" s="3">
        <v>43705</v>
      </c>
      <c r="J1" s="3"/>
      <c r="K1" s="207"/>
      <c r="L1" s="3"/>
    </row>
    <row r="2" spans="1:12" ht="14.7" customHeight="1" x14ac:dyDescent="0.3">
      <c r="A2" s="4"/>
      <c r="B2" s="5"/>
      <c r="C2" s="5"/>
      <c r="D2" s="6" t="s">
        <v>2</v>
      </c>
      <c r="E2" s="7">
        <v>11981.75</v>
      </c>
      <c r="F2" s="7">
        <v>11146.9</v>
      </c>
      <c r="G2" s="7">
        <v>11070.3</v>
      </c>
      <c r="H2" s="7">
        <v>11141.75</v>
      </c>
      <c r="I2" s="7">
        <v>11129.65</v>
      </c>
      <c r="J2" s="7"/>
      <c r="K2" s="208"/>
      <c r="L2" s="7"/>
    </row>
    <row r="3" spans="1:12" ht="14.7" customHeight="1" x14ac:dyDescent="0.3">
      <c r="A3" s="4"/>
      <c r="B3" s="8"/>
      <c r="C3" s="9"/>
      <c r="D3" s="6" t="s">
        <v>3</v>
      </c>
      <c r="E3" s="10">
        <v>10999.4</v>
      </c>
      <c r="F3" s="10">
        <v>10637.15</v>
      </c>
      <c r="G3" s="10">
        <v>10756.55</v>
      </c>
      <c r="H3" s="10">
        <v>11049.5</v>
      </c>
      <c r="I3" s="10">
        <v>10987.65</v>
      </c>
      <c r="J3" s="10"/>
      <c r="K3" s="209"/>
      <c r="L3" s="10"/>
    </row>
    <row r="4" spans="1:12" ht="14.7" customHeight="1" x14ac:dyDescent="0.3">
      <c r="A4" s="4"/>
      <c r="B4" s="8"/>
      <c r="C4" s="9"/>
      <c r="D4" s="6" t="s">
        <v>4</v>
      </c>
      <c r="E4" s="11">
        <v>11118</v>
      </c>
      <c r="F4" s="11">
        <v>10829.35</v>
      </c>
      <c r="G4" s="11">
        <v>11057.85</v>
      </c>
      <c r="H4" s="11">
        <v>11105.35</v>
      </c>
      <c r="I4" s="11">
        <v>11046.1</v>
      </c>
      <c r="J4" s="11"/>
      <c r="K4" s="210"/>
      <c r="L4" s="11"/>
    </row>
    <row r="5" spans="1:12" ht="14.7" customHeight="1" x14ac:dyDescent="0.3">
      <c r="A5" s="256" t="s">
        <v>5</v>
      </c>
      <c r="B5" s="257"/>
      <c r="C5" s="257"/>
      <c r="D5" s="257"/>
      <c r="E5" s="5"/>
      <c r="F5" s="5"/>
      <c r="G5" s="5"/>
      <c r="H5" s="5"/>
      <c r="I5" s="5"/>
      <c r="J5" s="234"/>
      <c r="K5" s="211"/>
      <c r="L5" s="5"/>
    </row>
    <row r="6" spans="1:12" ht="14.7" customHeight="1" x14ac:dyDescent="0.3">
      <c r="A6" s="12"/>
      <c r="B6" s="13"/>
      <c r="C6" s="13"/>
      <c r="D6" s="14" t="s">
        <v>6</v>
      </c>
      <c r="E6" s="15">
        <f t="shared" ref="E6:G6" si="0">E10+E56</f>
        <v>12715.716666666667</v>
      </c>
      <c r="F6" s="15">
        <f t="shared" si="0"/>
        <v>11614.866666666667</v>
      </c>
      <c r="G6" s="15">
        <f t="shared" si="0"/>
        <v>11480.333333333332</v>
      </c>
      <c r="H6" s="15">
        <f t="shared" ref="H6:I6" si="1">H10+H56</f>
        <v>11240.483333333334</v>
      </c>
      <c r="I6" s="15">
        <f t="shared" si="1"/>
        <v>11263.283333333335</v>
      </c>
      <c r="J6" s="15"/>
      <c r="K6" s="212"/>
      <c r="L6" s="15"/>
    </row>
    <row r="7" spans="1:12" ht="14.7" hidden="1" customHeight="1" x14ac:dyDescent="0.3">
      <c r="A7" s="12"/>
      <c r="B7" s="13"/>
      <c r="C7" s="13"/>
      <c r="D7" s="14" t="s">
        <v>7</v>
      </c>
      <c r="E7" s="16">
        <f t="shared" ref="E7:F7" si="2">(E6+E8)/2</f>
        <v>12532.225</v>
      </c>
      <c r="F7" s="16">
        <f t="shared" si="2"/>
        <v>11497.875</v>
      </c>
      <c r="G7" s="16">
        <f t="shared" ref="G7" si="3">(G6+G8)/2</f>
        <v>11377.824999999999</v>
      </c>
      <c r="H7" s="16">
        <f t="shared" ref="H7:I7" si="4">(H6+H8)/2</f>
        <v>11215.8</v>
      </c>
      <c r="I7" s="16">
        <f t="shared" si="4"/>
        <v>11229.875</v>
      </c>
      <c r="J7" s="16"/>
      <c r="K7" s="213"/>
      <c r="L7" s="16"/>
    </row>
    <row r="8" spans="1:12" ht="14.7" customHeight="1" x14ac:dyDescent="0.3">
      <c r="A8" s="12"/>
      <c r="B8" s="13"/>
      <c r="C8" s="13"/>
      <c r="D8" s="14" t="s">
        <v>8</v>
      </c>
      <c r="E8" s="17">
        <f t="shared" ref="E8:G8" si="5">E14+E56</f>
        <v>12348.733333333334</v>
      </c>
      <c r="F8" s="17">
        <f t="shared" si="5"/>
        <v>11380.883333333333</v>
      </c>
      <c r="G8" s="17">
        <f t="shared" si="5"/>
        <v>11275.316666666666</v>
      </c>
      <c r="H8" s="17">
        <f t="shared" ref="H8:I8" si="6">H14+H56</f>
        <v>11191.116666666667</v>
      </c>
      <c r="I8" s="17">
        <f t="shared" si="6"/>
        <v>11196.466666666667</v>
      </c>
      <c r="J8" s="17"/>
      <c r="K8" s="214"/>
      <c r="L8" s="17"/>
    </row>
    <row r="9" spans="1:12" ht="14.7" hidden="1" customHeight="1" x14ac:dyDescent="0.3">
      <c r="A9" s="12"/>
      <c r="B9" s="13"/>
      <c r="C9" s="13"/>
      <c r="D9" s="14" t="s">
        <v>9</v>
      </c>
      <c r="E9" s="16">
        <f t="shared" ref="E9:F9" si="7">(E8+E10)/2</f>
        <v>12041.05</v>
      </c>
      <c r="F9" s="16">
        <f t="shared" si="7"/>
        <v>11243</v>
      </c>
      <c r="G9" s="16">
        <f t="shared" ref="G9" si="8">(G8+G10)/2</f>
        <v>11220.949999999999</v>
      </c>
      <c r="H9" s="16">
        <f t="shared" ref="H9:I9" si="9">(H8+H10)/2</f>
        <v>11169.674999999999</v>
      </c>
      <c r="I9" s="16">
        <f t="shared" si="9"/>
        <v>11158.875</v>
      </c>
      <c r="J9" s="16"/>
      <c r="K9" s="213"/>
      <c r="L9" s="16"/>
    </row>
    <row r="10" spans="1:12" ht="14.7" customHeight="1" x14ac:dyDescent="0.3">
      <c r="A10" s="12"/>
      <c r="B10" s="13"/>
      <c r="C10" s="13"/>
      <c r="D10" s="14" t="s">
        <v>10</v>
      </c>
      <c r="E10" s="18">
        <f t="shared" ref="E10:F10" si="10">(2*E14)-E3</f>
        <v>11733.366666666667</v>
      </c>
      <c r="F10" s="18">
        <f t="shared" si="10"/>
        <v>11105.116666666667</v>
      </c>
      <c r="G10" s="18">
        <f t="shared" ref="G10" si="11">(2*G14)-G3</f>
        <v>11166.583333333332</v>
      </c>
      <c r="H10" s="18">
        <f t="shared" ref="H10:I10" si="12">(2*H14)-H3</f>
        <v>11148.233333333334</v>
      </c>
      <c r="I10" s="18">
        <f t="shared" si="12"/>
        <v>11121.283333333335</v>
      </c>
      <c r="J10" s="18"/>
      <c r="K10" s="215"/>
      <c r="L10" s="18"/>
    </row>
    <row r="11" spans="1:12" ht="14.7" hidden="1" customHeight="1" x14ac:dyDescent="0.3">
      <c r="A11" s="12"/>
      <c r="B11" s="13"/>
      <c r="C11" s="13"/>
      <c r="D11" s="14" t="s">
        <v>11</v>
      </c>
      <c r="E11" s="16">
        <f t="shared" ref="E11:F11" si="13">(E10+E14)/2</f>
        <v>11549.875</v>
      </c>
      <c r="F11" s="16">
        <f t="shared" si="13"/>
        <v>10988.125</v>
      </c>
      <c r="G11" s="16">
        <f t="shared" ref="G11" si="14">(G10+G14)/2</f>
        <v>11064.074999999999</v>
      </c>
      <c r="H11" s="16">
        <f t="shared" ref="H11:I11" si="15">(H10+H14)/2</f>
        <v>11123.55</v>
      </c>
      <c r="I11" s="16">
        <f t="shared" si="15"/>
        <v>11087.875</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 t="shared" ref="E13:H13" si="16">E14+E63/2</f>
        <v>11242.191666666666</v>
      </c>
      <c r="F13" s="20">
        <f t="shared" si="16"/>
        <v>10892.025</v>
      </c>
      <c r="G13" s="20">
        <f t="shared" si="16"/>
        <v>11009.708333333332</v>
      </c>
      <c r="H13" s="20">
        <f t="shared" si="16"/>
        <v>11102.108333333334</v>
      </c>
      <c r="I13" s="20">
        <f t="shared" ref="I13" si="17">I14+I63/2</f>
        <v>11058.65</v>
      </c>
      <c r="J13" s="20"/>
      <c r="K13" s="216"/>
      <c r="L13" s="20"/>
    </row>
    <row r="14" spans="1:12" ht="14.7" customHeight="1" x14ac:dyDescent="0.3">
      <c r="A14" s="12"/>
      <c r="B14" s="13"/>
      <c r="C14" s="13"/>
      <c r="D14" s="14" t="s">
        <v>13</v>
      </c>
      <c r="E14" s="11">
        <f t="shared" ref="E14:F14" si="18">(E2+E3+E4)/3</f>
        <v>11366.383333333333</v>
      </c>
      <c r="F14" s="11">
        <f t="shared" si="18"/>
        <v>10871.133333333333</v>
      </c>
      <c r="G14" s="11">
        <f t="shared" ref="G14" si="19">(G2+G3+G4)/3</f>
        <v>10961.566666666666</v>
      </c>
      <c r="H14" s="11">
        <f t="shared" ref="H14:I14" si="20">(H2+H3+H4)/3</f>
        <v>11098.866666666667</v>
      </c>
      <c r="I14" s="11">
        <f t="shared" si="20"/>
        <v>11054.466666666667</v>
      </c>
      <c r="J14" s="11"/>
      <c r="K14" s="210"/>
      <c r="L14" s="11"/>
    </row>
    <row r="15" spans="1:12" ht="14.7" customHeight="1" x14ac:dyDescent="0.3">
      <c r="A15" s="12"/>
      <c r="B15" s="13"/>
      <c r="C15" s="13"/>
      <c r="D15" s="14" t="s">
        <v>14</v>
      </c>
      <c r="E15" s="21">
        <f t="shared" ref="E15:H15" si="21">E14-E63/2</f>
        <v>11490.575000000001</v>
      </c>
      <c r="F15" s="21">
        <f t="shared" si="21"/>
        <v>10850.241666666667</v>
      </c>
      <c r="G15" s="21">
        <f t="shared" si="21"/>
        <v>10913.424999999999</v>
      </c>
      <c r="H15" s="21">
        <f t="shared" si="21"/>
        <v>11095.625</v>
      </c>
      <c r="I15" s="21">
        <f t="shared" ref="I15" si="22">I14-I63/2</f>
        <v>11050.283333333335</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23">(E14+E18)/2</f>
        <v>11058.7</v>
      </c>
      <c r="F17" s="16">
        <f t="shared" si="23"/>
        <v>10733.25</v>
      </c>
      <c r="G17" s="16">
        <f t="shared" ref="G17" si="24">(G14+G18)/2</f>
        <v>10907.199999999999</v>
      </c>
      <c r="H17" s="16">
        <f t="shared" ref="H17:I17" si="25">(H14+H18)/2</f>
        <v>11077.424999999999</v>
      </c>
      <c r="I17" s="16">
        <f t="shared" si="25"/>
        <v>11016.875</v>
      </c>
      <c r="J17" s="16"/>
      <c r="K17" s="213"/>
      <c r="L17" s="16"/>
    </row>
    <row r="18" spans="1:12" ht="14.7" customHeight="1" x14ac:dyDescent="0.3">
      <c r="A18" s="12"/>
      <c r="B18" s="13"/>
      <c r="C18" s="13"/>
      <c r="D18" s="14" t="s">
        <v>16</v>
      </c>
      <c r="E18" s="22">
        <f t="shared" ref="E18:F18" si="26">2*E14-E2</f>
        <v>10751.016666666666</v>
      </c>
      <c r="F18" s="22">
        <f t="shared" si="26"/>
        <v>10595.366666666667</v>
      </c>
      <c r="G18" s="22">
        <f t="shared" ref="G18" si="27">2*G14-G2</f>
        <v>10852.833333333332</v>
      </c>
      <c r="H18" s="22">
        <f t="shared" ref="H18:I18" si="28">2*H14-H2</f>
        <v>11055.983333333334</v>
      </c>
      <c r="I18" s="22">
        <f t="shared" si="28"/>
        <v>10979.283333333335</v>
      </c>
      <c r="J18" s="22"/>
      <c r="K18" s="218"/>
      <c r="L18" s="22"/>
    </row>
    <row r="19" spans="1:12" ht="14.7" hidden="1" customHeight="1" x14ac:dyDescent="0.3">
      <c r="A19" s="12"/>
      <c r="B19" s="13"/>
      <c r="C19" s="13"/>
      <c r="D19" s="14" t="s">
        <v>17</v>
      </c>
      <c r="E19" s="16">
        <f t="shared" ref="E19:F19" si="29">(E18+E20)/2</f>
        <v>10567.525</v>
      </c>
      <c r="F19" s="16">
        <f t="shared" si="29"/>
        <v>10478.375</v>
      </c>
      <c r="G19" s="16">
        <f t="shared" ref="G19" si="30">(G18+G20)/2</f>
        <v>10750.324999999999</v>
      </c>
      <c r="H19" s="16">
        <f t="shared" ref="H19:I19" si="31">(H18+H20)/2</f>
        <v>11031.3</v>
      </c>
      <c r="I19" s="16">
        <f t="shared" si="31"/>
        <v>10945.875</v>
      </c>
      <c r="J19" s="16"/>
      <c r="K19" s="213"/>
      <c r="L19" s="16"/>
    </row>
    <row r="20" spans="1:12" ht="14.7" customHeight="1" x14ac:dyDescent="0.3">
      <c r="A20" s="12"/>
      <c r="B20" s="13"/>
      <c r="C20" s="13"/>
      <c r="D20" s="14" t="s">
        <v>18</v>
      </c>
      <c r="E20" s="23">
        <f t="shared" ref="E20:G20" si="32">E14-E56</f>
        <v>10384.033333333333</v>
      </c>
      <c r="F20" s="23">
        <f t="shared" si="32"/>
        <v>10361.383333333333</v>
      </c>
      <c r="G20" s="23">
        <f t="shared" si="32"/>
        <v>10647.816666666666</v>
      </c>
      <c r="H20" s="23">
        <f t="shared" ref="H20:I20" si="33">H14-H56</f>
        <v>11006.616666666667</v>
      </c>
      <c r="I20" s="23">
        <f t="shared" si="33"/>
        <v>10912.466666666667</v>
      </c>
      <c r="J20" s="23"/>
      <c r="K20" s="219"/>
      <c r="L20" s="23"/>
    </row>
    <row r="21" spans="1:12" ht="14.7" hidden="1" customHeight="1" x14ac:dyDescent="0.3">
      <c r="A21" s="12"/>
      <c r="B21" s="13"/>
      <c r="C21" s="13"/>
      <c r="D21" s="14" t="s">
        <v>19</v>
      </c>
      <c r="E21" s="16">
        <f t="shared" ref="E21:F21" si="34">(E20+E22)/2</f>
        <v>10076.349999999999</v>
      </c>
      <c r="F21" s="16">
        <f t="shared" si="34"/>
        <v>10223.5</v>
      </c>
      <c r="G21" s="16">
        <f t="shared" ref="G21" si="35">(G20+G22)/2</f>
        <v>10593.449999999999</v>
      </c>
      <c r="H21" s="16">
        <f t="shared" ref="H21:I21" si="36">(H20+H22)/2</f>
        <v>10985.174999999999</v>
      </c>
      <c r="I21" s="16">
        <f t="shared" si="36"/>
        <v>10874.875</v>
      </c>
      <c r="J21" s="16"/>
      <c r="K21" s="213"/>
      <c r="L21" s="16"/>
    </row>
    <row r="22" spans="1:12" ht="14.7" customHeight="1" x14ac:dyDescent="0.3">
      <c r="A22" s="12"/>
      <c r="B22" s="13"/>
      <c r="C22" s="13"/>
      <c r="D22" s="14" t="s">
        <v>20</v>
      </c>
      <c r="E22" s="24">
        <f t="shared" ref="E22:G22" si="37">E18-E56</f>
        <v>9768.6666666666661</v>
      </c>
      <c r="F22" s="24">
        <f t="shared" si="37"/>
        <v>10085.616666666667</v>
      </c>
      <c r="G22" s="24">
        <f t="shared" si="37"/>
        <v>10539.083333333332</v>
      </c>
      <c r="H22" s="24">
        <f t="shared" ref="H22:I22" si="38">H18-H56</f>
        <v>10963.733333333334</v>
      </c>
      <c r="I22" s="24">
        <f t="shared" si="38"/>
        <v>10837.283333333335</v>
      </c>
      <c r="J22" s="24"/>
      <c r="K22" s="220"/>
      <c r="L22" s="24"/>
    </row>
    <row r="23" spans="1:12" ht="14.7" customHeight="1" x14ac:dyDescent="0.3">
      <c r="A23" s="256" t="s">
        <v>21</v>
      </c>
      <c r="B23" s="257"/>
      <c r="C23" s="257"/>
      <c r="D23" s="257"/>
      <c r="E23" s="25"/>
      <c r="F23" s="25"/>
      <c r="G23" s="25"/>
      <c r="H23" s="25"/>
      <c r="I23" s="25"/>
      <c r="J23" s="25"/>
      <c r="K23" s="221"/>
      <c r="L23" s="25"/>
    </row>
    <row r="24" spans="1:12" ht="14.7" customHeight="1" x14ac:dyDescent="0.3">
      <c r="A24" s="12"/>
      <c r="B24" s="13"/>
      <c r="C24" s="13"/>
      <c r="D24" s="14" t="s">
        <v>22</v>
      </c>
      <c r="E24" s="17">
        <f t="shared" ref="E24:F24" si="39">(E2/E3)*E4</f>
        <v>12110.942096841647</v>
      </c>
      <c r="F24" s="17">
        <f t="shared" si="39"/>
        <v>11348.310545117818</v>
      </c>
      <c r="G24" s="17">
        <f t="shared" ref="G24" si="40">(G2/G3)*G4</f>
        <v>11380.388401020775</v>
      </c>
      <c r="H24" s="17">
        <f t="shared" ref="H24:I24" si="41">(H2/H3)*H4</f>
        <v>11198.066280148423</v>
      </c>
      <c r="I24" s="17">
        <f t="shared" si="41"/>
        <v>11188.855384454364</v>
      </c>
      <c r="J24" s="17"/>
      <c r="K24" s="214"/>
      <c r="L24" s="17"/>
    </row>
    <row r="25" spans="1:12" ht="14.7" hidden="1" customHeight="1" x14ac:dyDescent="0.3">
      <c r="A25" s="12"/>
      <c r="B25" s="13"/>
      <c r="C25" s="13"/>
      <c r="D25" s="14" t="s">
        <v>23</v>
      </c>
      <c r="E25" s="16">
        <f t="shared" ref="E25:F25" si="42">E26+1.168*(E26-E27)</f>
        <v>11973.82332</v>
      </c>
      <c r="F25" s="16">
        <f t="shared" si="42"/>
        <v>11273.4442</v>
      </c>
      <c r="G25" s="16">
        <f t="shared" ref="G25" si="43">G26+1.168*(G26-G27)</f>
        <v>11331.189</v>
      </c>
      <c r="H25" s="16">
        <f t="shared" ref="H25:I25" si="44">H26+1.168*(H26-H27)</f>
        <v>11185.718199999999</v>
      </c>
      <c r="I25" s="16">
        <f t="shared" si="44"/>
        <v>11169.810400000002</v>
      </c>
      <c r="J25" s="16"/>
      <c r="K25" s="213"/>
      <c r="L25" s="16"/>
    </row>
    <row r="26" spans="1:12" ht="14.7" customHeight="1" x14ac:dyDescent="0.3">
      <c r="A26" s="12"/>
      <c r="B26" s="13"/>
      <c r="C26" s="13"/>
      <c r="D26" s="14" t="s">
        <v>24</v>
      </c>
      <c r="E26" s="18">
        <f t="shared" ref="E26:G26" si="45">E4+E57/2</f>
        <v>11658.2925</v>
      </c>
      <c r="F26" s="18">
        <f t="shared" si="45"/>
        <v>11109.7125</v>
      </c>
      <c r="G26" s="18">
        <f t="shared" si="45"/>
        <v>11230.4125</v>
      </c>
      <c r="H26" s="18">
        <f t="shared" ref="H26:I26" si="46">H4+H57/2</f>
        <v>11156.0875</v>
      </c>
      <c r="I26" s="18">
        <f t="shared" si="46"/>
        <v>11124.2</v>
      </c>
      <c r="J26" s="18"/>
      <c r="K26" s="215"/>
      <c r="L26" s="18"/>
    </row>
    <row r="27" spans="1:12" ht="14.7" customHeight="1" x14ac:dyDescent="0.3">
      <c r="A27" s="12"/>
      <c r="B27" s="13"/>
      <c r="C27" s="13"/>
      <c r="D27" s="14" t="s">
        <v>25</v>
      </c>
      <c r="E27" s="7">
        <f t="shared" ref="E27:G27" si="47">E4+E57/4</f>
        <v>11388.14625</v>
      </c>
      <c r="F27" s="7">
        <f t="shared" si="47"/>
        <v>10969.53125</v>
      </c>
      <c r="G27" s="7">
        <f t="shared" si="47"/>
        <v>11144.13125</v>
      </c>
      <c r="H27" s="7">
        <f t="shared" ref="H27:I27" si="48">H4+H57/4</f>
        <v>11130.71875</v>
      </c>
      <c r="I27" s="7">
        <f t="shared" si="48"/>
        <v>11085.15</v>
      </c>
      <c r="J27" s="7"/>
      <c r="K27" s="208"/>
      <c r="L27" s="7"/>
    </row>
    <row r="28" spans="1:12" ht="14.7" hidden="1" customHeight="1" x14ac:dyDescent="0.3">
      <c r="A28" s="12"/>
      <c r="B28" s="13"/>
      <c r="C28" s="13"/>
      <c r="D28" s="14" t="s">
        <v>26</v>
      </c>
      <c r="E28" s="16">
        <f t="shared" ref="E28:G28" si="49">E4+E57/6</f>
        <v>11298.0975</v>
      </c>
      <c r="F28" s="16">
        <f t="shared" si="49"/>
        <v>10922.804166666667</v>
      </c>
      <c r="G28" s="16">
        <f t="shared" si="49"/>
        <v>11115.370833333334</v>
      </c>
      <c r="H28" s="16">
        <f t="shared" ref="H28:I28" si="50">H4+H57/6</f>
        <v>11122.262500000001</v>
      </c>
      <c r="I28" s="16">
        <f t="shared" si="50"/>
        <v>11072.133333333333</v>
      </c>
      <c r="J28" s="16"/>
      <c r="K28" s="213"/>
      <c r="L28" s="16"/>
    </row>
    <row r="29" spans="1:12" ht="14.7" hidden="1" customHeight="1" x14ac:dyDescent="0.3">
      <c r="A29" s="12"/>
      <c r="B29" s="13"/>
      <c r="C29" s="13"/>
      <c r="D29" s="14" t="s">
        <v>27</v>
      </c>
      <c r="E29" s="16">
        <f t="shared" ref="E29:G29" si="51">E4+E57/12</f>
        <v>11208.04875</v>
      </c>
      <c r="F29" s="16">
        <f t="shared" si="51"/>
        <v>10876.077083333334</v>
      </c>
      <c r="G29" s="16">
        <f t="shared" si="51"/>
        <v>11086.610416666666</v>
      </c>
      <c r="H29" s="16">
        <f t="shared" ref="H29:I29" si="52">H4+H57/12</f>
        <v>11113.80625</v>
      </c>
      <c r="I29" s="16">
        <f t="shared" si="52"/>
        <v>11059.116666666667</v>
      </c>
      <c r="J29" s="16"/>
      <c r="K29" s="213"/>
      <c r="L29" s="16"/>
    </row>
    <row r="30" spans="1:12" ht="14.7" customHeight="1" x14ac:dyDescent="0.3">
      <c r="A30" s="12"/>
      <c r="B30" s="13"/>
      <c r="C30" s="13"/>
      <c r="D30" s="14" t="s">
        <v>4</v>
      </c>
      <c r="E30" s="11">
        <f t="shared" ref="E30:F30" si="53">E4</f>
        <v>11118</v>
      </c>
      <c r="F30" s="11">
        <f t="shared" si="53"/>
        <v>10829.35</v>
      </c>
      <c r="G30" s="11">
        <f t="shared" ref="G30" si="54">G4</f>
        <v>11057.85</v>
      </c>
      <c r="H30" s="11">
        <f t="shared" ref="H30:I30" si="55">H4</f>
        <v>11105.35</v>
      </c>
      <c r="I30" s="11">
        <f t="shared" si="55"/>
        <v>11046.1</v>
      </c>
      <c r="J30" s="11"/>
      <c r="K30" s="210"/>
      <c r="L30" s="11"/>
    </row>
    <row r="31" spans="1:12" ht="14.7" hidden="1" customHeight="1" x14ac:dyDescent="0.3">
      <c r="A31" s="12"/>
      <c r="B31" s="13"/>
      <c r="C31" s="13"/>
      <c r="D31" s="14" t="s">
        <v>28</v>
      </c>
      <c r="E31" s="16">
        <f t="shared" ref="E31:G31" si="56">E4-E57/12</f>
        <v>11027.95125</v>
      </c>
      <c r="F31" s="16">
        <f t="shared" si="56"/>
        <v>10782.622916666667</v>
      </c>
      <c r="G31" s="16">
        <f t="shared" si="56"/>
        <v>11029.089583333334</v>
      </c>
      <c r="H31" s="16">
        <f t="shared" ref="H31:I31" si="57">H4-H57/12</f>
        <v>11096.893750000001</v>
      </c>
      <c r="I31" s="16">
        <f t="shared" si="57"/>
        <v>11033.083333333334</v>
      </c>
      <c r="J31" s="16"/>
      <c r="K31" s="213"/>
      <c r="L31" s="16"/>
    </row>
    <row r="32" spans="1:12" ht="14.7" hidden="1" customHeight="1" x14ac:dyDescent="0.3">
      <c r="A32" s="12"/>
      <c r="B32" s="13"/>
      <c r="C32" s="13"/>
      <c r="D32" s="14" t="s">
        <v>29</v>
      </c>
      <c r="E32" s="16">
        <f t="shared" ref="E32:G32" si="58">E4-E57/6</f>
        <v>10937.9025</v>
      </c>
      <c r="F32" s="16">
        <f t="shared" si="58"/>
        <v>10735.895833333334</v>
      </c>
      <c r="G32" s="16">
        <f t="shared" si="58"/>
        <v>11000.329166666666</v>
      </c>
      <c r="H32" s="16">
        <f t="shared" ref="H32:I32" si="59">H4-H57/6</f>
        <v>11088.4375</v>
      </c>
      <c r="I32" s="16">
        <f t="shared" si="59"/>
        <v>11020.066666666668</v>
      </c>
      <c r="J32" s="16"/>
      <c r="K32" s="213"/>
      <c r="L32" s="16"/>
    </row>
    <row r="33" spans="1:255" ht="14.7" customHeight="1" x14ac:dyDescent="0.3">
      <c r="A33" s="12"/>
      <c r="B33" s="13"/>
      <c r="C33" s="13"/>
      <c r="D33" s="14" t="s">
        <v>30</v>
      </c>
      <c r="E33" s="10">
        <f t="shared" ref="E33:G33" si="60">E4-E57/4</f>
        <v>10847.85375</v>
      </c>
      <c r="F33" s="10">
        <f t="shared" si="60"/>
        <v>10689.168750000001</v>
      </c>
      <c r="G33" s="10">
        <f t="shared" si="60"/>
        <v>10971.56875</v>
      </c>
      <c r="H33" s="10">
        <f t="shared" ref="H33:I33" si="61">H4-H57/4</f>
        <v>11079.981250000001</v>
      </c>
      <c r="I33" s="10">
        <f t="shared" si="61"/>
        <v>11007.050000000001</v>
      </c>
      <c r="J33" s="10"/>
      <c r="K33" s="209"/>
      <c r="L33" s="10"/>
    </row>
    <row r="34" spans="1:255" ht="14.7" customHeight="1" x14ac:dyDescent="0.3">
      <c r="A34" s="12"/>
      <c r="B34" s="13"/>
      <c r="C34" s="13"/>
      <c r="D34" s="14" t="s">
        <v>31</v>
      </c>
      <c r="E34" s="22">
        <f t="shared" ref="E34:G34" si="62">E4-E57/2</f>
        <v>10577.7075</v>
      </c>
      <c r="F34" s="22">
        <f t="shared" si="62"/>
        <v>10548.987500000001</v>
      </c>
      <c r="G34" s="22">
        <f t="shared" si="62"/>
        <v>10885.2875</v>
      </c>
      <c r="H34" s="22">
        <f t="shared" ref="H34:I34" si="63">H4-H57/2</f>
        <v>11054.612500000001</v>
      </c>
      <c r="I34" s="22">
        <f t="shared" si="63"/>
        <v>10968</v>
      </c>
      <c r="J34" s="22"/>
      <c r="K34" s="218"/>
      <c r="L34" s="22"/>
    </row>
    <row r="35" spans="1:255" ht="14.7" hidden="1" customHeight="1" x14ac:dyDescent="0.3">
      <c r="A35" s="12"/>
      <c r="B35" s="13"/>
      <c r="C35" s="13"/>
      <c r="D35" s="14" t="s">
        <v>32</v>
      </c>
      <c r="E35" s="16">
        <f t="shared" ref="E35:F35" si="64">E34-1.168*(E33-E34)</f>
        <v>10262.17668</v>
      </c>
      <c r="F35" s="16">
        <f t="shared" si="64"/>
        <v>10385.255800000001</v>
      </c>
      <c r="G35" s="16">
        <f t="shared" ref="G35" si="65">G34-1.168*(G33-G34)</f>
        <v>10784.511</v>
      </c>
      <c r="H35" s="16">
        <f t="shared" ref="H35:I35" si="66">H34-1.168*(H33-H34)</f>
        <v>11024.981800000001</v>
      </c>
      <c r="I35" s="16">
        <f t="shared" si="66"/>
        <v>10922.389599999999</v>
      </c>
      <c r="J35" s="16"/>
      <c r="K35" s="213"/>
      <c r="L35" s="16"/>
    </row>
    <row r="36" spans="1:255" ht="14.7" customHeight="1" x14ac:dyDescent="0.3">
      <c r="A36" s="12"/>
      <c r="B36" s="13"/>
      <c r="C36" s="13"/>
      <c r="D36" s="14" t="s">
        <v>33</v>
      </c>
      <c r="E36" s="23">
        <f t="shared" ref="E36:F36" si="67">E4-(E24-E4)</f>
        <v>10125.057903158353</v>
      </c>
      <c r="F36" s="23">
        <f t="shared" si="67"/>
        <v>10310.389454882183</v>
      </c>
      <c r="G36" s="23">
        <f t="shared" ref="G36" si="68">G4-(G24-G4)</f>
        <v>10735.311598979226</v>
      </c>
      <c r="H36" s="23">
        <f t="shared" ref="H36:I36" si="69">H4-(H24-H4)</f>
        <v>11012.633719851578</v>
      </c>
      <c r="I36" s="23">
        <f t="shared" si="69"/>
        <v>10903.344615545637</v>
      </c>
      <c r="J36" s="23"/>
      <c r="K36" s="219"/>
      <c r="L36" s="23"/>
    </row>
    <row r="37" spans="1:255" ht="14.7" customHeight="1" x14ac:dyDescent="0.3">
      <c r="A37" s="256" t="s">
        <v>34</v>
      </c>
      <c r="B37" s="257"/>
      <c r="C37" s="257"/>
      <c r="D37" s="257"/>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30"/>
      <c r="B41" s="19"/>
      <c r="C41" s="19"/>
      <c r="D41" s="14" t="s">
        <v>36</v>
      </c>
      <c r="E41" s="15"/>
      <c r="F41" s="15"/>
      <c r="G41" s="15"/>
      <c r="H41" s="15"/>
      <c r="I41" s="15"/>
      <c r="J41" s="242"/>
      <c r="K41" s="212"/>
      <c r="L41" s="15"/>
    </row>
    <row r="42" spans="1:255" ht="14.7" customHeight="1" x14ac:dyDescent="0.3">
      <c r="A42" s="30"/>
      <c r="B42" s="19"/>
      <c r="C42" s="19"/>
      <c r="D42" s="14" t="s">
        <v>37</v>
      </c>
      <c r="E42" s="17"/>
      <c r="F42" s="17"/>
      <c r="G42" s="17"/>
      <c r="H42" s="17"/>
      <c r="I42" s="17"/>
      <c r="J42" s="237"/>
      <c r="K42" s="222"/>
      <c r="L42" s="77"/>
      <c r="M42" s="204"/>
      <c r="N42" s="201"/>
    </row>
    <row r="43" spans="1:255" ht="14.7" customHeight="1" x14ac:dyDescent="0.3">
      <c r="A43" s="12"/>
      <c r="B43" s="19"/>
      <c r="C43" s="13"/>
      <c r="D43" s="14" t="s">
        <v>38</v>
      </c>
      <c r="E43" s="18"/>
      <c r="F43" s="18"/>
      <c r="G43" s="18"/>
      <c r="H43" s="18">
        <v>11197.123799999999</v>
      </c>
      <c r="I43" s="18">
        <v>11197.123799999999</v>
      </c>
      <c r="J43" s="236"/>
      <c r="K43" s="215"/>
      <c r="L43" s="18"/>
      <c r="M43" s="204"/>
      <c r="N43" s="201"/>
      <c r="O43" s="1">
        <v>11135.568000000001</v>
      </c>
    </row>
    <row r="44" spans="1:255" ht="14.7" customHeight="1" x14ac:dyDescent="0.3">
      <c r="A44" s="12"/>
      <c r="B44" s="13"/>
      <c r="C44" s="13"/>
      <c r="D44" s="14" t="s">
        <v>39</v>
      </c>
      <c r="E44" s="7"/>
      <c r="F44" s="7"/>
      <c r="G44" s="7"/>
      <c r="H44" s="7">
        <v>11181.45</v>
      </c>
      <c r="I44" s="7">
        <v>11181.45</v>
      </c>
      <c r="J44" s="235"/>
      <c r="K44" s="224"/>
      <c r="L44" s="7"/>
      <c r="M44" s="204"/>
      <c r="N44" s="201"/>
    </row>
    <row r="45" spans="1:255" ht="14.7" customHeight="1" x14ac:dyDescent="0.3">
      <c r="A45" s="12"/>
      <c r="B45" s="13"/>
      <c r="C45" s="13"/>
      <c r="D45" s="136" t="s">
        <v>64</v>
      </c>
      <c r="E45" s="20"/>
      <c r="F45" s="20"/>
      <c r="G45" s="20"/>
      <c r="H45" s="20" t="s">
        <v>80</v>
      </c>
      <c r="I45" s="20" t="s">
        <v>80</v>
      </c>
      <c r="J45" s="241"/>
      <c r="K45" s="225"/>
      <c r="L45" s="20"/>
    </row>
    <row r="46" spans="1:255" ht="14.7" customHeight="1" x14ac:dyDescent="0.3">
      <c r="A46" s="12"/>
      <c r="B46" s="13"/>
      <c r="C46" s="13"/>
      <c r="D46" s="14" t="s">
        <v>4</v>
      </c>
      <c r="E46" s="11">
        <f t="shared" ref="E46:G46" si="70">E4</f>
        <v>11118</v>
      </c>
      <c r="F46" s="11">
        <f t="shared" si="70"/>
        <v>10829.35</v>
      </c>
      <c r="G46" s="11">
        <f t="shared" si="70"/>
        <v>11057.85</v>
      </c>
      <c r="H46" s="11">
        <f t="shared" ref="H46:I46" si="71">H4</f>
        <v>11105.35</v>
      </c>
      <c r="I46" s="11">
        <f t="shared" si="71"/>
        <v>11046.1</v>
      </c>
      <c r="J46" s="11"/>
      <c r="K46" s="226"/>
      <c r="L46" s="11"/>
    </row>
    <row r="47" spans="1:255" ht="14.7" customHeight="1" x14ac:dyDescent="0.3">
      <c r="A47" s="12"/>
      <c r="B47" s="13"/>
      <c r="C47" s="13"/>
      <c r="D47" s="14" t="s">
        <v>40</v>
      </c>
      <c r="E47" s="21"/>
      <c r="F47" s="21"/>
      <c r="G47" s="21"/>
      <c r="H47" s="21">
        <v>11050.8428</v>
      </c>
      <c r="I47" s="21">
        <v>11050.8428</v>
      </c>
      <c r="J47" s="238"/>
      <c r="K47" s="21"/>
      <c r="L47" s="21"/>
      <c r="M47" s="205"/>
    </row>
    <row r="48" spans="1:255" ht="14.7" customHeight="1" x14ac:dyDescent="0.3">
      <c r="A48" s="12"/>
      <c r="B48" s="13"/>
      <c r="C48" s="13"/>
      <c r="D48" s="14" t="s">
        <v>41</v>
      </c>
      <c r="E48" s="10"/>
      <c r="F48" s="10"/>
      <c r="G48" s="10"/>
      <c r="H48" s="10">
        <v>10994.6036</v>
      </c>
      <c r="I48" s="10">
        <v>10994.6036</v>
      </c>
      <c r="J48" s="243"/>
      <c r="K48" s="10"/>
      <c r="L48" s="10"/>
      <c r="M48" s="206"/>
    </row>
    <row r="49" spans="1:255" ht="14.7" customHeight="1" x14ac:dyDescent="0.3">
      <c r="A49" s="12"/>
      <c r="B49" s="13"/>
      <c r="C49" s="13"/>
      <c r="D49" s="14" t="s">
        <v>42</v>
      </c>
      <c r="E49" s="22"/>
      <c r="F49" s="22"/>
      <c r="G49" s="22"/>
      <c r="H49" s="22"/>
      <c r="I49" s="22"/>
      <c r="J49" s="244"/>
      <c r="K49" s="22"/>
      <c r="L49" s="22"/>
      <c r="M49" s="204"/>
      <c r="N49" s="11">
        <v>11394.578600000001</v>
      </c>
      <c r="O49" s="201">
        <v>1.23</v>
      </c>
    </row>
    <row r="50" spans="1:255" ht="14.7" customHeight="1" x14ac:dyDescent="0.3">
      <c r="A50" s="12"/>
      <c r="B50" s="13"/>
      <c r="C50" s="13"/>
      <c r="D50" s="14" t="s">
        <v>43</v>
      </c>
      <c r="E50" s="23"/>
      <c r="F50" s="23"/>
      <c r="G50" s="23"/>
      <c r="H50" s="23"/>
      <c r="I50" s="23"/>
      <c r="J50" s="245"/>
      <c r="K50" s="227"/>
      <c r="L50" s="23"/>
      <c r="M50" s="204"/>
      <c r="N50" s="11">
        <v>11300.45</v>
      </c>
      <c r="O50" s="201">
        <v>1</v>
      </c>
    </row>
    <row r="51" spans="1:255" ht="14.7" customHeight="1" x14ac:dyDescent="0.3">
      <c r="A51" s="12"/>
      <c r="B51" s="13"/>
      <c r="C51" s="13"/>
      <c r="D51" s="14" t="s">
        <v>44</v>
      </c>
      <c r="E51" s="24"/>
      <c r="F51" s="24"/>
      <c r="G51" s="24"/>
      <c r="H51" s="24"/>
      <c r="I51" s="24"/>
      <c r="J51" s="24"/>
      <c r="K51" s="220"/>
      <c r="L51" s="24"/>
      <c r="N51" s="11"/>
    </row>
    <row r="52" spans="1:255" ht="14.7" customHeight="1" x14ac:dyDescent="0.3">
      <c r="A52" s="91"/>
      <c r="B52" s="91"/>
      <c r="C52" s="91"/>
      <c r="D52" s="91"/>
      <c r="E52" s="24"/>
      <c r="F52" s="24"/>
      <c r="G52" s="24"/>
      <c r="H52" s="24"/>
      <c r="I52" s="24"/>
      <c r="J52" s="24"/>
      <c r="K52" s="220"/>
      <c r="L52" s="24"/>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row>
    <row r="53" spans="1:255" ht="14.7" customHeight="1" x14ac:dyDescent="0.3">
      <c r="A53" s="91"/>
      <c r="B53" s="91"/>
      <c r="C53" s="91"/>
      <c r="D53" s="91"/>
      <c r="E53" s="24"/>
      <c r="F53" s="24"/>
      <c r="G53" s="24"/>
      <c r="H53" s="24"/>
      <c r="I53" s="24"/>
      <c r="J53" s="24"/>
      <c r="K53" s="220"/>
      <c r="L53" s="24"/>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24"/>
      <c r="F54" s="24"/>
      <c r="G54" s="24"/>
      <c r="H54" s="24"/>
      <c r="I54" s="24"/>
      <c r="J54" s="24"/>
      <c r="K54" s="220"/>
      <c r="L54" s="24"/>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256" t="s">
        <v>45</v>
      </c>
      <c r="B55" s="257"/>
      <c r="C55" s="257"/>
      <c r="D55" s="257"/>
      <c r="E55" s="25"/>
      <c r="F55" s="25"/>
      <c r="G55" s="25"/>
      <c r="H55" s="25"/>
      <c r="I55" s="25"/>
      <c r="J55" s="25"/>
      <c r="K55" s="221"/>
      <c r="L55" s="25"/>
      <c r="N55" s="11">
        <v>10723.3747</v>
      </c>
      <c r="O55" s="201">
        <v>0.38</v>
      </c>
    </row>
    <row r="56" spans="1:255" ht="14.7" customHeight="1" x14ac:dyDescent="0.3">
      <c r="A56" s="12"/>
      <c r="B56" s="13"/>
      <c r="C56" s="13"/>
      <c r="D56" s="14" t="s">
        <v>46</v>
      </c>
      <c r="E56" s="16">
        <f t="shared" ref="E56:G56" si="72">ABS(E2-E3)</f>
        <v>982.35000000000036</v>
      </c>
      <c r="F56" s="16">
        <f t="shared" si="72"/>
        <v>509.75</v>
      </c>
      <c r="G56" s="16">
        <f t="shared" si="72"/>
        <v>313.75</v>
      </c>
      <c r="H56" s="16">
        <f t="shared" ref="H56:I56" si="73">ABS(H2-H3)</f>
        <v>92.25</v>
      </c>
      <c r="I56" s="16">
        <f t="shared" si="73"/>
        <v>142</v>
      </c>
      <c r="J56" s="16"/>
      <c r="K56" s="213"/>
      <c r="L56" s="16"/>
      <c r="N56" s="11">
        <v>10581.875</v>
      </c>
      <c r="O56" s="201">
        <v>0.5</v>
      </c>
    </row>
    <row r="57" spans="1:255" ht="14.7" customHeight="1" x14ac:dyDescent="0.3">
      <c r="A57" s="12"/>
      <c r="B57" s="13"/>
      <c r="C57" s="13"/>
      <c r="D57" s="14" t="s">
        <v>47</v>
      </c>
      <c r="E57" s="16">
        <f t="shared" ref="E57:F57" si="74">E56*1.1</f>
        <v>1080.5850000000005</v>
      </c>
      <c r="F57" s="16">
        <f t="shared" si="74"/>
        <v>560.72500000000002</v>
      </c>
      <c r="G57" s="16">
        <f t="shared" ref="G57" si="75">G56*1.1</f>
        <v>345.125</v>
      </c>
      <c r="H57" s="16">
        <f t="shared" ref="H57:I57" si="76">H56*1.1</f>
        <v>101.47500000000001</v>
      </c>
      <c r="I57" s="16">
        <f t="shared" si="76"/>
        <v>156.20000000000002</v>
      </c>
      <c r="J57" s="16"/>
      <c r="K57" s="213"/>
      <c r="L57" s="16"/>
      <c r="N57" s="11">
        <v>10440.375300000002</v>
      </c>
      <c r="O57" s="201">
        <v>0.61</v>
      </c>
    </row>
    <row r="58" spans="1:255" ht="14.7" customHeight="1" x14ac:dyDescent="0.3">
      <c r="A58" s="12"/>
      <c r="B58" s="13"/>
      <c r="C58" s="13"/>
      <c r="D58" s="14" t="s">
        <v>48</v>
      </c>
      <c r="E58" s="16">
        <f t="shared" ref="E58:G58" si="77">(E2+E3)</f>
        <v>22981.15</v>
      </c>
      <c r="F58" s="16">
        <f t="shared" si="77"/>
        <v>21784.05</v>
      </c>
      <c r="G58" s="16">
        <f t="shared" si="77"/>
        <v>21826.85</v>
      </c>
      <c r="H58" s="16">
        <f t="shared" ref="H58:I58" si="78">(H2+H3)</f>
        <v>22191.25</v>
      </c>
      <c r="I58" s="16">
        <f t="shared" si="78"/>
        <v>22117.3</v>
      </c>
      <c r="J58" s="16"/>
      <c r="K58" s="213"/>
      <c r="L58" s="16"/>
    </row>
    <row r="59" spans="1:255" ht="14.7" customHeight="1" x14ac:dyDescent="0.3">
      <c r="A59" s="12"/>
      <c r="B59" s="13"/>
      <c r="C59" s="13"/>
      <c r="D59" s="14" t="s">
        <v>49</v>
      </c>
      <c r="E59" s="16">
        <f t="shared" ref="E59:G59" si="79">(E2+E3)/2</f>
        <v>11490.575000000001</v>
      </c>
      <c r="F59" s="16">
        <f t="shared" si="79"/>
        <v>10892.025</v>
      </c>
      <c r="G59" s="16">
        <f t="shared" si="79"/>
        <v>10913.424999999999</v>
      </c>
      <c r="H59" s="16">
        <f t="shared" ref="H59:I59" si="80">(H2+H3)/2</f>
        <v>11095.625</v>
      </c>
      <c r="I59" s="16">
        <f t="shared" si="80"/>
        <v>11058.65</v>
      </c>
      <c r="J59" s="16"/>
      <c r="K59" s="213"/>
      <c r="L59" s="16"/>
    </row>
    <row r="60" spans="1:255" ht="14.7" customHeight="1" x14ac:dyDescent="0.3">
      <c r="A60" s="12"/>
      <c r="B60" s="13"/>
      <c r="C60" s="13"/>
      <c r="D60" s="14" t="s">
        <v>12</v>
      </c>
      <c r="E60" s="16">
        <f t="shared" ref="E60:F60" si="81">E61-E62+E61</f>
        <v>11242.191666666666</v>
      </c>
      <c r="F60" s="16">
        <f t="shared" si="81"/>
        <v>10850.241666666667</v>
      </c>
      <c r="G60" s="16">
        <f t="shared" ref="G60" si="82">G61-G62+G61</f>
        <v>11009.708333333332</v>
      </c>
      <c r="H60" s="16">
        <f t="shared" ref="H60:I60" si="83">H61-H62+H61</f>
        <v>11102.108333333334</v>
      </c>
      <c r="I60" s="16">
        <f t="shared" si="83"/>
        <v>11050.283333333335</v>
      </c>
      <c r="J60" s="16"/>
      <c r="K60" s="213"/>
      <c r="L60" s="16"/>
    </row>
    <row r="61" spans="1:255" ht="14.7" customHeight="1" x14ac:dyDescent="0.3">
      <c r="A61" s="12"/>
      <c r="B61" s="13"/>
      <c r="C61" s="13"/>
      <c r="D61" s="14" t="s">
        <v>50</v>
      </c>
      <c r="E61" s="16">
        <f t="shared" ref="E61:G61" si="84">(E2+E3+E4)/3</f>
        <v>11366.383333333333</v>
      </c>
      <c r="F61" s="16">
        <f t="shared" si="84"/>
        <v>10871.133333333333</v>
      </c>
      <c r="G61" s="16">
        <f t="shared" si="84"/>
        <v>10961.566666666666</v>
      </c>
      <c r="H61" s="16">
        <f t="shared" ref="H61:I61" si="85">(H2+H3+H4)/3</f>
        <v>11098.866666666667</v>
      </c>
      <c r="I61" s="16">
        <f t="shared" si="85"/>
        <v>11054.466666666667</v>
      </c>
      <c r="J61" s="16"/>
      <c r="K61" s="213"/>
      <c r="L61" s="16"/>
    </row>
    <row r="62" spans="1:255" ht="14.7" customHeight="1" x14ac:dyDescent="0.3">
      <c r="A62" s="12"/>
      <c r="B62" s="13"/>
      <c r="C62" s="13"/>
      <c r="D62" s="14" t="s">
        <v>14</v>
      </c>
      <c r="E62" s="16">
        <f t="shared" ref="E62:F62" si="86">E59</f>
        <v>11490.575000000001</v>
      </c>
      <c r="F62" s="16">
        <f t="shared" si="86"/>
        <v>10892.025</v>
      </c>
      <c r="G62" s="16">
        <f t="shared" ref="G62" si="87">G59</f>
        <v>10913.424999999999</v>
      </c>
      <c r="H62" s="16">
        <f t="shared" ref="H62:I62" si="88">H59</f>
        <v>11095.625</v>
      </c>
      <c r="I62" s="16">
        <f t="shared" si="88"/>
        <v>11058.65</v>
      </c>
      <c r="J62" s="16"/>
      <c r="K62" s="213"/>
      <c r="L62" s="16"/>
    </row>
    <row r="63" spans="1:255" ht="14.7" customHeight="1" x14ac:dyDescent="0.3">
      <c r="A63" s="12"/>
      <c r="B63" s="13"/>
      <c r="C63" s="13"/>
      <c r="D63" s="14" t="s">
        <v>51</v>
      </c>
      <c r="E63" s="31">
        <f>(E60-E62)</f>
        <v>-248.38333333333503</v>
      </c>
      <c r="F63" s="31">
        <f t="shared" ref="F63" si="89">ABS(F60-F62)</f>
        <v>41.783333333332848</v>
      </c>
      <c r="G63" s="31">
        <f t="shared" ref="G63" si="90">ABS(G60-G62)</f>
        <v>96.283333333332848</v>
      </c>
      <c r="H63" s="31">
        <f t="shared" ref="H63:I63" si="91">ABS(H60-H62)</f>
        <v>6.4833333333335759</v>
      </c>
      <c r="I63" s="31">
        <f t="shared" si="91"/>
        <v>8.3666666666649689</v>
      </c>
      <c r="J63" s="31"/>
      <c r="K63" s="223"/>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topLeftCell="G7" zoomScaleNormal="100" workbookViewId="0">
      <selection activeCell="W28" sqref="W2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10637.15</v>
      </c>
      <c r="G6" s="109"/>
      <c r="H6" s="176">
        <v>11981.75</v>
      </c>
      <c r="I6" s="110" t="s">
        <v>69</v>
      </c>
      <c r="J6" s="177">
        <v>11181.45</v>
      </c>
      <c r="K6" s="111" t="s">
        <v>77</v>
      </c>
      <c r="L6" s="178">
        <v>11181.45</v>
      </c>
      <c r="M6" s="109" t="s">
        <v>78</v>
      </c>
      <c r="N6" s="176">
        <v>11141.75</v>
      </c>
      <c r="O6" s="110"/>
      <c r="P6" s="177">
        <v>11141.75</v>
      </c>
      <c r="Q6" s="111"/>
      <c r="R6" s="178">
        <v>10756.55</v>
      </c>
      <c r="S6" s="109"/>
      <c r="T6" s="176">
        <v>10922</v>
      </c>
      <c r="U6" s="110"/>
      <c r="V6" s="176">
        <v>10949</v>
      </c>
      <c r="W6" s="111" t="s">
        <v>77</v>
      </c>
      <c r="X6" s="178">
        <v>10949</v>
      </c>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11000.3</v>
      </c>
      <c r="G9" s="109"/>
      <c r="H9" s="176">
        <v>10782.6</v>
      </c>
      <c r="I9" s="110"/>
      <c r="J9" s="177">
        <v>10901.6</v>
      </c>
      <c r="K9" s="111"/>
      <c r="L9" s="178">
        <v>10637.15</v>
      </c>
      <c r="M9" s="109"/>
      <c r="N9" s="176">
        <v>11077</v>
      </c>
      <c r="O9" s="110"/>
      <c r="P9" s="177">
        <v>10987.65</v>
      </c>
      <c r="Q9" s="111"/>
      <c r="R9" s="177">
        <v>11141.75</v>
      </c>
      <c r="S9" s="109"/>
      <c r="T9" s="176">
        <v>10986</v>
      </c>
      <c r="U9" s="110"/>
      <c r="V9" s="177">
        <v>10978</v>
      </c>
      <c r="W9" s="111"/>
      <c r="X9" s="177">
        <v>11010</v>
      </c>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10756.55</v>
      </c>
      <c r="G12" s="109"/>
      <c r="H12" s="176">
        <v>11181.45</v>
      </c>
      <c r="I12" s="110"/>
      <c r="J12" s="177">
        <v>11146.9</v>
      </c>
      <c r="K12" s="111"/>
      <c r="L12" s="178">
        <v>11141.75</v>
      </c>
      <c r="M12" s="109"/>
      <c r="N12" s="176">
        <v>11135</v>
      </c>
      <c r="O12" s="110"/>
      <c r="P12" s="177">
        <v>11065.05</v>
      </c>
      <c r="Q12" s="111"/>
      <c r="R12" s="178"/>
      <c r="S12" s="109"/>
      <c r="T12" s="176">
        <v>10949</v>
      </c>
      <c r="U12" s="110"/>
      <c r="V12" s="177">
        <v>10968</v>
      </c>
      <c r="W12" s="111"/>
      <c r="X12" s="178">
        <v>10990</v>
      </c>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10914.596599999999</v>
      </c>
      <c r="G16" s="186"/>
      <c r="H16" s="186">
        <f>VALUE(23.6/100*(H6-H9)+H9)</f>
        <v>11065.599400000001</v>
      </c>
      <c r="I16" s="187"/>
      <c r="J16" s="186">
        <f>VALUE(23.6/100*(J6-J9)+J9)</f>
        <v>10967.6446</v>
      </c>
      <c r="K16" s="186"/>
      <c r="L16" s="186">
        <f>VALUE(23.6/100*(L6-L9)+L9)</f>
        <v>10765.604799999999</v>
      </c>
      <c r="M16" s="186"/>
      <c r="N16" s="186">
        <f>VALUE(23.6/100*(N6-N9)+N9)</f>
        <v>11092.281000000001</v>
      </c>
      <c r="O16" s="187"/>
      <c r="P16" s="186">
        <f>VALUE(23.6/100*(P6-P9)+P9)</f>
        <v>11024.017599999999</v>
      </c>
      <c r="Q16" s="186"/>
      <c r="R16" s="186">
        <f>VALUE(23.6/100*(R6-R9)+R9)</f>
        <v>11050.8428</v>
      </c>
      <c r="S16" s="186"/>
      <c r="T16" s="186">
        <f>VALUE(23.6/100*(T6-T9)+T9)</f>
        <v>10970.896000000001</v>
      </c>
      <c r="U16" s="187"/>
      <c r="V16" s="186">
        <f>VALUE(23.6/100*(V6-V9)+V9)</f>
        <v>10971.156000000001</v>
      </c>
      <c r="W16" s="186"/>
      <c r="X16" s="186">
        <f>VALUE(23.6/100*(X6-X9)+X9)</f>
        <v>10995.603999999999</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9">
        <f>VALUE(38.2/100*(D6-D9)+D9)</f>
        <v>11197.123799999999</v>
      </c>
      <c r="E17" s="188"/>
      <c r="F17" s="188">
        <f>VALUE(38.2/100*(F6-F9)+F9)</f>
        <v>10861.5767</v>
      </c>
      <c r="G17" s="188"/>
      <c r="H17" s="188">
        <f>38.2/100*(H6-H9)+H9</f>
        <v>11240.675300000001</v>
      </c>
      <c r="I17" s="189"/>
      <c r="J17" s="188">
        <f>VALUE(38.2/100*(J6-J9)+J9)</f>
        <v>11008.502700000001</v>
      </c>
      <c r="K17" s="188"/>
      <c r="L17" s="188">
        <f>VALUE(38.2/100*(L6-L9)+L9)</f>
        <v>10845.0726</v>
      </c>
      <c r="M17" s="188"/>
      <c r="N17" s="188">
        <f>38.2/100*(N6-N9)+N9</f>
        <v>11101.7345</v>
      </c>
      <c r="O17" s="189"/>
      <c r="P17" s="188">
        <f>VALUE(38.2/100*(P6-P9)+P9)</f>
        <v>11046.5162</v>
      </c>
      <c r="Q17" s="188"/>
      <c r="R17" s="188">
        <f>VALUE(38.2/100*(R6-R9)+R9)</f>
        <v>10994.6036</v>
      </c>
      <c r="S17" s="188"/>
      <c r="T17" s="188">
        <f>38.2/100*(T6-T9)+T9</f>
        <v>10961.552</v>
      </c>
      <c r="U17" s="189"/>
      <c r="V17" s="188">
        <f>VALUE(38.2/100*(V6-V9)+V9)</f>
        <v>10966.922</v>
      </c>
      <c r="W17" s="188"/>
      <c r="X17" s="188">
        <f>VALUE(38.2/100*(X6-X9)+X9)</f>
        <v>10986.698</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10818.724999999999</v>
      </c>
      <c r="G18" s="186"/>
      <c r="H18" s="186">
        <f>VALUE(50/100*(H6-H9)+H9)</f>
        <v>11382.174999999999</v>
      </c>
      <c r="I18" s="187"/>
      <c r="J18" s="186">
        <f>VALUE(50/100*(J6-J9)+J9)</f>
        <v>11041.525000000001</v>
      </c>
      <c r="K18" s="186"/>
      <c r="L18" s="186">
        <f>VALUE(50/100*(L6-L9)+L9)</f>
        <v>10909.3</v>
      </c>
      <c r="M18" s="186"/>
      <c r="N18" s="186">
        <f>VALUE(50/100*(N6-N9)+N9)</f>
        <v>11109.375</v>
      </c>
      <c r="O18" s="187"/>
      <c r="P18" s="186">
        <f>VALUE(50/100*(P6-P9)+P9)</f>
        <v>11064.7</v>
      </c>
      <c r="Q18" s="186"/>
      <c r="R18" s="186">
        <f>VALUE(50/100*(R6-R9)+R9)</f>
        <v>10949.15</v>
      </c>
      <c r="S18" s="186"/>
      <c r="T18" s="186">
        <f>VALUE(50/100*(T6-T9)+T9)</f>
        <v>10954</v>
      </c>
      <c r="U18" s="187"/>
      <c r="V18" s="186">
        <f>VALUE(50/100*(V6-V9)+V9)</f>
        <v>10963.5</v>
      </c>
      <c r="W18" s="186"/>
      <c r="X18" s="186">
        <f>VALUE(50/100*(X6-X9)+X9)</f>
        <v>10979.5</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10775.873299999999</v>
      </c>
      <c r="G19" s="186"/>
      <c r="H19" s="186">
        <f>VALUE(61.8/100*(H6-H9)+H9)</f>
        <v>11523.6747</v>
      </c>
      <c r="I19" s="187"/>
      <c r="J19" s="186">
        <f>VALUE(61.8/100*(J6-J9)+J9)</f>
        <v>11074.5473</v>
      </c>
      <c r="K19" s="186"/>
      <c r="L19" s="186">
        <f>VALUE(61.8/100*(L6-L9)+L9)</f>
        <v>10973.527400000001</v>
      </c>
      <c r="M19" s="186"/>
      <c r="N19" s="186">
        <f>VALUE(61.8/100*(N6-N9)+N9)</f>
        <v>11117.0155</v>
      </c>
      <c r="O19" s="187"/>
      <c r="P19" s="186">
        <f>VALUE(61.8/100*(P6-P9)+P9)</f>
        <v>11082.8838</v>
      </c>
      <c r="Q19" s="186"/>
      <c r="R19" s="186">
        <f>VALUE(61.8/100*(R6-R9)+R9)</f>
        <v>10903.696399999999</v>
      </c>
      <c r="S19" s="186"/>
      <c r="T19" s="186">
        <f>VALUE(61.8/100*(T6-T9)+T9)</f>
        <v>10946.448</v>
      </c>
      <c r="U19" s="187"/>
      <c r="V19" s="186">
        <f>VALUE(61.8/100*(V6-V9)+V9)</f>
        <v>10960.078</v>
      </c>
      <c r="W19" s="186"/>
      <c r="X19" s="186">
        <f>VALUE(61.8/100*(X6-X9)+X9)</f>
        <v>10972.302</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10743.552949999999</v>
      </c>
      <c r="G20" s="190"/>
      <c r="H20" s="190">
        <f>VALUE(70.7/100*(H6-H9)+H9)</f>
        <v>11630.39905</v>
      </c>
      <c r="I20" s="167"/>
      <c r="J20" s="190">
        <f>VALUE(70.7/100*(J6-J9)+J9)</f>
        <v>11099.453950000001</v>
      </c>
      <c r="K20" s="191"/>
      <c r="L20" s="190">
        <f>VALUE(70.7/100*(L6-L9)+L9)</f>
        <v>11021.9701</v>
      </c>
      <c r="M20" s="190"/>
      <c r="N20" s="190">
        <f>VALUE(70.7/100*(N6-N9)+N9)</f>
        <v>11122.778249999999</v>
      </c>
      <c r="O20" s="167"/>
      <c r="P20" s="190">
        <f>VALUE(70.7/100*(P6-P9)+P9)</f>
        <v>11096.5987</v>
      </c>
      <c r="Q20" s="191"/>
      <c r="R20" s="190">
        <f>VALUE(70.7/100*(R6-R9)+R9)</f>
        <v>10869.4136</v>
      </c>
      <c r="S20" s="190"/>
      <c r="T20" s="190">
        <f>VALUE(70.7/100*(T6-T9)+T9)</f>
        <v>10940.752</v>
      </c>
      <c r="U20" s="167"/>
      <c r="V20" s="190">
        <f>VALUE(70.7/100*(V6-V9)+V9)</f>
        <v>10957.496999999999</v>
      </c>
      <c r="W20" s="191"/>
      <c r="X20" s="190">
        <f>VALUE(70.7/100*(X6-X9)+X9)</f>
        <v>10966.873</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10714.864099999999</v>
      </c>
      <c r="G21" s="186"/>
      <c r="H21" s="186">
        <f>VALUE(78.6/100*(H6-H9)+H9)</f>
        <v>11725.1319</v>
      </c>
      <c r="I21" s="187"/>
      <c r="J21" s="186">
        <f>VALUE(78.6/100*(J6-J9)+J9)</f>
        <v>11121.562100000001</v>
      </c>
      <c r="K21" s="186"/>
      <c r="L21" s="186">
        <f>VALUE(78.6/100*(L6-L9)+L9)</f>
        <v>11064.969800000001</v>
      </c>
      <c r="M21" s="186"/>
      <c r="N21" s="186">
        <f>VALUE(78.6/100*(N6-N9)+N9)</f>
        <v>11127.8935</v>
      </c>
      <c r="O21" s="187"/>
      <c r="P21" s="186">
        <f>VALUE(78.6/100*(P6-P9)+P9)</f>
        <v>11108.7726</v>
      </c>
      <c r="Q21" s="186"/>
      <c r="R21" s="186">
        <f>VALUE(78.6/100*(R6-R9)+R9)</f>
        <v>10838.9828</v>
      </c>
      <c r="S21" s="186"/>
      <c r="T21" s="186">
        <f>VALUE(78.6/100*(T6-T9)+T9)</f>
        <v>10935.696</v>
      </c>
      <c r="U21" s="187"/>
      <c r="V21" s="186">
        <f>VALUE(78.6/100*(V6-V9)+V9)</f>
        <v>10955.206</v>
      </c>
      <c r="W21" s="186"/>
      <c r="X21" s="186">
        <f>VALUE(78.6/100*(X6-X9)+X9)</f>
        <v>10962.054</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10637.15</v>
      </c>
      <c r="G22" s="190"/>
      <c r="H22" s="190">
        <f>VALUE(100/100*(H6-H9)+H9)</f>
        <v>11981.75</v>
      </c>
      <c r="I22" s="167"/>
      <c r="J22" s="190">
        <f>VALUE(100/100*(J6-J9)+J9)</f>
        <v>11181.45</v>
      </c>
      <c r="K22" s="191"/>
      <c r="L22" s="190">
        <f>VALUE(100/100*(L6-L9)+L9)</f>
        <v>11181.45</v>
      </c>
      <c r="M22" s="190"/>
      <c r="N22" s="190">
        <f>VALUE(100/100*(N6-N9)+N9)</f>
        <v>11141.75</v>
      </c>
      <c r="O22" s="167"/>
      <c r="P22" s="190">
        <f>VALUE(100/100*(P6-P9)+P9)</f>
        <v>11141.75</v>
      </c>
      <c r="Q22" s="191"/>
      <c r="R22" s="190">
        <f>VALUE(100/100*(R6-R9)+R9)</f>
        <v>10756.55</v>
      </c>
      <c r="S22" s="190"/>
      <c r="T22" s="190">
        <f>VALUE(100/100*(T6-T9)+T9)</f>
        <v>10922</v>
      </c>
      <c r="U22" s="167"/>
      <c r="V22" s="190">
        <f>VALUE(100/100*(V6-V9)+V9)</f>
        <v>10949</v>
      </c>
      <c r="W22" s="191"/>
      <c r="X22" s="190">
        <f>VALUE(100/100*(X6-X9)+X9)</f>
        <v>10949</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10551.446599999999</v>
      </c>
      <c r="G23" s="198"/>
      <c r="H23" s="198">
        <f t="shared" si="0"/>
        <v>12264.749400000001</v>
      </c>
      <c r="I23" s="198"/>
      <c r="J23" s="198">
        <f t="shared" si="0"/>
        <v>11247.4946</v>
      </c>
      <c r="K23" s="198"/>
      <c r="L23" s="198">
        <f t="shared" si="0"/>
        <v>11309.9048</v>
      </c>
      <c r="M23" s="198"/>
      <c r="N23" s="198">
        <f t="shared" si="0"/>
        <v>11157.031000000001</v>
      </c>
      <c r="O23" s="198"/>
      <c r="P23" s="198">
        <f t="shared" si="0"/>
        <v>11178.1176</v>
      </c>
      <c r="Q23" s="198"/>
      <c r="R23" s="198">
        <f t="shared" si="0"/>
        <v>10665.6428</v>
      </c>
      <c r="S23" s="198"/>
      <c r="T23" s="198">
        <f t="shared" si="0"/>
        <v>10906.896000000001</v>
      </c>
      <c r="U23" s="198"/>
      <c r="V23" s="198">
        <f t="shared" si="0"/>
        <v>10942.156000000001</v>
      </c>
      <c r="W23" s="198"/>
      <c r="X23" s="198">
        <f t="shared" si="0"/>
        <v>10934.603999999999</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10895.273299999999</v>
      </c>
      <c r="G26" s="193"/>
      <c r="H26" s="231">
        <f>VALUE(H12-38.2/100*(H6-H9))</f>
        <v>10723.3747</v>
      </c>
      <c r="I26" s="194"/>
      <c r="J26" s="193">
        <f>VALUE(J12-38.2/100*(J6-J9))</f>
        <v>11039.997299999999</v>
      </c>
      <c r="K26" s="193"/>
      <c r="L26" s="195">
        <f>VALUE(L12-38.2/100*(L6-L9))</f>
        <v>10933.8274</v>
      </c>
      <c r="M26" s="193"/>
      <c r="N26" s="193">
        <f>VALUE(N12-38.2/100*(N6-N9))</f>
        <v>11110.2655</v>
      </c>
      <c r="O26" s="194"/>
      <c r="P26" s="193">
        <f>VALUE(P12-38.2/100*(P6-P9))</f>
        <v>11006.183799999999</v>
      </c>
      <c r="Q26" s="193"/>
      <c r="R26" s="193">
        <f>VALUE(R12-38.2/100*(R6-R9))</f>
        <v>147.14640000000028</v>
      </c>
      <c r="S26" s="193"/>
      <c r="T26" s="193">
        <f>VALUE(T12-38.2/100*(T6-T9))</f>
        <v>10973.448</v>
      </c>
      <c r="U26" s="194"/>
      <c r="V26" s="193">
        <f>VALUE(V12-38.2/100*(V6-V9))</f>
        <v>10979.078</v>
      </c>
      <c r="W26" s="193"/>
      <c r="X26" s="193">
        <f>VALUE(X12-38.2/100*(X6-X9))</f>
        <v>11013.302</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10938.125</v>
      </c>
      <c r="G27" s="193"/>
      <c r="H27" s="231">
        <f>VALUE(H12-50/100*(H6-H9))</f>
        <v>10581.875</v>
      </c>
      <c r="I27" s="194"/>
      <c r="J27" s="193">
        <f>VALUE(J12-50/100*(J6-J9))</f>
        <v>11006.974999999999</v>
      </c>
      <c r="K27" s="193"/>
      <c r="L27" s="193">
        <f>VALUE(L12-50/100*(L6-L9))</f>
        <v>10869.599999999999</v>
      </c>
      <c r="M27" s="193"/>
      <c r="N27" s="193">
        <f>VALUE(N12-50/100*(N6-N9))</f>
        <v>11102.625</v>
      </c>
      <c r="O27" s="194"/>
      <c r="P27" s="193">
        <f>VALUE(P12-50/100*(P6-P9))</f>
        <v>10988</v>
      </c>
      <c r="Q27" s="193"/>
      <c r="R27" s="193">
        <f>VALUE(R12-50/100*(R6-R9))</f>
        <v>192.60000000000036</v>
      </c>
      <c r="S27" s="193"/>
      <c r="T27" s="193">
        <f>VALUE(T12-50/100*(T6-T9))</f>
        <v>10981</v>
      </c>
      <c r="U27" s="194"/>
      <c r="V27" s="193">
        <f>VALUE(V12-50/100*(V6-V9))</f>
        <v>10982.5</v>
      </c>
      <c r="W27" s="193"/>
      <c r="X27" s="193">
        <f>VALUE(X12-50/100*(X6-X9))</f>
        <v>11020.5</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10980.976699999999</v>
      </c>
      <c r="G28" s="196"/>
      <c r="H28" s="230">
        <f>VALUE(H12-61.8/100*(H6-H9))</f>
        <v>10440.375300000002</v>
      </c>
      <c r="I28" s="197"/>
      <c r="J28" s="196">
        <f>VALUE(J12-61.8/100*(J6-J9))</f>
        <v>10973.9527</v>
      </c>
      <c r="K28" s="196"/>
      <c r="L28" s="196">
        <f>VALUE(L12-61.8/100*(L6-L9))</f>
        <v>10805.372599999999</v>
      </c>
      <c r="M28" s="196"/>
      <c r="N28" s="196">
        <f>VALUE(N12-61.8/100*(N6-N9))</f>
        <v>11094.9845</v>
      </c>
      <c r="O28" s="197"/>
      <c r="P28" s="196">
        <f>VALUE(P12-61.8/100*(P6-P9))</f>
        <v>10969.816199999999</v>
      </c>
      <c r="Q28" s="196"/>
      <c r="R28" s="196">
        <f>VALUE(R12-61.8/100*(R6-R9))</f>
        <v>238.05360000000044</v>
      </c>
      <c r="S28" s="196"/>
      <c r="T28" s="196">
        <f>VALUE(T12-61.8/100*(T6-T9))</f>
        <v>10988.552</v>
      </c>
      <c r="U28" s="197"/>
      <c r="V28" s="196">
        <f>VALUE(V12-61.8/100*(V6-V9))</f>
        <v>10985.922</v>
      </c>
      <c r="W28" s="196"/>
      <c r="X28" s="196">
        <f>VALUE(X12-61.8/100*(X6-X9))</f>
        <v>11027.698</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11011.009204999998</v>
      </c>
      <c r="G29" s="190"/>
      <c r="H29" s="190">
        <f>VALUE(H12-70.07/100*(H6-H9))</f>
        <v>10341.205595000001</v>
      </c>
      <c r="I29" s="167"/>
      <c r="J29" s="190">
        <f>VALUE(J12-70.07/100*(J6-J9))</f>
        <v>10950.809105</v>
      </c>
      <c r="K29" s="191"/>
      <c r="L29" s="190">
        <f>VALUE(L12-70.07/100*(L6-L9))</f>
        <v>10760.358989999999</v>
      </c>
      <c r="M29" s="190"/>
      <c r="N29" s="190">
        <f>VALUE(N12-70.07/100*(N6-N9))</f>
        <v>11089.629675</v>
      </c>
      <c r="O29" s="167"/>
      <c r="P29" s="190">
        <f>VALUE(P12-70.07/100*(P6-P9))</f>
        <v>10957.072129999999</v>
      </c>
      <c r="Q29" s="191"/>
      <c r="R29" s="190">
        <f>VALUE(R12-70.07/100*(R6-R9))</f>
        <v>269.90964000000048</v>
      </c>
      <c r="S29" s="190"/>
      <c r="T29" s="190">
        <f>VALUE(T12-70.07/100*(T6-T9))</f>
        <v>10993.844800000001</v>
      </c>
      <c r="U29" s="167"/>
      <c r="V29" s="190">
        <f>VALUE(V12-70.07/100*(V6-V9))</f>
        <v>10988.320299999999</v>
      </c>
      <c r="W29" s="191"/>
      <c r="X29" s="190">
        <f>VALUE(X12-70.07/100*(X6-X9))</f>
        <v>11032.742700000001</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11119.699999999999</v>
      </c>
      <c r="G30" s="193"/>
      <c r="H30" s="193">
        <f>VALUE(H12-100/100*(H6-H9))</f>
        <v>9982.3000000000011</v>
      </c>
      <c r="I30" s="194"/>
      <c r="J30" s="193">
        <f>VALUE(J12-100/100*(J6-J9))</f>
        <v>10867.05</v>
      </c>
      <c r="K30" s="193"/>
      <c r="L30" s="193">
        <f>VALUE(L12-100/100*(L6-L9))</f>
        <v>10597.449999999999</v>
      </c>
      <c r="M30" s="193"/>
      <c r="N30" s="193">
        <f>VALUE(N12-100/100*(N6-N9))</f>
        <v>11070.25</v>
      </c>
      <c r="O30" s="194"/>
      <c r="P30" s="193">
        <f>VALUE(P12-100/100*(P6-P9))</f>
        <v>10910.949999999999</v>
      </c>
      <c r="Q30" s="193"/>
      <c r="R30" s="193">
        <f>VALUE(R12-100/100*(R6-R9))</f>
        <v>385.20000000000073</v>
      </c>
      <c r="S30" s="193"/>
      <c r="T30" s="193">
        <f>VALUE(T12-100/100*(T6-T9))</f>
        <v>11013</v>
      </c>
      <c r="U30" s="194"/>
      <c r="V30" s="193">
        <f>VALUE(V12-100/100*(V6-V9))</f>
        <v>10997</v>
      </c>
      <c r="W30" s="193"/>
      <c r="X30" s="193">
        <f>VALUE(X12-100/100*(X6-X9))</f>
        <v>11051</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11205.403399999999</v>
      </c>
      <c r="G31" s="198"/>
      <c r="H31" s="198">
        <f>VALUE(H12-123.6/100*(H6-H9))</f>
        <v>9699.3006000000005</v>
      </c>
      <c r="I31" s="199"/>
      <c r="J31" s="198">
        <f>VALUE(J12-123.6/100*(J6-J9))</f>
        <v>10801.0054</v>
      </c>
      <c r="K31" s="198"/>
      <c r="L31" s="198">
        <f>VALUE(L12-123.6/100*(L6-L9))</f>
        <v>10468.995199999999</v>
      </c>
      <c r="M31" s="198"/>
      <c r="N31" s="198">
        <f>VALUE(N12-123.6/100*(N6-N9))</f>
        <v>11054.968999999999</v>
      </c>
      <c r="O31" s="199"/>
      <c r="P31" s="198">
        <f>VALUE(P12-123.6/100*(P6-P9))</f>
        <v>10874.582399999999</v>
      </c>
      <c r="Q31" s="198"/>
      <c r="R31" s="198">
        <f>VALUE(R12-123.6/100*(R6-R9))</f>
        <v>476.10720000000089</v>
      </c>
      <c r="S31" s="198"/>
      <c r="T31" s="198">
        <f>VALUE(T12-123.6/100*(T6-T9))</f>
        <v>11028.103999999999</v>
      </c>
      <c r="U31" s="199"/>
      <c r="V31" s="198">
        <f>VALUE(V12-123.6/100*(V6-V9))</f>
        <v>11003.843999999999</v>
      </c>
      <c r="W31" s="198"/>
      <c r="X31" s="198">
        <f>VALUE(X12-123.6/100*(X6-X9))</f>
        <v>11065.396000000001</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11258.423299999999</v>
      </c>
      <c r="G32" s="190"/>
      <c r="H32" s="190">
        <f>VALUE(H12-138.2/100*(H6-H9))</f>
        <v>9524.2247000000007</v>
      </c>
      <c r="I32" s="167"/>
      <c r="J32" s="190">
        <f>VALUE(J12-138.2/100*(J6-J9))</f>
        <v>10760.147299999999</v>
      </c>
      <c r="K32" s="191"/>
      <c r="L32" s="190">
        <f>VALUE(L12-138.2/100*(L6-L9))</f>
        <v>10389.527399999999</v>
      </c>
      <c r="M32" s="190"/>
      <c r="N32" s="190">
        <f>VALUE(N12-138.2/100*(N6-N9))</f>
        <v>11045.5155</v>
      </c>
      <c r="O32" s="167"/>
      <c r="P32" s="190">
        <f>VALUE(P12-138.2/100*(P6-P9))</f>
        <v>10852.083799999999</v>
      </c>
      <c r="Q32" s="191"/>
      <c r="R32" s="190">
        <f>VALUE(R12-138.2/100*(R6-R9))</f>
        <v>532.34640000000093</v>
      </c>
      <c r="S32" s="190"/>
      <c r="T32" s="190">
        <f>VALUE(T12-138.2/100*(T6-T9))</f>
        <v>11037.448</v>
      </c>
      <c r="U32" s="167"/>
      <c r="V32" s="190">
        <f>VALUE(V12-138.2/100*(V6-V9))</f>
        <v>11008.078</v>
      </c>
      <c r="W32" s="191"/>
      <c r="X32" s="190">
        <f>VALUE(X12-138.2/100*(X6-X9))</f>
        <v>11074.302</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11301.274999999998</v>
      </c>
      <c r="G33" s="190"/>
      <c r="H33" s="190">
        <f>VALUE(H12-150/100*(H6-H9))</f>
        <v>9382.7250000000022</v>
      </c>
      <c r="I33" s="167"/>
      <c r="J33" s="190">
        <f>VALUE(J12-150/100*(J6-J9))</f>
        <v>10727.125</v>
      </c>
      <c r="K33" s="191"/>
      <c r="L33" s="190">
        <f>VALUE(L12-150/100*(L6-L9))</f>
        <v>10325.299999999999</v>
      </c>
      <c r="M33" s="190"/>
      <c r="N33" s="190">
        <f>VALUE(N12-150/100*(N6-N9))</f>
        <v>11037.875</v>
      </c>
      <c r="O33" s="167"/>
      <c r="P33" s="190">
        <f>VALUE(P12-150/100*(P6-P9))</f>
        <v>10833.899999999998</v>
      </c>
      <c r="Q33" s="191"/>
      <c r="R33" s="190">
        <f>VALUE(R12-150/100*(R6-R9))</f>
        <v>577.80000000000109</v>
      </c>
      <c r="S33" s="190"/>
      <c r="T33" s="190">
        <f>VALUE(T12-150/100*(T6-T9))</f>
        <v>11045</v>
      </c>
      <c r="U33" s="167"/>
      <c r="V33" s="190">
        <f>VALUE(V12-150/100*(V6-V9))</f>
        <v>11011.5</v>
      </c>
      <c r="W33" s="191"/>
      <c r="X33" s="190">
        <f>VALUE(X12-150/100*(X6-X9))</f>
        <v>11081.5</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-2371.8261999999995</v>
      </c>
      <c r="E34" s="247"/>
      <c r="F34" s="247">
        <f>VALUE(F12-161.8/100*(F6-F9))</f>
        <v>11344.126699999999</v>
      </c>
      <c r="G34" s="247"/>
      <c r="H34" s="247">
        <f>VALUE(H12-161.8/100*(H6-H9))</f>
        <v>9241.2253000000019</v>
      </c>
      <c r="I34" s="248"/>
      <c r="J34" s="249">
        <f>VALUE(J12-161.8/100*(J6-J9))</f>
        <v>10694.102699999999</v>
      </c>
      <c r="K34" s="247"/>
      <c r="L34" s="247">
        <f>VALUE(L12-161.8/100*(L6-L9))</f>
        <v>10261.072599999998</v>
      </c>
      <c r="M34" s="247"/>
      <c r="N34" s="247">
        <f>VALUE(N12-161.8/100*(N6-N9))</f>
        <v>11030.2345</v>
      </c>
      <c r="O34" s="248"/>
      <c r="P34" s="247">
        <f>VALUE(P12-161.8/100*(P6-P9))</f>
        <v>10815.716199999999</v>
      </c>
      <c r="Q34" s="247"/>
      <c r="R34" s="247">
        <f>VALUE(R12-161.8/100*(R6-R9))</f>
        <v>623.25360000000126</v>
      </c>
      <c r="S34" s="247"/>
      <c r="T34" s="247">
        <f>VALUE(T12-161.8/100*(T6-T9))</f>
        <v>11052.552</v>
      </c>
      <c r="U34" s="248"/>
      <c r="V34" s="247">
        <f>VALUE(V12-161.8/100*(V6-V9))</f>
        <v>11014.922</v>
      </c>
      <c r="W34" s="247"/>
      <c r="X34" s="247">
        <f>VALUE(X12-161.8/100*(X6-X9))</f>
        <v>11088.698</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-2493.056129999999</v>
      </c>
      <c r="E35" s="191"/>
      <c r="F35" s="190">
        <f>VALUE(F12-170.07/100*(F6-F9))</f>
        <v>11374.159204999998</v>
      </c>
      <c r="G35" s="190"/>
      <c r="H35" s="190">
        <f>VALUE(H12-170.07/100*(H6-H9))</f>
        <v>9142.0555950000016</v>
      </c>
      <c r="I35" s="167"/>
      <c r="J35" s="190">
        <f>VALUE(J12-170.07/100*(J6-J9))</f>
        <v>10670.959105</v>
      </c>
      <c r="K35" s="191"/>
      <c r="L35" s="190">
        <f>VALUE(L12-170.07/100*(L6-L9))</f>
        <v>10216.058989999998</v>
      </c>
      <c r="M35" s="190"/>
      <c r="N35" s="190">
        <f>VALUE(N12-170.07/100*(N6-N9))</f>
        <v>11024.879675</v>
      </c>
      <c r="O35" s="167"/>
      <c r="P35" s="190">
        <f>VALUE(P12-170.07/100*(P6-P9))</f>
        <v>10802.972129999998</v>
      </c>
      <c r="Q35" s="191"/>
      <c r="R35" s="190">
        <f>VALUE(R12-170.07/100*(R6-R9))</f>
        <v>655.10964000000115</v>
      </c>
      <c r="S35" s="190"/>
      <c r="T35" s="190">
        <f>VALUE(T12-170.07/100*(T6-T9))</f>
        <v>11057.844800000001</v>
      </c>
      <c r="U35" s="167"/>
      <c r="V35" s="190">
        <f>VALUE(V12-170.07/100*(V6-V9))</f>
        <v>11017.320299999999</v>
      </c>
      <c r="W35" s="191"/>
      <c r="X35" s="190">
        <f>VALUE(X12-170.07/100*(X6-X9))</f>
        <v>11093.742700000001</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11482.849999999999</v>
      </c>
      <c r="G36" s="193"/>
      <c r="H36" s="193">
        <f>VALUE(H12-200/100*(H6-H9))</f>
        <v>8783.1500000000015</v>
      </c>
      <c r="I36" s="194"/>
      <c r="J36" s="193">
        <f>VALUE(J12-200/100*(J6-J9))</f>
        <v>10587.199999999999</v>
      </c>
      <c r="K36" s="193"/>
      <c r="L36" s="193">
        <f>VALUE(L12-200/100*(L6-L9))</f>
        <v>10053.149999999998</v>
      </c>
      <c r="M36" s="193"/>
      <c r="N36" s="193">
        <f>VALUE(N12-200/100*(N6-N9))</f>
        <v>11005.5</v>
      </c>
      <c r="O36" s="194"/>
      <c r="P36" s="193">
        <f>VALUE(P12-200/100*(P6-P9))</f>
        <v>10756.849999999999</v>
      </c>
      <c r="Q36" s="193"/>
      <c r="R36" s="193">
        <f>VALUE(R12-200/100*(R6-R9))</f>
        <v>770.40000000000146</v>
      </c>
      <c r="S36" s="193"/>
      <c r="T36" s="193">
        <f>VALUE(T12-200/100*(T6-T9))</f>
        <v>11077</v>
      </c>
      <c r="U36" s="194"/>
      <c r="V36" s="193">
        <f>VALUE(V12-200/100*(V6-V9))</f>
        <v>11026</v>
      </c>
      <c r="W36" s="193"/>
      <c r="X36" s="193">
        <f>VALUE(X12-200/100*(X6-X9))</f>
        <v>11112</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11568.553399999999</v>
      </c>
      <c r="G37" s="190"/>
      <c r="H37" s="190">
        <f>VALUE(H12-223.6/100*(H6-H9))</f>
        <v>8500.1506000000008</v>
      </c>
      <c r="I37" s="167"/>
      <c r="J37" s="190">
        <f>VALUE(J12-223.6/100*(J6-J9))</f>
        <v>10521.1554</v>
      </c>
      <c r="K37" s="191"/>
      <c r="L37" s="190">
        <f>VALUE(L12-223.6/100*(L6-L9))</f>
        <v>9924.6951999999983</v>
      </c>
      <c r="M37" s="190"/>
      <c r="N37" s="190">
        <f>VALUE(N12-223.6/100*(N6-N9))</f>
        <v>10990.218999999999</v>
      </c>
      <c r="O37" s="167"/>
      <c r="P37" s="190">
        <f>VALUE(P12-223.6/100*(P6-P9))</f>
        <v>10720.482399999999</v>
      </c>
      <c r="Q37" s="191"/>
      <c r="R37" s="190">
        <f>VALUE(R12-223.6/100*(R6-R9))</f>
        <v>861.30720000000156</v>
      </c>
      <c r="S37" s="190"/>
      <c r="T37" s="190">
        <f>VALUE(T12-223.6/100*(T6-T9))</f>
        <v>11092.103999999999</v>
      </c>
      <c r="U37" s="167"/>
      <c r="V37" s="190">
        <f>VALUE(V12-223.6/100*(V6-V9))</f>
        <v>11032.843999999999</v>
      </c>
      <c r="W37" s="191"/>
      <c r="X37" s="190">
        <f>VALUE(X12-223.6/100*(X6-X9))</f>
        <v>11126.396000000001</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11621.573299999998</v>
      </c>
      <c r="G38" s="193"/>
      <c r="H38" s="193">
        <f>VALUE(H12-238.2/100*(H6-H9))</f>
        <v>8325.074700000001</v>
      </c>
      <c r="I38" s="194"/>
      <c r="J38" s="193">
        <f>VALUE(J12-238.2/100*(J6-J9))</f>
        <v>10480.297299999998</v>
      </c>
      <c r="K38" s="193"/>
      <c r="L38" s="193">
        <f>VALUE(L12-238.2/100*(L6-L9))</f>
        <v>9845.2273999999979</v>
      </c>
      <c r="M38" s="193"/>
      <c r="N38" s="193">
        <f>VALUE(N12-238.2/100*(N6-N9))</f>
        <v>10980.7655</v>
      </c>
      <c r="O38" s="194"/>
      <c r="P38" s="193">
        <f>VALUE(P12-238.2/100*(P6-P9))</f>
        <v>10697.983799999998</v>
      </c>
      <c r="Q38" s="193"/>
      <c r="R38" s="193">
        <f>VALUE(R12-238.2/100*(R6-R9))</f>
        <v>917.54640000000165</v>
      </c>
      <c r="S38" s="193"/>
      <c r="T38" s="193">
        <f>VALUE(T12-238.2/100*(T6-T9))</f>
        <v>11101.448</v>
      </c>
      <c r="U38" s="194"/>
      <c r="V38" s="193">
        <f>VALUE(V12-238.2/100*(V6-V9))</f>
        <v>11037.078</v>
      </c>
      <c r="W38" s="193"/>
      <c r="X38" s="193">
        <f>VALUE(X12-238.2/100*(X6-X9))</f>
        <v>11135.302</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11707.276699999999</v>
      </c>
      <c r="G39" s="193"/>
      <c r="H39" s="193">
        <f>VALUE(H12-261.8/100*(H6-H9))</f>
        <v>8042.0753000000013</v>
      </c>
      <c r="I39" s="194"/>
      <c r="J39" s="193">
        <f>VALUE(J12-261.8/100*(J6-J9))</f>
        <v>10414.252699999999</v>
      </c>
      <c r="K39" s="193"/>
      <c r="L39" s="193">
        <f>VALUE(L12-261.8/100*(L6-L9))</f>
        <v>9716.7725999999966</v>
      </c>
      <c r="M39" s="193"/>
      <c r="N39" s="193">
        <f>VALUE(N12-261.8/100*(N6-N9))</f>
        <v>10965.4845</v>
      </c>
      <c r="O39" s="194"/>
      <c r="P39" s="193">
        <f>VALUE(P12-261.8/100*(P6-P9))</f>
        <v>10661.616199999999</v>
      </c>
      <c r="Q39" s="193"/>
      <c r="R39" s="193">
        <f>VALUE(R12-261.8/100*(R6-R9))</f>
        <v>1008.453600000002</v>
      </c>
      <c r="S39" s="193"/>
      <c r="T39" s="193">
        <f>VALUE(T12-261.8/100*(T6-T9))</f>
        <v>11116.552</v>
      </c>
      <c r="U39" s="194"/>
      <c r="V39" s="193">
        <f>VALUE(V12-261.8/100*(V6-V9))</f>
        <v>11043.922</v>
      </c>
      <c r="W39" s="193"/>
      <c r="X39" s="193">
        <f>VALUE(X12-261.8/100*(X6-X9))</f>
        <v>11149.698</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11845.999999999998</v>
      </c>
      <c r="G40" s="193"/>
      <c r="H40" s="193">
        <f>VALUE(H12-300/100*(H6-H9))</f>
        <v>7584.0000000000018</v>
      </c>
      <c r="I40" s="194"/>
      <c r="J40" s="193">
        <f>VALUE(J12-300/100*(J6-J9))</f>
        <v>10307.349999999999</v>
      </c>
      <c r="K40" s="193"/>
      <c r="L40" s="193">
        <f>VALUE(L12-300/100*(L6-L9))</f>
        <v>9508.8499999999967</v>
      </c>
      <c r="M40" s="193"/>
      <c r="N40" s="193">
        <f>VALUE(N12-300/100*(N6-N9))</f>
        <v>10940.75</v>
      </c>
      <c r="O40" s="194"/>
      <c r="P40" s="193">
        <f>VALUE(P12-300/100*(P6-P9))</f>
        <v>10602.749999999998</v>
      </c>
      <c r="Q40" s="193"/>
      <c r="R40" s="193">
        <f>VALUE(R12-300/100*(R6-R9))</f>
        <v>1155.6000000000022</v>
      </c>
      <c r="S40" s="193"/>
      <c r="T40" s="193">
        <f>VALUE(T12-300/100*(T6-T9))</f>
        <v>11141</v>
      </c>
      <c r="U40" s="194"/>
      <c r="V40" s="193">
        <f>VALUE(V12-300/100*(V6-V9))</f>
        <v>11055</v>
      </c>
      <c r="W40" s="193"/>
      <c r="X40" s="193">
        <f>VALUE(X12-300/100*(X6-X9))</f>
        <v>11173</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11931.703399999999</v>
      </c>
      <c r="G41" s="190"/>
      <c r="H41" s="190">
        <f>VALUE(H12-323.6/100*(H6-H9))</f>
        <v>7301.0006000000012</v>
      </c>
      <c r="I41" s="167"/>
      <c r="J41" s="190">
        <f>VALUE(J12-323.6/100*(J6-J9))</f>
        <v>10241.305399999997</v>
      </c>
      <c r="K41" s="191"/>
      <c r="L41" s="190">
        <f>VALUE(L12-323.6/100*(L6-L9))</f>
        <v>9380.3951999999954</v>
      </c>
      <c r="M41" s="190"/>
      <c r="N41" s="190">
        <f>VALUE(N12-323.6/100*(N6-N9))</f>
        <v>10925.468999999999</v>
      </c>
      <c r="O41" s="167"/>
      <c r="P41" s="190">
        <f>VALUE(P12-323.6/100*(P6-P9))</f>
        <v>10566.382399999999</v>
      </c>
      <c r="Q41" s="191"/>
      <c r="R41" s="190">
        <f>VALUE(R12-323.6/100*(R6-R9))</f>
        <v>1246.5072000000025</v>
      </c>
      <c r="S41" s="190"/>
      <c r="T41" s="190">
        <f>VALUE(T12-323.6/100*(T6-T9))</f>
        <v>11156.103999999999</v>
      </c>
      <c r="U41" s="167"/>
      <c r="V41" s="190">
        <f>VALUE(V12-323.6/100*(V6-V9))</f>
        <v>11061.843999999999</v>
      </c>
      <c r="W41" s="191"/>
      <c r="X41" s="190">
        <f>VALUE(X12-323.6/100*(X6-X9))</f>
        <v>11187.396000000001</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11984.723299999998</v>
      </c>
      <c r="G42" s="193"/>
      <c r="H42" s="193">
        <f>VALUE(H12-338.2/100*(H6-H9))</f>
        <v>7125.9247000000023</v>
      </c>
      <c r="I42" s="194"/>
      <c r="J42" s="193">
        <f>VALUE(J12-338.2/100*(J6-J9))</f>
        <v>10200.447299999998</v>
      </c>
      <c r="K42" s="193"/>
      <c r="L42" s="193">
        <f>VALUE(L12-338.2/100*(L6-L9))</f>
        <v>9300.9273999999969</v>
      </c>
      <c r="M42" s="193"/>
      <c r="N42" s="193">
        <f>VALUE(N12-338.2/100*(N6-N9))</f>
        <v>10916.0155</v>
      </c>
      <c r="O42" s="194"/>
      <c r="P42" s="193">
        <f>VALUE(P12-338.2/100*(P6-P9))</f>
        <v>10543.883799999998</v>
      </c>
      <c r="Q42" s="193"/>
      <c r="R42" s="193">
        <f>VALUE(R12-338.2/100*(R6-R9))</f>
        <v>1302.7464000000023</v>
      </c>
      <c r="S42" s="193"/>
      <c r="T42" s="193">
        <f>VALUE(T12-338.2/100*(T6-T9))</f>
        <v>11165.448</v>
      </c>
      <c r="U42" s="194"/>
      <c r="V42" s="193">
        <f>VALUE(V12-338.2/100*(V6-V9))</f>
        <v>11066.078</v>
      </c>
      <c r="W42" s="193"/>
      <c r="X42" s="193">
        <f>VALUE(X12-338.2/100*(X6-X9))</f>
        <v>11196.302</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12070.426699999998</v>
      </c>
      <c r="G43" s="193"/>
      <c r="H43" s="193">
        <f>VALUE(H12-361.8/100*(H6-H9))</f>
        <v>6842.9253000000017</v>
      </c>
      <c r="I43" s="194"/>
      <c r="J43" s="193">
        <f>VALUE(J12-361.8/100*(J6-J9))</f>
        <v>10134.402699999999</v>
      </c>
      <c r="K43" s="193"/>
      <c r="L43" s="193">
        <f>VALUE(L12-361.8/100*(L6-L9))</f>
        <v>9172.4725999999955</v>
      </c>
      <c r="M43" s="193"/>
      <c r="N43" s="193">
        <f>VALUE(N12-361.8/100*(N6-N9))</f>
        <v>10900.7345</v>
      </c>
      <c r="O43" s="194"/>
      <c r="P43" s="193">
        <f>VALUE(P12-361.8/100*(P6-P9))</f>
        <v>10507.516199999998</v>
      </c>
      <c r="Q43" s="193"/>
      <c r="R43" s="193">
        <f>VALUE(R12-361.8/100*(R6-R9))</f>
        <v>1393.6536000000028</v>
      </c>
      <c r="S43" s="193"/>
      <c r="T43" s="193">
        <f>VALUE(T12-361.8/100*(T6-T9))</f>
        <v>11180.552</v>
      </c>
      <c r="U43" s="194"/>
      <c r="V43" s="193">
        <f>VALUE(V12-361.8/100*(V6-V9))</f>
        <v>11072.922</v>
      </c>
      <c r="W43" s="193"/>
      <c r="X43" s="193">
        <f>VALUE(X12-361.8/100*(X6-X9))</f>
        <v>11210.698</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12209.149999999998</v>
      </c>
      <c r="G44" s="193"/>
      <c r="H44" s="193">
        <f>VALUE(H12-400/100*(H6-H9))</f>
        <v>6384.8500000000022</v>
      </c>
      <c r="I44" s="194"/>
      <c r="J44" s="193">
        <f>VALUE(J12-400/100*(J6-J9))</f>
        <v>10027.499999999998</v>
      </c>
      <c r="K44" s="193"/>
      <c r="L44" s="193">
        <f>VALUE(L12-400/100*(L6-L9))</f>
        <v>8964.5499999999956</v>
      </c>
      <c r="M44" s="193"/>
      <c r="N44" s="193">
        <f>VALUE(N12-400/100*(N6-N9))</f>
        <v>10876</v>
      </c>
      <c r="O44" s="194"/>
      <c r="P44" s="193">
        <f>VALUE(P12-400/100*(P6-P9))</f>
        <v>10448.649999999998</v>
      </c>
      <c r="Q44" s="193"/>
      <c r="R44" s="193">
        <f>VALUE(R12-400/100*(R6-R9))</f>
        <v>1540.8000000000029</v>
      </c>
      <c r="S44" s="193"/>
      <c r="T44" s="193">
        <f>VALUE(T12-400/100*(T6-T9))</f>
        <v>11205</v>
      </c>
      <c r="U44" s="194"/>
      <c r="V44" s="193">
        <f>VALUE(V12-400/100*(V6-V9))</f>
        <v>11084</v>
      </c>
      <c r="W44" s="193"/>
      <c r="X44" s="193">
        <f>VALUE(X12-400/100*(X6-X9))</f>
        <v>11234</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12294.853399999998</v>
      </c>
      <c r="G45" s="190"/>
      <c r="H45" s="190">
        <f>VALUE(H12-423.6/100*(H6-H9))</f>
        <v>6101.8506000000016</v>
      </c>
      <c r="I45" s="167"/>
      <c r="J45" s="190">
        <f>VALUE(J12-423.6/100*(J6-J9))</f>
        <v>9961.4553999999989</v>
      </c>
      <c r="K45" s="191"/>
      <c r="L45" s="190">
        <f>VALUE(L12-423.6/100*(L6-L9))</f>
        <v>8836.0951999999961</v>
      </c>
      <c r="M45" s="190"/>
      <c r="N45" s="190">
        <f>VALUE(N12-423.6/100*(N6-N9))</f>
        <v>10860.718999999999</v>
      </c>
      <c r="O45" s="167"/>
      <c r="P45" s="190">
        <f>VALUE(P12-423.6/100*(P6-P9))</f>
        <v>10412.282399999998</v>
      </c>
      <c r="Q45" s="191"/>
      <c r="R45" s="190">
        <f>VALUE(R12-423.6/100*(R6-R9))</f>
        <v>1631.7072000000032</v>
      </c>
      <c r="S45" s="190"/>
      <c r="T45" s="190">
        <f>VALUE(T12-423.6/100*(T6-T9))</f>
        <v>11220.103999999999</v>
      </c>
      <c r="U45" s="167"/>
      <c r="V45" s="190">
        <f>VALUE(V12-423.6/100*(V6-V9))</f>
        <v>11090.843999999999</v>
      </c>
      <c r="W45" s="191"/>
      <c r="X45" s="190">
        <f>VALUE(X12-423.6/100*(X6-X9))</f>
        <v>11248.396000000001</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12347.873299999997</v>
      </c>
      <c r="G46" s="190"/>
      <c r="H46" s="190">
        <f>VALUE(H12-438.2/100*(H6-H9))</f>
        <v>5926.7747000000027</v>
      </c>
      <c r="I46" s="167"/>
      <c r="J46" s="190">
        <f>VALUE(J12-438.2/100*(J6-J9))</f>
        <v>9920.5972999999976</v>
      </c>
      <c r="K46" s="191"/>
      <c r="L46" s="190">
        <f>VALUE(L12-438.2/100*(L6-L9))</f>
        <v>8756.6273999999958</v>
      </c>
      <c r="M46" s="190"/>
      <c r="N46" s="190">
        <f>VALUE(N12-438.2/100*(N6-N9))</f>
        <v>10851.2655</v>
      </c>
      <c r="O46" s="167"/>
      <c r="P46" s="190">
        <f>VALUE(P12-438.2/100*(P6-P9))</f>
        <v>10389.783799999997</v>
      </c>
      <c r="Q46" s="191"/>
      <c r="R46" s="190">
        <f>VALUE(R12-438.2/100*(R6-R9))</f>
        <v>1687.946400000003</v>
      </c>
      <c r="S46" s="190"/>
      <c r="T46" s="190">
        <f>VALUE(T12-438.2/100*(T6-T9))</f>
        <v>11229.448</v>
      </c>
      <c r="U46" s="167"/>
      <c r="V46" s="190">
        <f>VALUE(V12-438.2/100*(V6-V9))</f>
        <v>11095.078</v>
      </c>
      <c r="W46" s="191"/>
      <c r="X46" s="190">
        <f>VALUE(X12-438.2/100*(X6-X9))</f>
        <v>11257.302</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12433.576699999998</v>
      </c>
      <c r="G47" s="190"/>
      <c r="H47" s="190">
        <f>VALUE(H12-461.8/100*(H6-H9))</f>
        <v>5643.7753000000021</v>
      </c>
      <c r="I47" s="167"/>
      <c r="J47" s="190">
        <f>VALUE(J12-461.8/100*(J6-J9))</f>
        <v>9854.5526999999984</v>
      </c>
      <c r="K47" s="191"/>
      <c r="L47" s="190">
        <f>VALUE(L12-461.8/100*(L6-L9))</f>
        <v>8628.1725999999944</v>
      </c>
      <c r="M47" s="190"/>
      <c r="N47" s="190">
        <f>VALUE(N12-461.8/100*(N6-N9))</f>
        <v>10835.9845</v>
      </c>
      <c r="O47" s="167"/>
      <c r="P47" s="190">
        <f>VALUE(P12-461.8/100*(P6-P9))</f>
        <v>10353.416199999998</v>
      </c>
      <c r="Q47" s="191"/>
      <c r="R47" s="190">
        <f>VALUE(R12-461.8/100*(R6-R9))</f>
        <v>1778.8536000000036</v>
      </c>
      <c r="S47" s="190"/>
      <c r="T47" s="190">
        <f>VALUE(T12-461.8/100*(T6-T9))</f>
        <v>11244.552</v>
      </c>
      <c r="U47" s="167"/>
      <c r="V47" s="190">
        <f>VALUE(V12-461.8/100*(V6-V9))</f>
        <v>11101.922</v>
      </c>
      <c r="W47" s="191"/>
      <c r="X47" s="190">
        <f>VALUE(X12-461.8/100*(X6-X9))</f>
        <v>11271.698</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12572.299999999997</v>
      </c>
      <c r="G48" s="190"/>
      <c r="H48" s="190">
        <f>VALUE(H12-500/100*(H6-H9))</f>
        <v>5185.7000000000025</v>
      </c>
      <c r="I48" s="167"/>
      <c r="J48" s="190">
        <f>VALUE(J12-500/100*(J6-J9))</f>
        <v>9747.6499999999978</v>
      </c>
      <c r="K48" s="191"/>
      <c r="L48" s="190">
        <f>VALUE(L12-500/100*(L6-L9))</f>
        <v>8420.2499999999945</v>
      </c>
      <c r="M48" s="190"/>
      <c r="N48" s="190">
        <f>VALUE(N12-500/100*(N6-N9))</f>
        <v>10811.25</v>
      </c>
      <c r="O48" s="167"/>
      <c r="P48" s="190">
        <f>VALUE(P12-500/100*(P6-P9))</f>
        <v>10294.549999999997</v>
      </c>
      <c r="Q48" s="191"/>
      <c r="R48" s="190">
        <f>VALUE(R12-500/100*(R6-R9))</f>
        <v>1926.0000000000036</v>
      </c>
      <c r="S48" s="190"/>
      <c r="T48" s="190">
        <f>VALUE(T12-500/100*(T6-T9))</f>
        <v>11269</v>
      </c>
      <c r="U48" s="167"/>
      <c r="V48" s="190">
        <f>VALUE(V12-500/100*(V6-V9))</f>
        <v>11113</v>
      </c>
      <c r="W48" s="191"/>
      <c r="X48" s="190">
        <f>VALUE(X12-500/100*(X6-X9))</f>
        <v>11295</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12658.003399999998</v>
      </c>
      <c r="G49" s="190"/>
      <c r="H49" s="190">
        <f>VALUE(H12-523.6/100*(H6-H9))</f>
        <v>4902.7006000000019</v>
      </c>
      <c r="I49" s="167"/>
      <c r="J49" s="190">
        <f>VALUE(J12-523.6/100*(J6-J9))</f>
        <v>9681.6053999999967</v>
      </c>
      <c r="K49" s="191"/>
      <c r="L49" s="190">
        <f>VALUE(L12-523.6/100*(L6-L9))</f>
        <v>8291.7951999999932</v>
      </c>
      <c r="M49" s="190"/>
      <c r="N49" s="190">
        <f>VALUE(N12-523.6/100*(N6-N9))</f>
        <v>10795.968999999999</v>
      </c>
      <c r="O49" s="167"/>
      <c r="P49" s="190">
        <f>VALUE(P12-523.6/100*(P6-P9))</f>
        <v>10258.182399999998</v>
      </c>
      <c r="Q49" s="191"/>
      <c r="R49" s="190">
        <f>VALUE(R12-523.6/100*(R6-R9))</f>
        <v>2016.907200000004</v>
      </c>
      <c r="S49" s="190"/>
      <c r="T49" s="190">
        <f>VALUE(T12-523.6/100*(T6-T9))</f>
        <v>11284.103999999999</v>
      </c>
      <c r="U49" s="167"/>
      <c r="V49" s="190">
        <f>VALUE(V12-523.6/100*(V6-V9))</f>
        <v>11119.843999999999</v>
      </c>
      <c r="W49" s="191"/>
      <c r="X49" s="190">
        <f>VALUE(X12-523.6/100*(X6-X9))</f>
        <v>11309.396000000001</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12711.023299999997</v>
      </c>
      <c r="G50" s="190"/>
      <c r="H50" s="190">
        <f>VALUE(H12-538.2/100*(H6-H9))</f>
        <v>4727.6247000000021</v>
      </c>
      <c r="I50" s="167"/>
      <c r="J50" s="190">
        <f>VALUE(J12-538.2/100*(J6-J9))</f>
        <v>9640.7472999999973</v>
      </c>
      <c r="K50" s="191"/>
      <c r="L50" s="190">
        <f>VALUE(L12-538.2/100*(L6-L9))</f>
        <v>8212.3273999999947</v>
      </c>
      <c r="M50" s="190"/>
      <c r="N50" s="190">
        <f>VALUE(N12-538.2/100*(N6-N9))</f>
        <v>10786.5155</v>
      </c>
      <c r="O50" s="167"/>
      <c r="P50" s="190">
        <f>VALUE(P12-538.2/100*(P6-P9))</f>
        <v>10235.683799999997</v>
      </c>
      <c r="Q50" s="191"/>
      <c r="R50" s="190">
        <f>VALUE(R12-538.2/100*(R6-R9))</f>
        <v>2073.1464000000042</v>
      </c>
      <c r="S50" s="190"/>
      <c r="T50" s="190">
        <f>VALUE(T12-538.2/100*(T6-T9))</f>
        <v>11293.448</v>
      </c>
      <c r="U50" s="167"/>
      <c r="V50" s="190">
        <f>VALUE(V12-538.2/100*(V6-V9))</f>
        <v>11124.078</v>
      </c>
      <c r="W50" s="191"/>
      <c r="X50" s="190">
        <f>VALUE(X12-538.2/100*(X6-X9))</f>
        <v>11318.302</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12796.726699999997</v>
      </c>
      <c r="G51" s="190"/>
      <c r="H51" s="190">
        <f>VALUE(H12-561.8/100*(H6-H9))</f>
        <v>4444.6253000000033</v>
      </c>
      <c r="I51" s="167"/>
      <c r="J51" s="190">
        <f>VALUE(J12-561.8/100*(J6-J9))</f>
        <v>9574.702699999998</v>
      </c>
      <c r="K51" s="191"/>
      <c r="L51" s="190">
        <f>VALUE(L12-561.8/100*(L6-L9))</f>
        <v>8083.8725999999942</v>
      </c>
      <c r="M51" s="190"/>
      <c r="N51" s="190">
        <f>VALUE(N12-561.8/100*(N6-N9))</f>
        <v>10771.2345</v>
      </c>
      <c r="O51" s="167"/>
      <c r="P51" s="190">
        <f>VALUE(P12-561.8/100*(P6-P9))</f>
        <v>10199.316199999997</v>
      </c>
      <c r="Q51" s="191"/>
      <c r="R51" s="190">
        <f>VALUE(R12-561.8/100*(R6-R9))</f>
        <v>2164.0536000000038</v>
      </c>
      <c r="S51" s="190"/>
      <c r="T51" s="190">
        <f>VALUE(T12-561.8/100*(T6-T9))</f>
        <v>11308.552</v>
      </c>
      <c r="U51" s="167"/>
      <c r="V51" s="190">
        <f>VALUE(V12-561.8/100*(V6-V9))</f>
        <v>11130.922</v>
      </c>
      <c r="W51" s="191"/>
      <c r="X51" s="190">
        <f>VALUE(X12-561.8/100*(X6-X9))</f>
        <v>11332.698</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B6" sqref="B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C75"/>
  <sheetViews>
    <sheetView showGridLines="0" topLeftCell="FQ1" zoomScaleNormal="100" workbookViewId="0">
      <selection activeCell="FZ1" sqref="FZ1:GD1048576"/>
    </sheetView>
  </sheetViews>
  <sheetFormatPr defaultColWidth="8.77734375" defaultRowHeight="14.7" customHeight="1" x14ac:dyDescent="0.3"/>
  <cols>
    <col min="1" max="4" width="8.77734375" style="33" customWidth="1"/>
    <col min="5" max="49" width="10.77734375" style="33" customWidth="1"/>
    <col min="50" max="186" width="10.77734375" style="91" customWidth="1"/>
    <col min="187" max="393" width="8.77734375" style="33" customWidth="1"/>
  </cols>
  <sheetData>
    <row r="1" spans="1:186"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row>
    <row r="2" spans="1:186"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row>
    <row r="3" spans="1:186"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row>
    <row r="4" spans="1:186"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row>
    <row r="5" spans="1:186"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row>
    <row r="6" spans="1:186"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D6" si="10">FZ10+FZ56</f>
        <v>11230.300000000001</v>
      </c>
      <c r="GA6" s="15">
        <f t="shared" si="10"/>
        <v>11158.099999999999</v>
      </c>
      <c r="GB6" s="15">
        <f t="shared" si="10"/>
        <v>11127.26666666667</v>
      </c>
      <c r="GC6" s="15">
        <f t="shared" si="10"/>
        <v>11050.250000000004</v>
      </c>
      <c r="GD6" s="15">
        <f t="shared" si="10"/>
        <v>11140.949999999997</v>
      </c>
    </row>
    <row r="7" spans="1:186"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D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row>
    <row r="8" spans="1:186"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D8" si="29">FZ14+FZ56</f>
        <v>11188.6</v>
      </c>
      <c r="GA8" s="17">
        <f t="shared" si="29"/>
        <v>11117.199999999999</v>
      </c>
      <c r="GB8" s="17">
        <f t="shared" si="29"/>
        <v>11080.733333333335</v>
      </c>
      <c r="GC8" s="17">
        <f t="shared" si="29"/>
        <v>10979.250000000002</v>
      </c>
      <c r="GD8" s="17">
        <f t="shared" si="29"/>
        <v>11001.749999999998</v>
      </c>
    </row>
    <row r="9" spans="1:186"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D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row>
    <row r="10" spans="1:186"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D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row>
    <row r="11" spans="1:186"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D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row>
    <row r="12" spans="1:18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row>
    <row r="13" spans="1:186"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D13" si="64">FZ14+FZ63/2</f>
        <v>11092.375</v>
      </c>
      <c r="GA13" s="20">
        <f t="shared" si="64"/>
        <v>11030.8</v>
      </c>
      <c r="GB13" s="20">
        <f t="shared" si="64"/>
        <v>10970.424999999999</v>
      </c>
      <c r="GC13" s="20">
        <f t="shared" si="64"/>
        <v>10813.275</v>
      </c>
      <c r="GD13" s="20">
        <f t="shared" si="64"/>
        <v>10802.849999999999</v>
      </c>
    </row>
    <row r="14" spans="1:186"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D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row>
    <row r="15" spans="1:186"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D15" si="83">FZ14-FZ63/2</f>
        <v>11066.725000000002</v>
      </c>
      <c r="GA15" s="21">
        <f t="shared" si="83"/>
        <v>11021.599999999999</v>
      </c>
      <c r="GB15" s="21">
        <f t="shared" si="83"/>
        <v>10935.941666666669</v>
      </c>
      <c r="GC15" s="21">
        <f t="shared" si="83"/>
        <v>10765.325000000003</v>
      </c>
      <c r="GD15" s="21">
        <f t="shared" si="83"/>
        <v>10749.849999999999</v>
      </c>
    </row>
    <row r="16" spans="1:18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row>
    <row r="17" spans="1:186"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D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row>
    <row r="18" spans="1:186"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D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row>
    <row r="19" spans="1:186"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D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row>
    <row r="20" spans="1:186"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D20" si="118">FZ14-FZ56</f>
        <v>10970.500000000002</v>
      </c>
      <c r="GA20" s="23">
        <f t="shared" si="118"/>
        <v>10935.199999999999</v>
      </c>
      <c r="GB20" s="23">
        <f t="shared" si="118"/>
        <v>10825.633333333333</v>
      </c>
      <c r="GC20" s="23">
        <f t="shared" si="118"/>
        <v>10599.35</v>
      </c>
      <c r="GD20" s="23">
        <f t="shared" si="118"/>
        <v>10550.949999999999</v>
      </c>
    </row>
    <row r="21" spans="1:186"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D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row>
    <row r="22" spans="1:186"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D22" si="137">FZ18-FZ56</f>
        <v>10903.150000000003</v>
      </c>
      <c r="GA22" s="24">
        <f t="shared" si="137"/>
        <v>10885.099999999999</v>
      </c>
      <c r="GB22" s="24">
        <f t="shared" si="137"/>
        <v>10744.616666666667</v>
      </c>
      <c r="GC22" s="24">
        <f t="shared" si="137"/>
        <v>10480.400000000001</v>
      </c>
      <c r="GD22" s="24">
        <f t="shared" si="137"/>
        <v>10464.749999999998</v>
      </c>
    </row>
    <row r="23" spans="1:186"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c r="FZ23" s="25"/>
      <c r="GA23" s="25"/>
      <c r="GB23" s="25"/>
      <c r="GC23" s="25"/>
      <c r="GD23" s="25"/>
    </row>
    <row r="24" spans="1:186"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D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row>
    <row r="25" spans="1:186"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D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row>
    <row r="26" spans="1:186"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D26" si="165">FZ4+FZ57/2</f>
        <v>11113.877499999999</v>
      </c>
      <c r="GA26" s="18">
        <f t="shared" si="165"/>
        <v>11067.05</v>
      </c>
      <c r="GB26" s="18">
        <f t="shared" si="165"/>
        <v>10988.852500000001</v>
      </c>
      <c r="GC26" s="18">
        <f t="shared" si="165"/>
        <v>10845.8225</v>
      </c>
      <c r="GD26" s="18">
        <f t="shared" si="165"/>
        <v>10953.32</v>
      </c>
    </row>
    <row r="27" spans="1:186"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D27" si="176">FZ4+FZ57/4</f>
        <v>11083.88875</v>
      </c>
      <c r="GA27" s="7">
        <f t="shared" si="176"/>
        <v>11042.025</v>
      </c>
      <c r="GB27" s="7">
        <f t="shared" si="176"/>
        <v>10953.776250000001</v>
      </c>
      <c r="GC27" s="7">
        <f t="shared" si="176"/>
        <v>10793.58625</v>
      </c>
      <c r="GD27" s="7">
        <f t="shared" si="176"/>
        <v>10891.335000000001</v>
      </c>
    </row>
    <row r="28" spans="1:186"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D28" si="187">FZ4+FZ57/6</f>
        <v>11073.8925</v>
      </c>
      <c r="GA28" s="16">
        <f t="shared" si="187"/>
        <v>11033.683333333332</v>
      </c>
      <c r="GB28" s="16">
        <f t="shared" si="187"/>
        <v>10942.084166666667</v>
      </c>
      <c r="GC28" s="16">
        <f t="shared" si="187"/>
        <v>10776.174166666668</v>
      </c>
      <c r="GD28" s="16">
        <f t="shared" si="187"/>
        <v>10870.673333333334</v>
      </c>
    </row>
    <row r="29" spans="1:186"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D29" si="198">FZ4+FZ57/12</f>
        <v>11063.89625</v>
      </c>
      <c r="GA29" s="16">
        <f t="shared" si="198"/>
        <v>11025.341666666667</v>
      </c>
      <c r="GB29" s="16">
        <f t="shared" si="198"/>
        <v>10930.392083333334</v>
      </c>
      <c r="GC29" s="16">
        <f t="shared" si="198"/>
        <v>10758.762083333333</v>
      </c>
      <c r="GD29" s="16">
        <f t="shared" si="198"/>
        <v>10850.011666666667</v>
      </c>
    </row>
    <row r="30" spans="1:186"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D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row>
    <row r="31" spans="1:186"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D31" si="218">FZ4-FZ57/12</f>
        <v>11043.903749999999</v>
      </c>
      <c r="GA31" s="16">
        <f t="shared" si="218"/>
        <v>11008.658333333333</v>
      </c>
      <c r="GB31" s="16">
        <f t="shared" si="218"/>
        <v>10907.007916666667</v>
      </c>
      <c r="GC31" s="16">
        <f t="shared" si="218"/>
        <v>10723.937916666668</v>
      </c>
      <c r="GD31" s="16">
        <f t="shared" si="218"/>
        <v>10808.688333333334</v>
      </c>
    </row>
    <row r="32" spans="1:186"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D32" si="229">FZ4-FZ57/6</f>
        <v>11033.907499999999</v>
      </c>
      <c r="GA32" s="16">
        <f t="shared" si="229"/>
        <v>11000.316666666668</v>
      </c>
      <c r="GB32" s="16">
        <f t="shared" si="229"/>
        <v>10895.315833333334</v>
      </c>
      <c r="GC32" s="16">
        <f t="shared" si="229"/>
        <v>10706.525833333333</v>
      </c>
      <c r="GD32" s="16">
        <f t="shared" si="229"/>
        <v>10788.026666666667</v>
      </c>
    </row>
    <row r="33" spans="1:186"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D33" si="240">FZ4-FZ57/4</f>
        <v>11023.911249999999</v>
      </c>
      <c r="GA33" s="10">
        <f t="shared" si="240"/>
        <v>10991.975</v>
      </c>
      <c r="GB33" s="10">
        <f t="shared" si="240"/>
        <v>10883.623750000001</v>
      </c>
      <c r="GC33" s="10">
        <f t="shared" si="240"/>
        <v>10689.11375</v>
      </c>
      <c r="GD33" s="10">
        <f t="shared" si="240"/>
        <v>10767.365</v>
      </c>
    </row>
    <row r="34" spans="1:186"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D34" si="251">FZ4-FZ57/2</f>
        <v>10993.922500000001</v>
      </c>
      <c r="GA34" s="22">
        <f t="shared" si="251"/>
        <v>10966.95</v>
      </c>
      <c r="GB34" s="22">
        <f t="shared" si="251"/>
        <v>10848.547500000001</v>
      </c>
      <c r="GC34" s="22">
        <f t="shared" si="251"/>
        <v>10636.877500000001</v>
      </c>
      <c r="GD34" s="22">
        <f t="shared" si="251"/>
        <v>10705.380000000001</v>
      </c>
    </row>
    <row r="35" spans="1:186"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D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row>
    <row r="36" spans="1:186"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D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row>
    <row r="37" spans="1:186"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row>
    <row r="38" spans="1:186"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6"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6"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6"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row>
    <row r="42" spans="1:186"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row>
    <row r="43" spans="1:186"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row>
    <row r="44" spans="1:186"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row>
    <row r="45" spans="1:186"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row>
    <row r="46" spans="1:186"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D46" si="279">FZ4</f>
        <v>11053.9</v>
      </c>
      <c r="GA46" s="11">
        <f t="shared" si="279"/>
        <v>11017</v>
      </c>
      <c r="GB46" s="11">
        <f t="shared" si="279"/>
        <v>10918.7</v>
      </c>
      <c r="GC46" s="11">
        <f t="shared" si="279"/>
        <v>10741.35</v>
      </c>
      <c r="GD46" s="11">
        <f t="shared" si="279"/>
        <v>10829.35</v>
      </c>
    </row>
    <row r="47" spans="1:186"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79</v>
      </c>
      <c r="GD47" s="21">
        <v>10794.4</v>
      </c>
    </row>
    <row r="48" spans="1:186"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c r="FZ48" s="10"/>
      <c r="GA48" s="10"/>
      <c r="GB48" s="10"/>
      <c r="GC48" s="10">
        <v>10667.2397</v>
      </c>
      <c r="GD48" s="10"/>
    </row>
    <row r="49" spans="1:186"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row>
    <row r="50" spans="1:186"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row>
    <row r="51" spans="1:186"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row>
    <row r="52" spans="1:186"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row>
    <row r="53" spans="1:186"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row>
    <row r="54" spans="1:186"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row>
    <row r="55" spans="1:186"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row>
    <row r="56" spans="1:186"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D56" si="341">ABS(FZ2-FZ3)</f>
        <v>109.04999999999927</v>
      </c>
      <c r="GA56" s="16">
        <f t="shared" si="341"/>
        <v>91</v>
      </c>
      <c r="GB56" s="16">
        <f t="shared" si="341"/>
        <v>127.55000000000109</v>
      </c>
      <c r="GC56" s="16">
        <f t="shared" si="341"/>
        <v>189.95000000000073</v>
      </c>
      <c r="GD56" s="16">
        <f t="shared" si="341"/>
        <v>225.39999999999964</v>
      </c>
    </row>
    <row r="57" spans="1:186"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D57" si="352">FZ56*1.1</f>
        <v>119.9549999999992</v>
      </c>
      <c r="GA57" s="16">
        <f t="shared" si="352"/>
        <v>100.10000000000001</v>
      </c>
      <c r="GB57" s="16">
        <f t="shared" si="352"/>
        <v>140.3050000000012</v>
      </c>
      <c r="GC57" s="16">
        <f t="shared" si="352"/>
        <v>208.94500000000082</v>
      </c>
      <c r="GD57" s="16">
        <f t="shared" si="352"/>
        <v>247.93999999999963</v>
      </c>
    </row>
    <row r="58" spans="1:186"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D58" si="354">(FZ2+FZ3)</f>
        <v>22184.75</v>
      </c>
      <c r="GA58" s="16">
        <f t="shared" si="354"/>
        <v>22061.599999999999</v>
      </c>
      <c r="GB58" s="16">
        <f t="shared" si="354"/>
        <v>21940.85</v>
      </c>
      <c r="GC58" s="16">
        <f t="shared" si="354"/>
        <v>21626.55</v>
      </c>
      <c r="GD58" s="16">
        <f t="shared" si="354"/>
        <v>21499.699999999997</v>
      </c>
    </row>
    <row r="59" spans="1:186"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D59" si="356">(FZ2+FZ3)/2</f>
        <v>11092.375</v>
      </c>
      <c r="GA59" s="16">
        <f t="shared" si="356"/>
        <v>11030.8</v>
      </c>
      <c r="GB59" s="16">
        <f t="shared" si="356"/>
        <v>10970.424999999999</v>
      </c>
      <c r="GC59" s="16">
        <f t="shared" si="356"/>
        <v>10813.275</v>
      </c>
      <c r="GD59" s="16">
        <f t="shared" si="356"/>
        <v>10749.849999999999</v>
      </c>
    </row>
    <row r="60" spans="1:186"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D60" si="358">FZ61-FZ62+FZ61</f>
        <v>11066.725000000002</v>
      </c>
      <c r="GA60" s="16">
        <f t="shared" si="358"/>
        <v>11021.599999999999</v>
      </c>
      <c r="GB60" s="16">
        <f t="shared" si="358"/>
        <v>10935.941666666669</v>
      </c>
      <c r="GC60" s="16">
        <f t="shared" si="358"/>
        <v>10765.325000000003</v>
      </c>
      <c r="GD60" s="16">
        <f t="shared" si="358"/>
        <v>10802.849999999999</v>
      </c>
    </row>
    <row r="61" spans="1:186"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D61" si="360">(FZ2+FZ3+FZ4)/3</f>
        <v>11079.550000000001</v>
      </c>
      <c r="GA61" s="16">
        <f t="shared" si="360"/>
        <v>11026.199999999999</v>
      </c>
      <c r="GB61" s="16">
        <f t="shared" si="360"/>
        <v>10953.183333333334</v>
      </c>
      <c r="GC61" s="16">
        <f t="shared" si="360"/>
        <v>10789.300000000001</v>
      </c>
      <c r="GD61" s="16">
        <f t="shared" si="360"/>
        <v>10776.349999999999</v>
      </c>
    </row>
    <row r="62" spans="1:186"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D62" si="362">FZ59</f>
        <v>11092.375</v>
      </c>
      <c r="GA62" s="16">
        <f t="shared" si="362"/>
        <v>11030.8</v>
      </c>
      <c r="GB62" s="16">
        <f t="shared" si="362"/>
        <v>10970.424999999999</v>
      </c>
      <c r="GC62" s="16">
        <f t="shared" si="362"/>
        <v>10813.275</v>
      </c>
      <c r="GD62" s="16">
        <f t="shared" si="362"/>
        <v>10749.849999999999</v>
      </c>
    </row>
    <row r="63" spans="1:186"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D63" si="364">ABS(FZ60-FZ62)</f>
        <v>25.649999999997817</v>
      </c>
      <c r="GA63" s="31">
        <f t="shared" si="364"/>
        <v>9.2000000000007276</v>
      </c>
      <c r="GB63" s="31">
        <f t="shared" si="364"/>
        <v>34.483333333329938</v>
      </c>
      <c r="GC63" s="31">
        <f t="shared" si="364"/>
        <v>47.94999999999709</v>
      </c>
      <c r="GD63" s="31">
        <f t="shared" si="364"/>
        <v>53</v>
      </c>
    </row>
    <row r="64" spans="1:186"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2019-08-29T08:48:22Z</dcterms:modified>
</cp:coreProperties>
</file>