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60" i="2" s="1"/>
  <c r="I63" i="2" s="1"/>
  <c r="I58" i="2"/>
  <c r="I56" i="2"/>
  <c r="I57" i="2" s="1"/>
  <c r="I46" i="2"/>
  <c r="I30" i="2"/>
  <c r="I24" i="2"/>
  <c r="I36" i="2" s="1"/>
  <c r="I18" i="2"/>
  <c r="I14" i="2"/>
  <c r="I20" i="2" l="1"/>
  <c r="I19" i="2" s="1"/>
  <c r="I13" i="2"/>
  <c r="I17" i="2"/>
  <c r="I33" i="2"/>
  <c r="I29" i="2"/>
  <c r="I27" i="2"/>
  <c r="I32" i="2"/>
  <c r="I28" i="2"/>
  <c r="I31" i="2"/>
  <c r="I34" i="2"/>
  <c r="I35" i="2" s="1"/>
  <c r="I26" i="2"/>
  <c r="I25" i="2" s="1"/>
  <c r="I8" i="2"/>
  <c r="I22" i="2"/>
  <c r="I21" i="2" s="1"/>
  <c r="I10" i="2"/>
  <c r="I15" i="2"/>
  <c r="H61" i="2"/>
  <c r="H59" i="2"/>
  <c r="H62" i="2" s="1"/>
  <c r="H58" i="2"/>
  <c r="H56" i="2"/>
  <c r="H57" i="2" s="1"/>
  <c r="H46" i="2"/>
  <c r="H30" i="2"/>
  <c r="H24" i="2"/>
  <c r="H36" i="2" s="1"/>
  <c r="H14" i="2"/>
  <c r="I6" i="2" l="1"/>
  <c r="I7" i="2" s="1"/>
  <c r="I11" i="2"/>
  <c r="I9" i="2"/>
  <c r="H20" i="2"/>
  <c r="H60" i="2"/>
  <c r="H63" i="2" s="1"/>
  <c r="H13" i="2" s="1"/>
  <c r="H18" i="2"/>
  <c r="H17" i="2" s="1"/>
  <c r="H33" i="2"/>
  <c r="H29" i="2"/>
  <c r="H32" i="2"/>
  <c r="H28" i="2"/>
  <c r="H31" i="2"/>
  <c r="H27" i="2"/>
  <c r="H34" i="2"/>
  <c r="H26" i="2"/>
  <c r="H8" i="2"/>
  <c r="H10"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15" i="2" l="1"/>
  <c r="H9" i="2"/>
  <c r="G10" i="2"/>
  <c r="G11" i="2" s="1"/>
  <c r="H19" i="2"/>
  <c r="G60" i="2"/>
  <c r="G63" i="2" s="1"/>
  <c r="G15" i="2" s="1"/>
  <c r="H22" i="2"/>
  <c r="H21" i="2" s="1"/>
  <c r="G20" i="2"/>
  <c r="G19" i="2" s="1"/>
  <c r="H25" i="2"/>
  <c r="H6" i="2"/>
  <c r="H7" i="2" s="1"/>
  <c r="H11" i="2"/>
  <c r="H35" i="2"/>
  <c r="G6"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13" i="2" l="1"/>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<sst xmlns="http://schemas.openxmlformats.org/spreadsheetml/2006/main" count="205" uniqueCount="85">
  <si>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</si>
  <si>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</si>
  <si>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</si>
  <si>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</si>
  <si>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</si>
  <si>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</si>
  <si>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</si>
  <si>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</si>
  <si>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</si>
  <si>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</si>
  <si>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</si>
  <si>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</si>
  <si>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</si>
  <si>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</si>
  <si>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</si>
  <si>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</si>
  <si>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</si>
  <si>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</si>
  <si>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</si>
  <si>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</si>
  <si>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</si>
  <si>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</si>
  <si>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</si>
  <si>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</si>
  <si>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</si>
  <si>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</si>
  <si>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</si>
  <si>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</si>
  <si>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</si>
  <si>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</si>
  <si>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</si>
  <si>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</si>
  <si>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</si>
  <si>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</si>
  <si>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</si>
  <si>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</si>
  <si>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</si>
  <si>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</si>
  <si>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</si>
  <si>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</si>
  <si>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</si>
  <si>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</si>
  <si>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</si>
  <si>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</si>
  <si>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</si>
  <si>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</si>
  <si>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</si>
  <si>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</si>
  <si>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</si>
  <si>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</si>
  <si>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</si>
  <si>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</si>
  <si>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</si>
  <si>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</si>
  <si>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</si>
  <si>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</si>
  <si>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</si>
  <si>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</si>
  <si>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</si>
  <si>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</si>
  <si>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</si>
  <si>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</si>
  <si>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</si>
  <si>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</si>
  <si>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</si>
  <si>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</si>
  <si>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</si>
  <si>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</si>
  <si>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</si>
  <si>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Up</t>
  </si>
  <si>
    <t>Down</t>
  </si>
  <si>
    <t>11010 ~ 13</t>
  </si>
  <si>
    <t>Ret</t>
  </si>
  <si>
    <t>EO Wave1</t>
  </si>
  <si>
    <t>161% Proj of Wave 3</t>
  </si>
  <si>
    <t>SW Low</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</si>
  <si>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</si>
  <si>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</si>
  <si>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</si>
  <si>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</si>
  <si>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</si>
  <si>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</si>
  <si>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</si>
  <si>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W3</t>
  </si>
  <si>
    <t>WS3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</si>
</sst>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6">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3"/>
  <sheetViews>
    <sheetView showGridLines="0" topLeftCell="A26" zoomScale="110" zoomScaleNormal="110" workbookViewId="0">
      <selection activeCell="J45" sqref="J45"/>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48"/>
      <c r="B1" s="249"/>
      <c r="C1" s="249"/>
      <c r="D1" s="249"/>
      <c r="E1" s="2" t="s">
        <v>68</v>
      </c>
      <c r="F1" s="2" t="s">
        <v>1</v>
      </c>
      <c r="G1" s="3">
        <v>43696</v>
      </c>
      <c r="H1" s="3">
        <v>43697</v>
      </c>
      <c r="I1" s="3">
        <v>43698</v>
      </c>
      <c r="J1" s="3"/>
      <c r="K1" s="207"/>
      <c r="L1" s="3"/>
    </row>
    <row r="2" spans="1:12" ht="14.7" customHeight="1" x14ac:dyDescent="0.3">
      <c r="A2" s="4"/>
      <c r="B2" s="5"/>
      <c r="C2" s="5"/>
      <c r="D2" s="6" t="s">
        <v>2</v>
      </c>
      <c r="E2" s="7">
        <v>12103.05</v>
      </c>
      <c r="F2" s="7">
        <v>11145.9</v>
      </c>
      <c r="G2" s="7">
        <v>11146.9</v>
      </c>
      <c r="H2" s="7">
        <v>11076.3</v>
      </c>
      <c r="I2" s="7">
        <v>11034.2</v>
      </c>
      <c r="J2" s="7"/>
      <c r="K2" s="208"/>
      <c r="L2" s="7"/>
    </row>
    <row r="3" spans="1:12" ht="14.7" customHeight="1" x14ac:dyDescent="0.3">
      <c r="A3" s="4"/>
      <c r="B3" s="8"/>
      <c r="C3" s="9"/>
      <c r="D3" s="6" t="s">
        <v>3</v>
      </c>
      <c r="E3" s="10">
        <v>11625.1</v>
      </c>
      <c r="F3" s="10">
        <v>10901.6</v>
      </c>
      <c r="G3" s="10">
        <v>11037.85</v>
      </c>
      <c r="H3" s="10">
        <v>10985.3</v>
      </c>
      <c r="I3" s="10">
        <v>10906.65</v>
      </c>
      <c r="J3" s="10"/>
      <c r="K3" s="209"/>
      <c r="L3" s="10"/>
    </row>
    <row r="4" spans="1:12" ht="14.7" customHeight="1" x14ac:dyDescent="0.3">
      <c r="A4" s="4"/>
      <c r="B4" s="8"/>
      <c r="C4" s="9"/>
      <c r="D4" s="6" t="s">
        <v>4</v>
      </c>
      <c r="E4" s="11">
        <v>11788.85</v>
      </c>
      <c r="F4" s="11">
        <v>11047.8</v>
      </c>
      <c r="G4" s="11">
        <v>11053.9</v>
      </c>
      <c r="H4" s="11">
        <v>11017</v>
      </c>
      <c r="I4" s="11">
        <v>10918.7</v>
      </c>
      <c r="J4" s="11"/>
      <c r="K4" s="210"/>
      <c r="L4" s="11"/>
    </row>
    <row r="5" spans="1:12" ht="14.7" customHeight="1" x14ac:dyDescent="0.3">
      <c r="A5" s="246" t="s">
        <v>5</v>
      </c>
      <c r="B5" s="247"/>
      <c r="C5" s="247"/>
      <c r="D5" s="247"/>
      <c r="E5" s="5"/>
      <c r="F5" s="5"/>
      <c r="G5" s="5"/>
      <c r="H5" s="5"/>
      <c r="I5" s="5"/>
      <c r="J5" s="234"/>
      <c r="K5" s="211"/>
      <c r="L5" s="5"/>
    </row>
    <row r="6" spans="1:12" ht="14.7" customHeight="1" x14ac:dyDescent="0.3">
      <c r="A6" s="12"/>
      <c r="B6" s="13"/>
      <c r="C6" s="13"/>
      <c r="D6" s="14" t="s">
        <v>6</v>
      </c>
      <c r="E6" s="15">
        <f>E10+E56</f>
        <v>12530.849999999999</v>
      </c>
      <c r="F6" s="15">
        <f>F10+F56</f>
        <v>11406.233333333335</v>
      </c>
      <c r="G6" s="15">
        <f>G10+G56</f>
        <v>11230.300000000001</v>
      </c>
      <c r="H6" s="15">
        <f>H10+H56</f>
        <v>11158.099999999999</v>
      </c>
      <c r="I6" s="15">
        <f>I10+I56</f>
        <v>11127.26666666667</v>
      </c>
      <c r="J6" s="15"/>
      <c r="K6" s="212"/>
      <c r="L6" s="15"/>
    </row>
    <row r="7" spans="1:12" ht="14.7" hidden="1" customHeight="1" x14ac:dyDescent="0.3">
      <c r="A7" s="12"/>
      <c r="B7" s="13"/>
      <c r="C7" s="13"/>
      <c r="D7" s="14" t="s">
        <v>7</v>
      </c>
      <c r="E7" s="16">
        <f t="shared" ref="E7:F7" si="0">(E6+E8)/2</f>
        <v>12423.899999999998</v>
      </c>
      <c r="F7" s="16">
        <f t="shared" si="0"/>
        <v>11341.150000000001</v>
      </c>
      <c r="G7" s="16">
        <f t="shared" ref="G7:H7" si="1">(G6+G8)/2</f>
        <v>11209.45</v>
      </c>
      <c r="H7" s="16">
        <f t="shared" si="1"/>
        <v>11137.649999999998</v>
      </c>
      <c r="I7" s="16">
        <f t="shared" ref="I7" si="2">(I6+I8)/2</f>
        <v>11104.000000000004</v>
      </c>
      <c r="J7" s="16"/>
      <c r="K7" s="213"/>
      <c r="L7" s="16"/>
    </row>
    <row r="8" spans="1:12" ht="14.7" customHeight="1" x14ac:dyDescent="0.3">
      <c r="A8" s="12"/>
      <c r="B8" s="13"/>
      <c r="C8" s="13"/>
      <c r="D8" s="14" t="s">
        <v>8</v>
      </c>
      <c r="E8" s="17">
        <f>E14+E56</f>
        <v>12316.949999999999</v>
      </c>
      <c r="F8" s="17">
        <f>F14+F56</f>
        <v>11276.066666666668</v>
      </c>
      <c r="G8" s="17">
        <f>G14+G56</f>
        <v>11188.6</v>
      </c>
      <c r="H8" s="17">
        <f>H14+H56</f>
        <v>11117.199999999999</v>
      </c>
      <c r="I8" s="17">
        <f>I14+I56</f>
        <v>11080.733333333335</v>
      </c>
      <c r="J8" s="17"/>
      <c r="K8" s="214"/>
      <c r="L8" s="17"/>
    </row>
    <row r="9" spans="1:12" ht="14.7" hidden="1" customHeight="1" x14ac:dyDescent="0.3">
      <c r="A9" s="12"/>
      <c r="B9" s="13"/>
      <c r="C9" s="13"/>
      <c r="D9" s="14" t="s">
        <v>9</v>
      </c>
      <c r="E9" s="16">
        <f t="shared" ref="E9:F9" si="3">(E8+E10)/2</f>
        <v>12184.924999999999</v>
      </c>
      <c r="F9" s="16">
        <f t="shared" si="3"/>
        <v>11219.000000000002</v>
      </c>
      <c r="G9" s="16">
        <f t="shared" ref="G9:H9" si="4">(G8+G10)/2</f>
        <v>11154.925000000001</v>
      </c>
      <c r="H9" s="16">
        <f t="shared" si="4"/>
        <v>11092.149999999998</v>
      </c>
      <c r="I9" s="16">
        <f t="shared" ref="I9" si="5">(I8+I10)/2</f>
        <v>11040.225000000002</v>
      </c>
      <c r="J9" s="16"/>
      <c r="K9" s="213"/>
      <c r="L9" s="16"/>
    </row>
    <row r="10" spans="1:12" ht="14.7" customHeight="1" x14ac:dyDescent="0.3">
      <c r="A10" s="12"/>
      <c r="B10" s="13"/>
      <c r="C10" s="13"/>
      <c r="D10" s="14" t="s">
        <v>10</v>
      </c>
      <c r="E10" s="18">
        <f t="shared" ref="E10:F10" si="6">(2*E14)-E3</f>
        <v>12052.9</v>
      </c>
      <c r="F10" s="18">
        <f t="shared" si="6"/>
        <v>11161.933333333336</v>
      </c>
      <c r="G10" s="18">
        <f t="shared" ref="G10:H10" si="7">(2*G14)-G3</f>
        <v>11121.250000000002</v>
      </c>
      <c r="H10" s="18">
        <f t="shared" si="7"/>
        <v>11067.099999999999</v>
      </c>
      <c r="I10" s="18">
        <f t="shared" ref="I10" si="8">(2*I14)-I3</f>
        <v>10999.716666666669</v>
      </c>
      <c r="J10" s="18"/>
      <c r="K10" s="215"/>
      <c r="L10" s="18"/>
    </row>
    <row r="11" spans="1:12" ht="14.7" hidden="1" customHeight="1" x14ac:dyDescent="0.3">
      <c r="A11" s="12"/>
      <c r="B11" s="13"/>
      <c r="C11" s="13"/>
      <c r="D11" s="14" t="s">
        <v>11</v>
      </c>
      <c r="E11" s="16">
        <f t="shared" ref="E11:F11" si="9">(E10+E14)/2</f>
        <v>11945.95</v>
      </c>
      <c r="F11" s="16">
        <f t="shared" si="9"/>
        <v>11096.850000000002</v>
      </c>
      <c r="G11" s="16">
        <f t="shared" ref="G11:H11" si="10">(G10+G14)/2</f>
        <v>11100.400000000001</v>
      </c>
      <c r="H11" s="16">
        <f t="shared" si="10"/>
        <v>11046.649999999998</v>
      </c>
      <c r="I11" s="16">
        <f t="shared" ref="I11" si="11">(I10+I14)/2</f>
        <v>10976.45</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E14+E63/2</f>
        <v>11813.924999999999</v>
      </c>
      <c r="F13" s="20">
        <f>F14+F63/2</f>
        <v>11039.783333333336</v>
      </c>
      <c r="G13" s="20">
        <f>G14+G63/2</f>
        <v>11092.375</v>
      </c>
      <c r="H13" s="20">
        <f>H14+H63/2</f>
        <v>11030.8</v>
      </c>
      <c r="I13" s="20">
        <f>I14+I63/2</f>
        <v>10970.424999999999</v>
      </c>
      <c r="J13" s="20"/>
      <c r="K13" s="216"/>
      <c r="L13" s="20"/>
    </row>
    <row r="14" spans="1:12" ht="14.7" customHeight="1" x14ac:dyDescent="0.3">
      <c r="A14" s="12"/>
      <c r="B14" s="13"/>
      <c r="C14" s="13"/>
      <c r="D14" s="14" t="s">
        <v>13</v>
      </c>
      <c r="E14" s="11">
        <f t="shared" ref="E14:F14" si="12">(E2+E3+E4)/3</f>
        <v>11839</v>
      </c>
      <c r="F14" s="11">
        <f t="shared" si="12"/>
        <v>11031.766666666668</v>
      </c>
      <c r="G14" s="11">
        <f t="shared" ref="G14:H14" si="13">(G2+G3+G4)/3</f>
        <v>11079.550000000001</v>
      </c>
      <c r="H14" s="11">
        <f t="shared" si="13"/>
        <v>11026.199999999999</v>
      </c>
      <c r="I14" s="11">
        <f t="shared" ref="I14" si="14">(I2+I3+I4)/3</f>
        <v>10953.183333333334</v>
      </c>
      <c r="J14" s="11"/>
      <c r="K14" s="210"/>
      <c r="L14" s="11"/>
    </row>
    <row r="15" spans="1:12" ht="14.7" customHeight="1" x14ac:dyDescent="0.3">
      <c r="A15" s="12"/>
      <c r="B15" s="13"/>
      <c r="C15" s="13"/>
      <c r="D15" s="14" t="s">
        <v>14</v>
      </c>
      <c r="E15" s="21">
        <f>E14-E63/2</f>
        <v>11864.075000000001</v>
      </c>
      <c r="F15" s="21">
        <f>F14-F63/2</f>
        <v>11023.75</v>
      </c>
      <c r="G15" s="21">
        <f>G14-G63/2</f>
        <v>11066.725000000002</v>
      </c>
      <c r="H15" s="21">
        <f>H14-H63/2</f>
        <v>11021.599999999999</v>
      </c>
      <c r="I15" s="21">
        <f>I14-I63/2</f>
        <v>10935.941666666669</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15">(E14+E18)/2</f>
        <v>11706.975</v>
      </c>
      <c r="F17" s="16">
        <f t="shared" si="15"/>
        <v>10974.700000000003</v>
      </c>
      <c r="G17" s="16">
        <f t="shared" ref="G17:H17" si="16">(G14+G18)/2</f>
        <v>11045.875000000002</v>
      </c>
      <c r="H17" s="16">
        <f t="shared" si="16"/>
        <v>11001.149999999998</v>
      </c>
      <c r="I17" s="16">
        <f t="shared" ref="I17" si="17">(I14+I18)/2</f>
        <v>10912.675000000001</v>
      </c>
      <c r="J17" s="16"/>
      <c r="K17" s="213"/>
      <c r="L17" s="16"/>
    </row>
    <row r="18" spans="1:12" ht="14.7" customHeight="1" x14ac:dyDescent="0.3">
      <c r="A18" s="12"/>
      <c r="B18" s="13"/>
      <c r="C18" s="13"/>
      <c r="D18" s="14" t="s">
        <v>16</v>
      </c>
      <c r="E18" s="22">
        <f t="shared" ref="E18:F18" si="18">2*E14-E2</f>
        <v>11574.95</v>
      </c>
      <c r="F18" s="22">
        <f t="shared" si="18"/>
        <v>10917.633333333337</v>
      </c>
      <c r="G18" s="22">
        <f t="shared" ref="G18:H18" si="19">2*G14-G2</f>
        <v>11012.200000000003</v>
      </c>
      <c r="H18" s="22">
        <f t="shared" si="19"/>
        <v>10976.099999999999</v>
      </c>
      <c r="I18" s="22">
        <f t="shared" ref="I18" si="20">2*I14-I2</f>
        <v>10872.166666666668</v>
      </c>
      <c r="J18" s="22"/>
      <c r="K18" s="218"/>
      <c r="L18" s="22"/>
    </row>
    <row r="19" spans="1:12" ht="14.7" hidden="1" customHeight="1" x14ac:dyDescent="0.3">
      <c r="A19" s="12"/>
      <c r="B19" s="13"/>
      <c r="C19" s="13"/>
      <c r="D19" s="14" t="s">
        <v>17</v>
      </c>
      <c r="E19" s="16">
        <f t="shared" ref="E19:F19" si="21">(E18+E20)/2</f>
        <v>11468</v>
      </c>
      <c r="F19" s="16">
        <f t="shared" si="21"/>
        <v>10852.550000000003</v>
      </c>
      <c r="G19" s="16">
        <f t="shared" ref="G19:H19" si="22">(G18+G20)/2</f>
        <v>10991.350000000002</v>
      </c>
      <c r="H19" s="16">
        <f t="shared" si="22"/>
        <v>10955.649999999998</v>
      </c>
      <c r="I19" s="16">
        <f t="shared" ref="I19" si="23">(I18+I20)/2</f>
        <v>10848.900000000001</v>
      </c>
      <c r="J19" s="16"/>
      <c r="K19" s="213"/>
      <c r="L19" s="16"/>
    </row>
    <row r="20" spans="1:12" ht="14.7" customHeight="1" x14ac:dyDescent="0.3">
      <c r="A20" s="12"/>
      <c r="B20" s="13"/>
      <c r="C20" s="13"/>
      <c r="D20" s="14" t="s">
        <v>18</v>
      </c>
      <c r="E20" s="23">
        <f>E14-E56</f>
        <v>11361.050000000001</v>
      </c>
      <c r="F20" s="23">
        <f>F14-F56</f>
        <v>10787.466666666669</v>
      </c>
      <c r="G20" s="23">
        <f>G14-G56</f>
        <v>10970.500000000002</v>
      </c>
      <c r="H20" s="23">
        <f>H14-H56</f>
        <v>10935.199999999999</v>
      </c>
      <c r="I20" s="23">
        <f>I14-I56</f>
        <v>10825.633333333333</v>
      </c>
      <c r="J20" s="23"/>
      <c r="K20" s="219"/>
      <c r="L20" s="23"/>
    </row>
    <row r="21" spans="1:12" ht="14.7" hidden="1" customHeight="1" x14ac:dyDescent="0.3">
      <c r="A21" s="12"/>
      <c r="B21" s="13"/>
      <c r="C21" s="13"/>
      <c r="D21" s="14" t="s">
        <v>19</v>
      </c>
      <c r="E21" s="16">
        <f t="shared" ref="E21:F21" si="24">(E20+E22)/2</f>
        <v>11229.025000000001</v>
      </c>
      <c r="F21" s="16">
        <f t="shared" si="24"/>
        <v>10730.400000000003</v>
      </c>
      <c r="G21" s="16">
        <f t="shared" ref="G21:H21" si="25">(G20+G22)/2</f>
        <v>10936.825000000003</v>
      </c>
      <c r="H21" s="16">
        <f t="shared" si="25"/>
        <v>10910.149999999998</v>
      </c>
      <c r="I21" s="16">
        <f t="shared" ref="I21" si="26">(I20+I22)/2</f>
        <v>10785.125</v>
      </c>
      <c r="J21" s="16"/>
      <c r="K21" s="213"/>
      <c r="L21" s="16"/>
    </row>
    <row r="22" spans="1:12" ht="14.7" customHeight="1" x14ac:dyDescent="0.3">
      <c r="A22" s="12"/>
      <c r="B22" s="13"/>
      <c r="C22" s="13"/>
      <c r="D22" s="14" t="s">
        <v>20</v>
      </c>
      <c r="E22" s="24">
        <f>E18-E56</f>
        <v>11097.000000000002</v>
      </c>
      <c r="F22" s="24">
        <f>F18-F56</f>
        <v>10673.333333333338</v>
      </c>
      <c r="G22" s="24">
        <f>G18-G56</f>
        <v>10903.150000000003</v>
      </c>
      <c r="H22" s="24">
        <f>H18-H56</f>
        <v>10885.099999999999</v>
      </c>
      <c r="I22" s="24">
        <f>I18-I56</f>
        <v>10744.616666666667</v>
      </c>
      <c r="J22" s="24"/>
      <c r="K22" s="220"/>
      <c r="L22" s="24"/>
    </row>
    <row r="23" spans="1:12" ht="14.7" customHeight="1" x14ac:dyDescent="0.3">
      <c r="A23" s="246" t="s">
        <v>21</v>
      </c>
      <c r="B23" s="247"/>
      <c r="C23" s="247"/>
      <c r="D23" s="247"/>
      <c r="E23" s="25"/>
      <c r="F23" s="25"/>
      <c r="G23" s="25"/>
      <c r="H23" s="25"/>
      <c r="I23" s="25"/>
      <c r="J23" s="25"/>
      <c r="K23" s="221"/>
      <c r="L23" s="25"/>
    </row>
    <row r="24" spans="1:12" ht="14.7" customHeight="1" x14ac:dyDescent="0.3">
      <c r="A24" s="12"/>
      <c r="B24" s="13"/>
      <c r="C24" s="13"/>
      <c r="D24" s="14" t="s">
        <v>22</v>
      </c>
      <c r="E24" s="17">
        <f t="shared" ref="E24:F24" si="27">(E2/E3)*E4</f>
        <v>12273.532356065753</v>
      </c>
      <c r="F24" s="17">
        <f t="shared" si="27"/>
        <v>11295.376276876787</v>
      </c>
      <c r="G24" s="17">
        <f t="shared" ref="G24:H24" si="28">(G2/G3)*G4</f>
        <v>11163.108568244719</v>
      </c>
      <c r="H24" s="17">
        <f t="shared" si="28"/>
        <v>11108.262596378796</v>
      </c>
      <c r="I24" s="17">
        <f t="shared" ref="I24" si="29">(I2/I3)*I4</f>
        <v>11046.390921135273</v>
      </c>
      <c r="J24" s="17"/>
      <c r="K24" s="214"/>
      <c r="L24" s="17"/>
    </row>
    <row r="25" spans="1:12" ht="14.7" hidden="1" customHeight="1" x14ac:dyDescent="0.3">
      <c r="A25" s="12"/>
      <c r="B25" s="13"/>
      <c r="C25" s="13"/>
      <c r="D25" s="14" t="s">
        <v>23</v>
      </c>
      <c r="E25" s="16">
        <f t="shared" ref="E25:F25" si="30">E26+1.168*(E26-E27)</f>
        <v>12205.240040000001</v>
      </c>
      <c r="F25" s="16">
        <f t="shared" si="30"/>
        <v>11260.63416</v>
      </c>
      <c r="G25" s="16">
        <f t="shared" ref="G25:H25" si="31">G26+1.168*(G26-G27)</f>
        <v>11148.904359999997</v>
      </c>
      <c r="H25" s="16">
        <f t="shared" si="31"/>
        <v>11096.279199999999</v>
      </c>
      <c r="I25" s="16">
        <f t="shared" ref="I25" si="32">I26+1.168*(I26-I27)</f>
        <v>11029.82156</v>
      </c>
      <c r="J25" s="16"/>
      <c r="K25" s="213"/>
      <c r="L25" s="16"/>
    </row>
    <row r="26" spans="1:12" ht="14.7" customHeight="1" x14ac:dyDescent="0.3">
      <c r="A26" s="12"/>
      <c r="B26" s="13"/>
      <c r="C26" s="13"/>
      <c r="D26" s="14" t="s">
        <v>24</v>
      </c>
      <c r="E26" s="18">
        <f>E4+E57/2</f>
        <v>12051.7225</v>
      </c>
      <c r="F26" s="18">
        <f>F4+F57/2</f>
        <v>11182.164999999999</v>
      </c>
      <c r="G26" s="18">
        <f>G4+G57/2</f>
        <v>11113.877499999999</v>
      </c>
      <c r="H26" s="18">
        <f>H4+H57/2</f>
        <v>11067.05</v>
      </c>
      <c r="I26" s="18">
        <f>I4+I57/2</f>
        <v>10988.852500000001</v>
      </c>
      <c r="J26" s="18"/>
      <c r="K26" s="215"/>
      <c r="L26" s="18"/>
    </row>
    <row r="27" spans="1:12" ht="14.7" customHeight="1" x14ac:dyDescent="0.3">
      <c r="A27" s="12"/>
      <c r="B27" s="13"/>
      <c r="C27" s="13"/>
      <c r="D27" s="14" t="s">
        <v>25</v>
      </c>
      <c r="E27" s="7">
        <f>E4+E57/4</f>
        <v>11920.286249999999</v>
      </c>
      <c r="F27" s="7">
        <f>F4+F57/4</f>
        <v>11114.982499999998</v>
      </c>
      <c r="G27" s="7">
        <f>G4+G57/4</f>
        <v>11083.88875</v>
      </c>
      <c r="H27" s="7">
        <f>H4+H57/4</f>
        <v>11042.025</v>
      </c>
      <c r="I27" s="7">
        <f>I4+I57/4</f>
        <v>10953.776250000001</v>
      </c>
      <c r="J27" s="7"/>
      <c r="K27" s="208"/>
      <c r="L27" s="7"/>
    </row>
    <row r="28" spans="1:12" ht="14.7" hidden="1" customHeight="1" x14ac:dyDescent="0.3">
      <c r="A28" s="12"/>
      <c r="B28" s="13"/>
      <c r="C28" s="13"/>
      <c r="D28" s="14" t="s">
        <v>26</v>
      </c>
      <c r="E28" s="16">
        <f>E4+E57/6</f>
        <v>11876.474166666667</v>
      </c>
      <c r="F28" s="16">
        <f>F4+F57/6</f>
        <v>11092.588333333333</v>
      </c>
      <c r="G28" s="16">
        <f>G4+G57/6</f>
        <v>11073.8925</v>
      </c>
      <c r="H28" s="16">
        <f>H4+H57/6</f>
        <v>11033.683333333332</v>
      </c>
      <c r="I28" s="16">
        <f>I4+I57/6</f>
        <v>10942.084166666667</v>
      </c>
      <c r="J28" s="16"/>
      <c r="K28" s="213"/>
      <c r="L28" s="16"/>
    </row>
    <row r="29" spans="1:12" ht="14.7" hidden="1" customHeight="1" x14ac:dyDescent="0.3">
      <c r="A29" s="12"/>
      <c r="B29" s="13"/>
      <c r="C29" s="13"/>
      <c r="D29" s="14" t="s">
        <v>27</v>
      </c>
      <c r="E29" s="16">
        <f>E4+E57/12</f>
        <v>11832.662083333333</v>
      </c>
      <c r="F29" s="16">
        <f>F4+F57/12</f>
        <v>11070.194166666666</v>
      </c>
      <c r="G29" s="16">
        <f>G4+G57/12</f>
        <v>11063.89625</v>
      </c>
      <c r="H29" s="16">
        <f>H4+H57/12</f>
        <v>11025.341666666667</v>
      </c>
      <c r="I29" s="16">
        <f>I4+I57/12</f>
        <v>10930.392083333334</v>
      </c>
      <c r="J29" s="16"/>
      <c r="K29" s="213"/>
      <c r="L29" s="16"/>
    </row>
    <row r="30" spans="1:12" ht="14.7" customHeight="1" x14ac:dyDescent="0.3">
      <c r="A30" s="12"/>
      <c r="B30" s="13"/>
      <c r="C30" s="13"/>
      <c r="D30" s="14" t="s">
        <v>4</v>
      </c>
      <c r="E30" s="11">
        <f t="shared" ref="E30:F30" si="33">E4</f>
        <v>11788.85</v>
      </c>
      <c r="F30" s="11">
        <f t="shared" si="33"/>
        <v>11047.8</v>
      </c>
      <c r="G30" s="11">
        <f t="shared" ref="G30:H30" si="34">G4</f>
        <v>11053.9</v>
      </c>
      <c r="H30" s="11">
        <f t="shared" si="34"/>
        <v>11017</v>
      </c>
      <c r="I30" s="11">
        <f t="shared" ref="I30" si="35">I4</f>
        <v>10918.7</v>
      </c>
      <c r="J30" s="11"/>
      <c r="K30" s="210"/>
      <c r="L30" s="11"/>
    </row>
    <row r="31" spans="1:12" ht="14.7" hidden="1" customHeight="1" x14ac:dyDescent="0.3">
      <c r="A31" s="12"/>
      <c r="B31" s="13"/>
      <c r="C31" s="13"/>
      <c r="D31" s="14" t="s">
        <v>28</v>
      </c>
      <c r="E31" s="16">
        <f>E4-E57/12</f>
        <v>11745.037916666668</v>
      </c>
      <c r="F31" s="16">
        <f>F4-F57/12</f>
        <v>11025.405833333332</v>
      </c>
      <c r="G31" s="16">
        <f>G4-G57/12</f>
        <v>11043.903749999999</v>
      </c>
      <c r="H31" s="16">
        <f>H4-H57/12</f>
        <v>11008.658333333333</v>
      </c>
      <c r="I31" s="16">
        <f>I4-I57/12</f>
        <v>10907.007916666667</v>
      </c>
      <c r="J31" s="16"/>
      <c r="K31" s="213"/>
      <c r="L31" s="16"/>
    </row>
    <row r="32" spans="1:12" ht="14.7" hidden="1" customHeight="1" x14ac:dyDescent="0.3">
      <c r="A32" s="12"/>
      <c r="B32" s="13"/>
      <c r="C32" s="13"/>
      <c r="D32" s="14" t="s">
        <v>29</v>
      </c>
      <c r="E32" s="16">
        <f>E4-E57/6</f>
        <v>11701.225833333334</v>
      </c>
      <c r="F32" s="16">
        <f>F4-F57/6</f>
        <v>11003.011666666665</v>
      </c>
      <c r="G32" s="16">
        <f>G4-G57/6</f>
        <v>11033.907499999999</v>
      </c>
      <c r="H32" s="16">
        <f>H4-H57/6</f>
        <v>11000.316666666668</v>
      </c>
      <c r="I32" s="16">
        <f>I4-I57/6</f>
        <v>10895.315833333334</v>
      </c>
      <c r="J32" s="16"/>
      <c r="K32" s="213"/>
      <c r="L32" s="16"/>
    </row>
    <row r="33" spans="1:255" ht="14.7" customHeight="1" x14ac:dyDescent="0.3">
      <c r="A33" s="12"/>
      <c r="B33" s="13"/>
      <c r="C33" s="13"/>
      <c r="D33" s="14" t="s">
        <v>30</v>
      </c>
      <c r="E33" s="10">
        <f>E4-E57/4</f>
        <v>11657.413750000002</v>
      </c>
      <c r="F33" s="10">
        <f>F4-F57/4</f>
        <v>10980.6175</v>
      </c>
      <c r="G33" s="10">
        <f>G4-G57/4</f>
        <v>11023.911249999999</v>
      </c>
      <c r="H33" s="10">
        <f>H4-H57/4</f>
        <v>10991.975</v>
      </c>
      <c r="I33" s="10">
        <f>I4-I57/4</f>
        <v>10883.623750000001</v>
      </c>
      <c r="J33" s="10"/>
      <c r="K33" s="209"/>
      <c r="L33" s="10"/>
    </row>
    <row r="34" spans="1:255" ht="14.7" customHeight="1" x14ac:dyDescent="0.3">
      <c r="A34" s="12"/>
      <c r="B34" s="13"/>
      <c r="C34" s="13"/>
      <c r="D34" s="14" t="s">
        <v>31</v>
      </c>
      <c r="E34" s="22">
        <f>E4-E57/2</f>
        <v>11525.977500000001</v>
      </c>
      <c r="F34" s="22">
        <f>F4-F57/2</f>
        <v>10913.434999999999</v>
      </c>
      <c r="G34" s="22">
        <f>G4-G57/2</f>
        <v>10993.922500000001</v>
      </c>
      <c r="H34" s="22">
        <f>H4-H57/2</f>
        <v>10966.95</v>
      </c>
      <c r="I34" s="22">
        <f>I4-I57/2</f>
        <v>10848.547500000001</v>
      </c>
      <c r="J34" s="22"/>
      <c r="K34" s="218"/>
      <c r="L34" s="22"/>
    </row>
    <row r="35" spans="1:255" ht="14.7" hidden="1" customHeight="1" x14ac:dyDescent="0.3">
      <c r="A35" s="12"/>
      <c r="B35" s="13"/>
      <c r="C35" s="13"/>
      <c r="D35" s="14" t="s">
        <v>32</v>
      </c>
      <c r="E35" s="16">
        <f t="shared" ref="E35:F35" si="36">E34-1.168*(E33-E34)</f>
        <v>11372.45996</v>
      </c>
      <c r="F35" s="16">
        <f t="shared" si="36"/>
        <v>10834.965839999999</v>
      </c>
      <c r="G35" s="16">
        <f t="shared" ref="G35:H35" si="37">G34-1.168*(G33-G34)</f>
        <v>10958.895640000002</v>
      </c>
      <c r="H35" s="16">
        <f t="shared" si="37"/>
        <v>10937.720800000001</v>
      </c>
      <c r="I35" s="16">
        <f t="shared" ref="I35" si="38">I34-1.168*(I33-I34)</f>
        <v>10807.578440000001</v>
      </c>
      <c r="J35" s="16"/>
      <c r="K35" s="213"/>
      <c r="L35" s="16"/>
    </row>
    <row r="36" spans="1:255" ht="14.7" customHeight="1" x14ac:dyDescent="0.3">
      <c r="A36" s="12"/>
      <c r="B36" s="13"/>
      <c r="C36" s="13"/>
      <c r="D36" s="14" t="s">
        <v>33</v>
      </c>
      <c r="E36" s="23">
        <f t="shared" ref="E36:F36" si="39">E4-(E24-E4)</f>
        <v>11304.167643934248</v>
      </c>
      <c r="F36" s="23">
        <f t="shared" si="39"/>
        <v>10800.223723123212</v>
      </c>
      <c r="G36" s="23">
        <f t="shared" ref="G36:H36" si="40">G4-(G24-G4)</f>
        <v>10944.69143175528</v>
      </c>
      <c r="H36" s="23">
        <f t="shared" si="40"/>
        <v>10925.737403621204</v>
      </c>
      <c r="I36" s="23">
        <f t="shared" ref="I36" si="41">I4-(I24-I4)</f>
        <v>10791.009078864729</v>
      </c>
      <c r="J36" s="23"/>
      <c r="K36" s="219"/>
      <c r="L36" s="23"/>
    </row>
    <row r="37" spans="1:255" ht="14.7" customHeight="1" x14ac:dyDescent="0.3">
      <c r="A37" s="246" t="s">
        <v>34</v>
      </c>
      <c r="B37" s="247"/>
      <c r="C37" s="247"/>
      <c r="D37" s="247"/>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30"/>
      <c r="B41" s="19"/>
      <c r="C41" s="19"/>
      <c r="D41" s="14" t="s">
        <v>36</v>
      </c>
      <c r="E41" s="15"/>
      <c r="F41" s="15"/>
      <c r="G41" s="15"/>
      <c r="H41" s="15"/>
      <c r="I41" s="15"/>
      <c r="J41" s="242"/>
      <c r="K41" s="212"/>
      <c r="L41" s="15"/>
    </row>
    <row r="42" spans="1:255" ht="14.7" customHeight="1" x14ac:dyDescent="0.3">
      <c r="A42" s="30"/>
      <c r="B42" s="19"/>
      <c r="C42" s="19"/>
      <c r="D42" s="14" t="s">
        <v>37</v>
      </c>
      <c r="E42" s="17"/>
      <c r="F42" s="17"/>
      <c r="G42" s="17"/>
      <c r="H42" s="17"/>
      <c r="I42" s="17"/>
      <c r="J42" s="237"/>
      <c r="K42" s="222"/>
      <c r="L42" s="77"/>
      <c r="M42" s="204"/>
      <c r="N42" s="201"/>
    </row>
    <row r="43" spans="1:255" ht="14.7" customHeight="1" x14ac:dyDescent="0.3">
      <c r="A43" s="12"/>
      <c r="B43" s="19"/>
      <c r="C43" s="13"/>
      <c r="D43" s="14" t="s">
        <v>38</v>
      </c>
      <c r="E43" s="18"/>
      <c r="F43" s="18"/>
      <c r="G43" s="78"/>
      <c r="H43" s="78"/>
      <c r="I43" s="18">
        <v>10985.65</v>
      </c>
      <c r="J43" s="236" t="s">
        <v>73</v>
      </c>
      <c r="K43" s="215"/>
      <c r="L43" s="18"/>
      <c r="M43" s="204"/>
      <c r="N43" s="201"/>
      <c r="O43" s="1">
        <v>11135.568000000001</v>
      </c>
    </row>
    <row r="44" spans="1:255" ht="14.7" customHeight="1" x14ac:dyDescent="0.3">
      <c r="A44" s="12"/>
      <c r="B44" s="13"/>
      <c r="C44" s="13"/>
      <c r="D44" s="14" t="s">
        <v>39</v>
      </c>
      <c r="E44" s="7"/>
      <c r="F44" s="7"/>
      <c r="G44" s="7"/>
      <c r="H44" s="7"/>
      <c r="I44" s="7"/>
      <c r="J44" s="235"/>
      <c r="K44" s="224"/>
      <c r="L44" s="7"/>
      <c r="M44" s="204"/>
      <c r="N44" s="201"/>
    </row>
    <row r="45" spans="1:255" ht="14.7" customHeight="1" x14ac:dyDescent="0.3">
      <c r="A45" s="12"/>
      <c r="B45" s="13"/>
      <c r="C45" s="13"/>
      <c r="D45" s="136" t="s">
        <v>64</v>
      </c>
      <c r="E45" s="20"/>
      <c r="F45" s="20"/>
      <c r="G45" s="20"/>
      <c r="H45" s="20"/>
      <c r="I45" s="20">
        <v>10933.5741</v>
      </c>
      <c r="J45" s="241"/>
      <c r="K45" s="225"/>
      <c r="L45" s="20"/>
    </row>
    <row r="46" spans="1:255" ht="14.7" customHeight="1" x14ac:dyDescent="0.3">
      <c r="A46" s="12"/>
      <c r="B46" s="13"/>
      <c r="C46" s="13"/>
      <c r="D46" s="14" t="s">
        <v>4</v>
      </c>
      <c r="E46" s="11">
        <f>E4</f>
        <v>11788.85</v>
      </c>
      <c r="F46" s="11">
        <f>F4</f>
        <v>11047.8</v>
      </c>
      <c r="G46" s="11">
        <f>G4</f>
        <v>11053.9</v>
      </c>
      <c r="H46" s="11">
        <f>H4</f>
        <v>11017</v>
      </c>
      <c r="I46" s="11">
        <f>I4</f>
        <v>10918.7</v>
      </c>
      <c r="J46" s="11"/>
      <c r="K46" s="226"/>
      <c r="L46" s="11"/>
    </row>
    <row r="47" spans="1:255" ht="14.7" customHeight="1" x14ac:dyDescent="0.3">
      <c r="A47" s="12"/>
      <c r="B47" s="13"/>
      <c r="C47" s="13"/>
      <c r="D47" s="14" t="s">
        <v>40</v>
      </c>
      <c r="E47" s="21"/>
      <c r="F47" s="21"/>
      <c r="G47" s="85"/>
      <c r="H47" s="85"/>
      <c r="I47" s="21">
        <v>10901.6</v>
      </c>
      <c r="J47" s="238" t="s">
        <v>75</v>
      </c>
      <c r="K47" s="21"/>
      <c r="L47" s="21"/>
      <c r="M47" s="205"/>
    </row>
    <row r="48" spans="1:255" ht="14.7" customHeight="1" x14ac:dyDescent="0.3">
      <c r="A48" s="12"/>
      <c r="B48" s="13"/>
      <c r="C48" s="13"/>
      <c r="D48" s="14" t="s">
        <v>41</v>
      </c>
      <c r="E48" s="10"/>
      <c r="F48" s="10"/>
      <c r="G48" s="10"/>
      <c r="H48" s="10"/>
      <c r="I48" s="10">
        <v>10797.8475</v>
      </c>
      <c r="J48" s="243" t="s">
        <v>74</v>
      </c>
      <c r="K48" s="10"/>
      <c r="L48" s="10"/>
      <c r="M48" s="206"/>
    </row>
    <row r="49" spans="1:255" ht="14.7" customHeight="1" x14ac:dyDescent="0.3">
      <c r="A49" s="12"/>
      <c r="B49" s="13"/>
      <c r="C49" s="13"/>
      <c r="D49" s="14" t="s">
        <v>42</v>
      </c>
      <c r="E49" s="22"/>
      <c r="F49" s="22"/>
      <c r="G49" s="22"/>
      <c r="H49" s="22"/>
      <c r="I49" s="22">
        <v>10782.6</v>
      </c>
      <c r="J49" s="244" t="s">
        <v>75</v>
      </c>
      <c r="K49" s="22"/>
      <c r="L49" s="22"/>
      <c r="M49" s="204"/>
      <c r="N49" s="11">
        <v>11394.578600000001</v>
      </c>
      <c r="O49" s="201">
        <v>1.23</v>
      </c>
    </row>
    <row r="50" spans="1:255" ht="14.7" customHeight="1" x14ac:dyDescent="0.3">
      <c r="A50" s="12"/>
      <c r="B50" s="13"/>
      <c r="C50" s="13"/>
      <c r="D50" s="14" t="s">
        <v>43</v>
      </c>
      <c r="E50" s="23"/>
      <c r="F50" s="23"/>
      <c r="G50" s="23"/>
      <c r="H50" s="23"/>
      <c r="I50" s="23"/>
      <c r="J50" s="245"/>
      <c r="K50" s="227"/>
      <c r="L50" s="23"/>
      <c r="M50" s="204"/>
      <c r="N50" s="11">
        <v>11300.45</v>
      </c>
      <c r="O50" s="201">
        <v>1</v>
      </c>
    </row>
    <row r="51" spans="1:255" ht="14.7" customHeight="1" x14ac:dyDescent="0.3">
      <c r="A51" s="12"/>
      <c r="B51" s="13"/>
      <c r="C51" s="13"/>
      <c r="D51" s="14" t="s">
        <v>44</v>
      </c>
      <c r="E51" s="24"/>
      <c r="F51" s="24"/>
      <c r="G51" s="24"/>
      <c r="H51" s="24"/>
      <c r="I51" s="24"/>
      <c r="J51" s="24"/>
      <c r="K51" s="220"/>
      <c r="L51" s="24"/>
      <c r="N51" s="11"/>
    </row>
    <row r="52" spans="1:255" ht="14.7" customHeight="1" x14ac:dyDescent="0.3">
      <c r="A52" s="91"/>
      <c r="B52" s="91"/>
      <c r="C52" s="91"/>
      <c r="D52" s="91"/>
      <c r="E52" s="91"/>
      <c r="F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row>
    <row r="53" spans="1:255" ht="14.7" customHeight="1" x14ac:dyDescent="0.3">
      <c r="A53" s="91"/>
      <c r="B53" s="91"/>
      <c r="C53" s="91"/>
      <c r="D53" s="91"/>
      <c r="E53" s="91"/>
      <c r="F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91"/>
      <c r="F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246" t="s">
        <v>45</v>
      </c>
      <c r="B55" s="247"/>
      <c r="C55" s="247"/>
      <c r="D55" s="247"/>
      <c r="E55" s="25"/>
      <c r="F55" s="25"/>
      <c r="G55" s="25"/>
      <c r="H55" s="25"/>
      <c r="I55" s="25"/>
      <c r="J55" s="25"/>
      <c r="K55" s="221"/>
      <c r="L55" s="25"/>
      <c r="N55" s="11">
        <v>10723.3747</v>
      </c>
      <c r="O55" s="201">
        <v>0.38</v>
      </c>
    </row>
    <row r="56" spans="1:255" ht="14.7" customHeight="1" x14ac:dyDescent="0.3">
      <c r="A56" s="12"/>
      <c r="B56" s="13"/>
      <c r="C56" s="13"/>
      <c r="D56" s="14" t="s">
        <v>46</v>
      </c>
      <c r="E56" s="16">
        <f>ABS(E2-E3)</f>
        <v>477.94999999999891</v>
      </c>
      <c r="F56" s="16">
        <f>ABS(F2-F3)</f>
        <v>244.29999999999927</v>
      </c>
      <c r="G56" s="16">
        <f>ABS(G2-G3)</f>
        <v>109.04999999999927</v>
      </c>
      <c r="H56" s="16">
        <f>ABS(H2-H3)</f>
        <v>91</v>
      </c>
      <c r="I56" s="16">
        <f>ABS(I2-I3)</f>
        <v>127.55000000000109</v>
      </c>
      <c r="J56" s="16"/>
      <c r="K56" s="213"/>
      <c r="L56" s="16"/>
      <c r="N56" s="11">
        <v>10581.875</v>
      </c>
      <c r="O56" s="201">
        <v>0.5</v>
      </c>
    </row>
    <row r="57" spans="1:255" ht="14.7" customHeight="1" x14ac:dyDescent="0.3">
      <c r="A57" s="12"/>
      <c r="B57" s="13"/>
      <c r="C57" s="13"/>
      <c r="D57" s="14" t="s">
        <v>47</v>
      </c>
      <c r="E57" s="16">
        <f t="shared" ref="E57:F57" si="42">E56*1.1</f>
        <v>525.74499999999887</v>
      </c>
      <c r="F57" s="16">
        <f t="shared" si="42"/>
        <v>268.72999999999922</v>
      </c>
      <c r="G57" s="16">
        <f t="shared" ref="G57:H57" si="43">G56*1.1</f>
        <v>119.9549999999992</v>
      </c>
      <c r="H57" s="16">
        <f t="shared" si="43"/>
        <v>100.10000000000001</v>
      </c>
      <c r="I57" s="16">
        <f t="shared" ref="I57" si="44">I56*1.1</f>
        <v>140.3050000000012</v>
      </c>
      <c r="J57" s="16"/>
      <c r="K57" s="213"/>
      <c r="L57" s="16"/>
      <c r="N57" s="11">
        <v>10440.375300000002</v>
      </c>
      <c r="O57" s="201">
        <v>0.61</v>
      </c>
    </row>
    <row r="58" spans="1:255" ht="14.7" customHeight="1" x14ac:dyDescent="0.3">
      <c r="A58" s="12"/>
      <c r="B58" s="13"/>
      <c r="C58" s="13"/>
      <c r="D58" s="14" t="s">
        <v>48</v>
      </c>
      <c r="E58" s="16">
        <f>(E2+E3)</f>
        <v>23728.15</v>
      </c>
      <c r="F58" s="16">
        <f>(F2+F3)</f>
        <v>22047.5</v>
      </c>
      <c r="G58" s="16">
        <f>(G2+G3)</f>
        <v>22184.75</v>
      </c>
      <c r="H58" s="16">
        <f>(H2+H3)</f>
        <v>22061.599999999999</v>
      </c>
      <c r="I58" s="16">
        <f>(I2+I3)</f>
        <v>21940.85</v>
      </c>
      <c r="J58" s="16"/>
      <c r="K58" s="213"/>
      <c r="L58" s="16"/>
    </row>
    <row r="59" spans="1:255" ht="14.7" customHeight="1" x14ac:dyDescent="0.3">
      <c r="A59" s="12"/>
      <c r="B59" s="13"/>
      <c r="C59" s="13"/>
      <c r="D59" s="14" t="s">
        <v>49</v>
      </c>
      <c r="E59" s="16">
        <f>(E2+E3)/2</f>
        <v>11864.075000000001</v>
      </c>
      <c r="F59" s="16">
        <f>(F2+F3)/2</f>
        <v>11023.75</v>
      </c>
      <c r="G59" s="16">
        <f>(G2+G3)/2</f>
        <v>11092.375</v>
      </c>
      <c r="H59" s="16">
        <f>(H2+H3)/2</f>
        <v>11030.8</v>
      </c>
      <c r="I59" s="16">
        <f>(I2+I3)/2</f>
        <v>10970.424999999999</v>
      </c>
      <c r="J59" s="16"/>
      <c r="K59" s="213"/>
      <c r="L59" s="16"/>
    </row>
    <row r="60" spans="1:255" ht="14.7" customHeight="1" x14ac:dyDescent="0.3">
      <c r="A60" s="12"/>
      <c r="B60" s="13"/>
      <c r="C60" s="13"/>
      <c r="D60" s="14" t="s">
        <v>12</v>
      </c>
      <c r="E60" s="16">
        <f t="shared" ref="E60:F60" si="45">E61-E62+E61</f>
        <v>11813.924999999999</v>
      </c>
      <c r="F60" s="16">
        <f t="shared" si="45"/>
        <v>11039.783333333336</v>
      </c>
      <c r="G60" s="16">
        <f t="shared" ref="G60:H60" si="46">G61-G62+G61</f>
        <v>11066.725000000002</v>
      </c>
      <c r="H60" s="16">
        <f t="shared" si="46"/>
        <v>11021.599999999999</v>
      </c>
      <c r="I60" s="16">
        <f t="shared" ref="I60" si="47">I61-I62+I61</f>
        <v>10935.941666666669</v>
      </c>
      <c r="J60" s="16"/>
      <c r="K60" s="213"/>
      <c r="L60" s="16"/>
    </row>
    <row r="61" spans="1:255" ht="14.7" customHeight="1" x14ac:dyDescent="0.3">
      <c r="A61" s="12"/>
      <c r="B61" s="13"/>
      <c r="C61" s="13"/>
      <c r="D61" s="14" t="s">
        <v>50</v>
      </c>
      <c r="E61" s="16">
        <f>(E2+E3+E4)/3</f>
        <v>11839</v>
      </c>
      <c r="F61" s="16">
        <f>(F2+F3+F4)/3</f>
        <v>11031.766666666668</v>
      </c>
      <c r="G61" s="16">
        <f>(G2+G3+G4)/3</f>
        <v>11079.550000000001</v>
      </c>
      <c r="H61" s="16">
        <f>(H2+H3+H4)/3</f>
        <v>11026.199999999999</v>
      </c>
      <c r="I61" s="16">
        <f>(I2+I3+I4)/3</f>
        <v>10953.183333333334</v>
      </c>
      <c r="J61" s="16"/>
      <c r="K61" s="213"/>
      <c r="L61" s="16"/>
    </row>
    <row r="62" spans="1:255" ht="14.7" customHeight="1" x14ac:dyDescent="0.3">
      <c r="A62" s="12"/>
      <c r="B62" s="13"/>
      <c r="C62" s="13"/>
      <c r="D62" s="14" t="s">
        <v>14</v>
      </c>
      <c r="E62" s="16">
        <f t="shared" ref="E62:F62" si="48">E59</f>
        <v>11864.075000000001</v>
      </c>
      <c r="F62" s="16">
        <f t="shared" si="48"/>
        <v>11023.75</v>
      </c>
      <c r="G62" s="16">
        <f t="shared" ref="G62:H62" si="49">G59</f>
        <v>11092.375</v>
      </c>
      <c r="H62" s="16">
        <f t="shared" si="49"/>
        <v>11030.8</v>
      </c>
      <c r="I62" s="16">
        <f t="shared" ref="I62" si="50">I59</f>
        <v>10970.424999999999</v>
      </c>
      <c r="J62" s="16"/>
      <c r="K62" s="213"/>
      <c r="L62" s="16"/>
    </row>
    <row r="63" spans="1:255" ht="14.7" customHeight="1" x14ac:dyDescent="0.3">
      <c r="A63" s="12"/>
      <c r="B63" s="13"/>
      <c r="C63" s="13"/>
      <c r="D63" s="14" t="s">
        <v>51</v>
      </c>
      <c r="E63" s="31">
        <f>(E60-E62)</f>
        <v>-50.150000000001455</v>
      </c>
      <c r="F63" s="31">
        <f t="shared" ref="F63" si="51">ABS(F60-F62)</f>
        <v>16.033333333336486</v>
      </c>
      <c r="G63" s="31">
        <f t="shared" ref="G63:H63" si="52">ABS(G60-G62)</f>
        <v>25.649999999997817</v>
      </c>
      <c r="H63" s="31">
        <f t="shared" si="52"/>
        <v>9.2000000000007276</v>
      </c>
      <c r="I63" s="31">
        <f t="shared" ref="I63" si="53">ABS(I60-I62)</f>
        <v>34.483333333329938</v>
      </c>
      <c r="J63" s="31"/>
      <c r="K63" s="223"/>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topLeftCell="D1" zoomScaleNormal="100" workbookViewId="0">
      <selection activeCell="R12" sqref="R12"/>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11981.75</v>
      </c>
      <c r="G6" s="109"/>
      <c r="H6" s="176">
        <v>11981.75</v>
      </c>
      <c r="I6" s="110" t="s">
        <v>70</v>
      </c>
      <c r="J6" s="177">
        <v>11706.6</v>
      </c>
      <c r="K6" s="111" t="s">
        <v>72</v>
      </c>
      <c r="L6" s="178">
        <v>10782.6</v>
      </c>
      <c r="M6" s="109" t="s">
        <v>69</v>
      </c>
      <c r="N6" s="176">
        <v>11146.9</v>
      </c>
      <c r="O6" s="110" t="s">
        <v>82</v>
      </c>
      <c r="P6" s="177">
        <v>11146.9</v>
      </c>
      <c r="Q6" s="111" t="s">
        <v>83</v>
      </c>
      <c r="R6" s="178">
        <v>11058.75</v>
      </c>
      <c r="S6" s="109" t="s">
        <v>84</v>
      </c>
      <c r="T6" s="176">
        <v>11058.75</v>
      </c>
      <c r="U6" s="110" t="s">
        <v>82</v>
      </c>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11625.1</v>
      </c>
      <c r="E9" s="111"/>
      <c r="F9" s="178">
        <v>11461</v>
      </c>
      <c r="G9" s="109"/>
      <c r="H9" s="176">
        <v>10782.6</v>
      </c>
      <c r="I9" s="110"/>
      <c r="J9" s="177">
        <v>10782.6</v>
      </c>
      <c r="K9" s="111"/>
      <c r="L9" s="178">
        <v>11181.45</v>
      </c>
      <c r="M9" s="109"/>
      <c r="N9" s="176">
        <v>10985.65</v>
      </c>
      <c r="O9" s="110"/>
      <c r="P9" s="177">
        <v>10856.2</v>
      </c>
      <c r="Q9" s="111" t="s">
        <v>58</v>
      </c>
      <c r="R9" s="177">
        <v>10856.2</v>
      </c>
      <c r="S9" s="109" t="s">
        <v>58</v>
      </c>
      <c r="T9" s="176">
        <v>10982.4</v>
      </c>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11981.75</v>
      </c>
      <c r="E12" s="111"/>
      <c r="F12" s="178">
        <v>11706.6</v>
      </c>
      <c r="G12" s="109"/>
      <c r="H12" s="176">
        <v>11181.45</v>
      </c>
      <c r="I12" s="110"/>
      <c r="J12" s="177"/>
      <c r="K12" s="111"/>
      <c r="L12" s="178">
        <v>10901.6</v>
      </c>
      <c r="M12" s="109"/>
      <c r="N12" s="176">
        <v>11058.75</v>
      </c>
      <c r="O12" s="110"/>
      <c r="P12" s="177"/>
      <c r="Q12" s="111"/>
      <c r="R12" s="178"/>
      <c r="S12" s="109"/>
      <c r="T12" s="176">
        <v>11033.95</v>
      </c>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11737.896199999999</v>
      </c>
      <c r="E16" s="186"/>
      <c r="F16" s="186">
        <f>VALUE(23.6/100*(F6-F9)+F9)</f>
        <v>11583.897000000001</v>
      </c>
      <c r="G16" s="186"/>
      <c r="H16" s="186">
        <f>VALUE(23.6/100*(H6-H9)+H9)</f>
        <v>11065.599400000001</v>
      </c>
      <c r="I16" s="187"/>
      <c r="J16" s="186">
        <f>VALUE(23.6/100*(J6-J9)+J9)</f>
        <v>11000.664000000001</v>
      </c>
      <c r="K16" s="186"/>
      <c r="L16" s="186">
        <f>VALUE(23.6/100*(L6-L9)+L9)</f>
        <v>11087.321400000001</v>
      </c>
      <c r="M16" s="186"/>
      <c r="N16" s="186">
        <f>VALUE(23.6/100*(N6-N9)+N9)</f>
        <v>11023.705</v>
      </c>
      <c r="O16" s="187"/>
      <c r="P16" s="186">
        <f>VALUE(23.6/100*(P6-P9)+P9)</f>
        <v>10924.805200000001</v>
      </c>
      <c r="Q16" s="186"/>
      <c r="R16" s="186">
        <f>VALUE(23.6/100*(R6-R9)+R9)</f>
        <v>10904.0018</v>
      </c>
      <c r="S16" s="186"/>
      <c r="T16" s="186">
        <f>VALUE(23.6/100*(T6-T9)+T9)</f>
        <v>11000.418599999999</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11807.6769</v>
      </c>
      <c r="E17" s="188"/>
      <c r="F17" s="188">
        <f>VALUE(38.2/100*(F6-F9)+F9)</f>
        <v>11659.9265</v>
      </c>
      <c r="G17" s="188"/>
      <c r="H17" s="188">
        <f>38.2/100*(H6-H9)+H9</f>
        <v>11240.675300000001</v>
      </c>
      <c r="I17" s="189"/>
      <c r="J17" s="229">
        <f>VALUE(38.2/100*(J6-J9)+J9)</f>
        <v>11135.568000000001</v>
      </c>
      <c r="K17" s="188"/>
      <c r="L17" s="188">
        <f>VALUE(38.2/100*(L6-L9)+L9)</f>
        <v>11029.089300000001</v>
      </c>
      <c r="M17" s="188"/>
      <c r="N17" s="188">
        <f>38.2/100*(N6-N9)+N9</f>
        <v>11047.247499999999</v>
      </c>
      <c r="O17" s="189"/>
      <c r="P17" s="188">
        <f>VALUE(38.2/100*(P6-P9)+P9)</f>
        <v>10967.2474</v>
      </c>
      <c r="Q17" s="188"/>
      <c r="R17" s="188">
        <f>VALUE(38.2/100*(R6-R9)+R9)</f>
        <v>10933.5741</v>
      </c>
      <c r="S17" s="188"/>
      <c r="T17" s="188">
        <f>38.2/100*(T6-T9)+T9</f>
        <v>11011.565699999999</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11864.075000000001</v>
      </c>
      <c r="E18" s="186"/>
      <c r="F18" s="186">
        <f>VALUE(50/100*(F6-F9)+F9)</f>
        <v>11721.375</v>
      </c>
      <c r="G18" s="186"/>
      <c r="H18" s="186">
        <f>VALUE(50/100*(H6-H9)+H9)</f>
        <v>11382.174999999999</v>
      </c>
      <c r="I18" s="187"/>
      <c r="J18" s="186">
        <f>VALUE(50/100*(J6-J9)+J9)</f>
        <v>11244.6</v>
      </c>
      <c r="K18" s="186"/>
      <c r="L18" s="186">
        <f>VALUE(50/100*(L6-L9)+L9)</f>
        <v>10982.025000000001</v>
      </c>
      <c r="M18" s="186"/>
      <c r="N18" s="186">
        <f>VALUE(50/100*(N6-N9)+N9)</f>
        <v>11066.275</v>
      </c>
      <c r="O18" s="187"/>
      <c r="P18" s="186">
        <f>VALUE(50/100*(P6-P9)+P9)</f>
        <v>11001.55</v>
      </c>
      <c r="Q18" s="186"/>
      <c r="R18" s="186">
        <f>VALUE(50/100*(R6-R9)+R9)</f>
        <v>10957.475</v>
      </c>
      <c r="S18" s="186"/>
      <c r="T18" s="186">
        <f>VALUE(50/100*(T6-T9)+T9)</f>
        <v>11020.575000000001</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11920.473099999999</v>
      </c>
      <c r="E19" s="186"/>
      <c r="F19" s="186">
        <f>VALUE(61.8/100*(F6-F9)+F9)</f>
        <v>11782.8235</v>
      </c>
      <c r="G19" s="186"/>
      <c r="H19" s="186">
        <f>VALUE(61.8/100*(H6-H9)+H9)</f>
        <v>11523.6747</v>
      </c>
      <c r="I19" s="187"/>
      <c r="J19" s="186">
        <f>VALUE(61.8/100*(J6-J9)+J9)</f>
        <v>11353.632</v>
      </c>
      <c r="K19" s="186"/>
      <c r="L19" s="186">
        <f>VALUE(61.8/100*(L6-L9)+L9)</f>
        <v>10934.9607</v>
      </c>
      <c r="M19" s="186"/>
      <c r="N19" s="186">
        <f>VALUE(61.8/100*(N6-N9)+N9)</f>
        <v>11085.3025</v>
      </c>
      <c r="O19" s="187"/>
      <c r="P19" s="186">
        <f>VALUE(61.8/100*(P6-P9)+P9)</f>
        <v>11035.8526</v>
      </c>
      <c r="Q19" s="186"/>
      <c r="R19" s="186">
        <f>VALUE(61.8/100*(R6-R9)+R9)</f>
        <v>10981.375900000001</v>
      </c>
      <c r="S19" s="186"/>
      <c r="T19" s="186">
        <f>VALUE(61.8/100*(T6-T9)+T9)</f>
        <v>11029.5843</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11963.01065</v>
      </c>
      <c r="E20" s="191"/>
      <c r="F20" s="190">
        <f>VALUE(70.7/100*(F6-F9)+F9)</f>
        <v>11829.170249999999</v>
      </c>
      <c r="G20" s="190"/>
      <c r="H20" s="190">
        <f>VALUE(70.7/100*(H6-H9)+H9)</f>
        <v>11630.39905</v>
      </c>
      <c r="I20" s="167"/>
      <c r="J20" s="190">
        <f>VALUE(70.7/100*(J6-J9)+J9)</f>
        <v>11435.868</v>
      </c>
      <c r="K20" s="191"/>
      <c r="L20" s="190">
        <f>VALUE(70.7/100*(L6-L9)+L9)</f>
        <v>10899.46305</v>
      </c>
      <c r="M20" s="190"/>
      <c r="N20" s="190">
        <f>VALUE(70.7/100*(N6-N9)+N9)</f>
        <v>11099.653749999999</v>
      </c>
      <c r="O20" s="167"/>
      <c r="P20" s="190">
        <f>VALUE(70.7/100*(P6-P9)+P9)</f>
        <v>11061.724899999999</v>
      </c>
      <c r="Q20" s="191"/>
      <c r="R20" s="190">
        <f>VALUE(70.7/100*(R6-R9)+R9)</f>
        <v>10999.40285</v>
      </c>
      <c r="S20" s="190"/>
      <c r="T20" s="190">
        <f>VALUE(70.7/100*(T6-T9)+T9)</f>
        <v>11036.37945</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12000.768699999999</v>
      </c>
      <c r="E21" s="186"/>
      <c r="F21" s="186">
        <f>VALUE(78.6/100*(F6-F9)+F9)</f>
        <v>11870.309499999999</v>
      </c>
      <c r="G21" s="186"/>
      <c r="H21" s="186">
        <f>VALUE(78.6/100*(H6-H9)+H9)</f>
        <v>11725.1319</v>
      </c>
      <c r="I21" s="187"/>
      <c r="J21" s="186">
        <f>VALUE(78.6/100*(J6-J9)+J9)</f>
        <v>11508.864</v>
      </c>
      <c r="K21" s="186"/>
      <c r="L21" s="186">
        <f>VALUE(78.6/100*(L6-L9)+L9)</f>
        <v>10867.9539</v>
      </c>
      <c r="M21" s="186"/>
      <c r="N21" s="186">
        <f>VALUE(78.6/100*(N6-N9)+N9)</f>
        <v>11112.3925</v>
      </c>
      <c r="O21" s="187"/>
      <c r="P21" s="186">
        <f>VALUE(78.6/100*(P6-P9)+P9)</f>
        <v>11084.690199999999</v>
      </c>
      <c r="Q21" s="186"/>
      <c r="R21" s="186">
        <f>VALUE(78.6/100*(R6-R9)+R9)</f>
        <v>11015.4043</v>
      </c>
      <c r="S21" s="186"/>
      <c r="T21" s="186">
        <f>VALUE(78.6/100*(T6-T9)+T9)</f>
        <v>11042.411099999999</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11981.75</v>
      </c>
      <c r="G22" s="190"/>
      <c r="H22" s="190">
        <f>VALUE(100/100*(H6-H9)+H9)</f>
        <v>11981.75</v>
      </c>
      <c r="I22" s="167"/>
      <c r="J22" s="190">
        <f>VALUE(100/100*(J6-J9)+J9)</f>
        <v>11706.6</v>
      </c>
      <c r="K22" s="191"/>
      <c r="L22" s="190">
        <f>VALUE(100/100*(L6-L9)+L9)</f>
        <v>10782.6</v>
      </c>
      <c r="M22" s="190"/>
      <c r="N22" s="190">
        <f>VALUE(100/100*(N6-N9)+N9)</f>
        <v>11146.9</v>
      </c>
      <c r="O22" s="167"/>
      <c r="P22" s="190">
        <f>VALUE(100/100*(P6-P9)+P9)</f>
        <v>11146.9</v>
      </c>
      <c r="Q22" s="191"/>
      <c r="R22" s="190">
        <f>VALUE(100/100*(R6-R9)+R9)</f>
        <v>11058.75</v>
      </c>
      <c r="S22" s="190"/>
      <c r="T22" s="190">
        <f>VALUE(100/100*(T6-T9)+T9)</f>
        <v>11058.75</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12215.8462</v>
      </c>
      <c r="E23" s="198"/>
      <c r="F23" s="198">
        <f t="shared" si="0"/>
        <v>12104.647000000001</v>
      </c>
      <c r="G23" s="198"/>
      <c r="H23" s="198">
        <f t="shared" si="0"/>
        <v>12264.749400000001</v>
      </c>
      <c r="I23" s="198"/>
      <c r="J23" s="198">
        <f t="shared" si="0"/>
        <v>11924.664000000001</v>
      </c>
      <c r="K23" s="198"/>
      <c r="L23" s="198">
        <f t="shared" si="0"/>
        <v>10688.4714</v>
      </c>
      <c r="M23" s="198"/>
      <c r="N23" s="198">
        <f t="shared" si="0"/>
        <v>11184.955</v>
      </c>
      <c r="O23" s="198"/>
      <c r="P23" s="198">
        <f t="shared" si="0"/>
        <v>11215.5052</v>
      </c>
      <c r="Q23" s="198"/>
      <c r="R23" s="198">
        <f t="shared" si="0"/>
        <v>11106.551799999999</v>
      </c>
      <c r="S23" s="198"/>
      <c r="T23" s="198">
        <f t="shared" si="0"/>
        <v>11076.768599999999</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11799.1731</v>
      </c>
      <c r="E26" s="193"/>
      <c r="F26" s="193">
        <f>VALUE(F12-38.2/100*(F6-F9))</f>
        <v>11507.673500000001</v>
      </c>
      <c r="G26" s="193"/>
      <c r="H26" s="231">
        <f>VALUE(H12-38.2/100*(H6-H9))</f>
        <v>10723.3747</v>
      </c>
      <c r="I26" s="194"/>
      <c r="J26" s="193">
        <f>VALUE(J12-38.2/100*(J6-J9))</f>
        <v>-352.96800000000002</v>
      </c>
      <c r="K26" s="193"/>
      <c r="L26" s="195">
        <f>VALUE(L12-38.2/100*(L6-L9))</f>
        <v>11053.9607</v>
      </c>
      <c r="M26" s="193"/>
      <c r="N26" s="193">
        <f>VALUE(N12-38.2/100*(N6-N9))</f>
        <v>10997.1525</v>
      </c>
      <c r="O26" s="194"/>
      <c r="P26" s="193">
        <f>VALUE(P12-38.2/100*(P6-P9))</f>
        <v>-111.04739999999958</v>
      </c>
      <c r="Q26" s="193"/>
      <c r="R26" s="193">
        <f>VALUE(R12-38.2/100*(R6-R9))</f>
        <v>-77.374099999999729</v>
      </c>
      <c r="S26" s="193"/>
      <c r="T26" s="193">
        <f>VALUE(T12-38.2/100*(T6-T9))</f>
        <v>11004.784300000001</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11742.775000000001</v>
      </c>
      <c r="E27" s="193"/>
      <c r="F27" s="193">
        <f>VALUE(F12-50/100*(F6-F9))</f>
        <v>11446.225</v>
      </c>
      <c r="G27" s="193"/>
      <c r="H27" s="193">
        <f>VALUE(H12-50/100*(H6-H9))</f>
        <v>10581.875</v>
      </c>
      <c r="I27" s="194"/>
      <c r="J27" s="193">
        <f>VALUE(J12-50/100*(J6-J9))</f>
        <v>-462</v>
      </c>
      <c r="K27" s="193"/>
      <c r="L27" s="193">
        <f>VALUE(L12-50/100*(L6-L9))</f>
        <v>11101.025000000001</v>
      </c>
      <c r="M27" s="193"/>
      <c r="N27" s="193">
        <f>VALUE(N12-50/100*(N6-N9))</f>
        <v>10978.125</v>
      </c>
      <c r="O27" s="194"/>
      <c r="P27" s="193">
        <f>VALUE(P12-50/100*(P6-P9))</f>
        <v>-145.34999999999945</v>
      </c>
      <c r="Q27" s="193"/>
      <c r="R27" s="193">
        <f>VALUE(R12-50/100*(R6-R9))</f>
        <v>-101.27499999999964</v>
      </c>
      <c r="S27" s="193"/>
      <c r="T27" s="193">
        <f>VALUE(T12-50/100*(T6-T9))</f>
        <v>10995.775000000001</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11686.376900000001</v>
      </c>
      <c r="E28" s="196"/>
      <c r="F28" s="196">
        <f>VALUE(F12-61.8/100*(F6-F9))</f>
        <v>11384.7765</v>
      </c>
      <c r="G28" s="196"/>
      <c r="H28" s="230">
        <f>VALUE(H12-61.8/100*(H6-H9))</f>
        <v>10440.375300000002</v>
      </c>
      <c r="I28" s="197"/>
      <c r="J28" s="196">
        <f>VALUE(J12-61.8/100*(J6-J9))</f>
        <v>-571.03200000000004</v>
      </c>
      <c r="K28" s="196"/>
      <c r="L28" s="196">
        <f>VALUE(L12-61.8/100*(L6-L9))</f>
        <v>11148.089300000001</v>
      </c>
      <c r="M28" s="196"/>
      <c r="N28" s="196">
        <f>VALUE(N12-61.8/100*(N6-N9))</f>
        <v>10959.0975</v>
      </c>
      <c r="O28" s="197"/>
      <c r="P28" s="230">
        <f>VALUE(P12-61.8/100*(P6-P9))</f>
        <v>-179.65259999999932</v>
      </c>
      <c r="Q28" s="196"/>
      <c r="R28" s="196">
        <f>VALUE(R12-61.8/100*(R6-R9))</f>
        <v>-125.17589999999954</v>
      </c>
      <c r="S28" s="196"/>
      <c r="T28" s="196">
        <f>VALUE(T12-61.8/100*(T6-T9))</f>
        <v>10986.7657</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11646.850435</v>
      </c>
      <c r="E29" s="191"/>
      <c r="F29" s="190">
        <f>VALUE(F12-70.07/100*(F6-F9))</f>
        <v>11341.710475</v>
      </c>
      <c r="G29" s="190"/>
      <c r="H29" s="190">
        <f>VALUE(H12-70.07/100*(H6-H9))</f>
        <v>10341.205595000001</v>
      </c>
      <c r="I29" s="167"/>
      <c r="J29" s="190">
        <f>VALUE(J12-70.07/100*(J6-J9))</f>
        <v>-647.44679999999994</v>
      </c>
      <c r="K29" s="191"/>
      <c r="L29" s="190">
        <f>VALUE(L12-70.07/100*(L6-L9))</f>
        <v>11181.074195000001</v>
      </c>
      <c r="M29" s="190"/>
      <c r="N29" s="190">
        <f>VALUE(N12-70.07/100*(N6-N9))</f>
        <v>10945.762124999999</v>
      </c>
      <c r="O29" s="167"/>
      <c r="P29" s="190">
        <f>VALUE(P12-70.07/100*(P6-P9))</f>
        <v>-203.6934899999992</v>
      </c>
      <c r="Q29" s="191"/>
      <c r="R29" s="190">
        <f>VALUE(R12-70.07/100*(R6-R9))</f>
        <v>-141.92678499999946</v>
      </c>
      <c r="S29" s="190"/>
      <c r="T29" s="190">
        <f>VALUE(T12-70.07/100*(T6-T9))</f>
        <v>10980.451555</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11503.800000000001</v>
      </c>
      <c r="E30" s="193"/>
      <c r="F30" s="193">
        <f>VALUE(F12-100/100*(F6-F9))</f>
        <v>11185.85</v>
      </c>
      <c r="G30" s="193"/>
      <c r="H30" s="193">
        <f>VALUE(H12-100/100*(H6-H9))</f>
        <v>9982.3000000000011</v>
      </c>
      <c r="I30" s="194"/>
      <c r="J30" s="193">
        <f>VALUE(J12-100/100*(J6-J9))</f>
        <v>-924</v>
      </c>
      <c r="K30" s="193"/>
      <c r="L30" s="231">
        <f>VALUE(L12-100/100*(L6-L9))</f>
        <v>11300.45</v>
      </c>
      <c r="M30" s="193"/>
      <c r="N30" s="193">
        <f>VALUE(N12-100/100*(N6-N9))</f>
        <v>10897.5</v>
      </c>
      <c r="O30" s="194"/>
      <c r="P30" s="231">
        <f>VALUE(P12-100/100*(P6-P9))</f>
        <v>-290.69999999999891</v>
      </c>
      <c r="Q30" s="193"/>
      <c r="R30" s="193">
        <f>VALUE(R12-100/100*(R6-R9))</f>
        <v>-202.54999999999927</v>
      </c>
      <c r="S30" s="193"/>
      <c r="T30" s="193">
        <f>VALUE(T12-100/100*(T6-T9))</f>
        <v>10957.6</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11391.003800000002</v>
      </c>
      <c r="E31" s="198"/>
      <c r="F31" s="198">
        <f>VALUE(F12-123.6/100*(F6-F9))</f>
        <v>11062.953</v>
      </c>
      <c r="G31" s="198"/>
      <c r="H31" s="198">
        <f>VALUE(H12-123.6/100*(H6-H9))</f>
        <v>9699.3006000000005</v>
      </c>
      <c r="I31" s="199"/>
      <c r="J31" s="198">
        <f>VALUE(J12-123.6/100*(J6-J9))</f>
        <v>-1142.0640000000001</v>
      </c>
      <c r="K31" s="198"/>
      <c r="L31" s="232">
        <f>VALUE(L12-123.6/100*(L6-L9))</f>
        <v>11394.578600000001</v>
      </c>
      <c r="M31" s="198"/>
      <c r="N31" s="198">
        <f>VALUE(N12-123.6/100*(N6-N9))</f>
        <v>10859.445</v>
      </c>
      <c r="O31" s="199"/>
      <c r="P31" s="198">
        <f>VALUE(P12-123.6/100*(P6-P9))</f>
        <v>-359.30519999999865</v>
      </c>
      <c r="Q31" s="198"/>
      <c r="R31" s="198">
        <f>VALUE(R12-123.6/100*(R6-R9))</f>
        <v>-250.35179999999909</v>
      </c>
      <c r="S31" s="198"/>
      <c r="T31" s="198">
        <f>VALUE(T12-123.6/100*(T6-T9))</f>
        <v>10939.581400000001</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11321.223100000001</v>
      </c>
      <c r="E32" s="191"/>
      <c r="F32" s="190">
        <f>VALUE(F12-138.2/100*(F6-F9))</f>
        <v>10986.923500000001</v>
      </c>
      <c r="G32" s="190"/>
      <c r="H32" s="190">
        <f>VALUE(H12-138.2/100*(H6-H9))</f>
        <v>9524.2247000000007</v>
      </c>
      <c r="I32" s="167"/>
      <c r="J32" s="190">
        <f>VALUE(J12-138.2/100*(J6-J9))</f>
        <v>-1276.9679999999998</v>
      </c>
      <c r="K32" s="191"/>
      <c r="L32" s="190">
        <f>VALUE(L12-138.2/100*(L6-L9))</f>
        <v>11452.8107</v>
      </c>
      <c r="M32" s="190"/>
      <c r="N32" s="190">
        <f>VALUE(N12-138.2/100*(N6-N9))</f>
        <v>10835.9025</v>
      </c>
      <c r="O32" s="167"/>
      <c r="P32" s="190">
        <f>VALUE(P12-138.2/100*(P6-P9))</f>
        <v>-401.74739999999844</v>
      </c>
      <c r="Q32" s="191"/>
      <c r="R32" s="190">
        <f>VALUE(R12-138.2/100*(R6-R9))</f>
        <v>-279.92409999999899</v>
      </c>
      <c r="S32" s="190"/>
      <c r="T32" s="190">
        <f>VALUE(T12-138.2/100*(T6-T9))</f>
        <v>10928.434300000001</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2276.0999999999995</v>
      </c>
      <c r="C33" s="167"/>
      <c r="D33" s="190">
        <f>VALUE(D12-150/100*(D6-D9))</f>
        <v>11264.825000000001</v>
      </c>
      <c r="E33" s="191"/>
      <c r="F33" s="190">
        <f>VALUE(F12-150/100*(F6-F9))</f>
        <v>10925.475</v>
      </c>
      <c r="G33" s="190"/>
      <c r="H33" s="190">
        <f>VALUE(H12-150/100*(H6-H9))</f>
        <v>9382.7250000000022</v>
      </c>
      <c r="I33" s="167"/>
      <c r="J33" s="190">
        <f>VALUE(J12-150/100*(J6-J9))</f>
        <v>-1386</v>
      </c>
      <c r="K33" s="191"/>
      <c r="L33" s="190">
        <f>VALUE(L12-150/100*(L6-L9))</f>
        <v>11499.875</v>
      </c>
      <c r="M33" s="190"/>
      <c r="N33" s="190">
        <f>VALUE(N12-150/100*(N6-N9))</f>
        <v>10816.875</v>
      </c>
      <c r="O33" s="167"/>
      <c r="P33" s="190">
        <f>VALUE(P12-150/100*(P6-P9))</f>
        <v>-436.04999999999836</v>
      </c>
      <c r="Q33" s="191"/>
      <c r="R33" s="190">
        <f>VALUE(R12-150/100*(R6-R9))</f>
        <v>-303.82499999999891</v>
      </c>
      <c r="S33" s="190"/>
      <c r="T33" s="190">
        <f>VALUE(T12-150/100*(T6-T9))</f>
        <v>10919.424999999999</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5" customFormat="1" ht="14.7" customHeight="1" x14ac:dyDescent="0.3">
      <c r="A34" s="250">
        <v>1.6180000000000001</v>
      </c>
      <c r="B34" s="251">
        <f>VALUE(B12-161.8/100*(B6-B9))</f>
        <v>2455.1531999999997</v>
      </c>
      <c r="C34" s="252"/>
      <c r="D34" s="251">
        <f>VALUE(D12-161.8/100*(D6-D9))</f>
        <v>11208.426900000002</v>
      </c>
      <c r="E34" s="251"/>
      <c r="F34" s="251">
        <f>VALUE(F12-161.8/100*(F6-F9))</f>
        <v>10864.0265</v>
      </c>
      <c r="G34" s="251"/>
      <c r="H34" s="251">
        <f>VALUE(H12-161.8/100*(H6-H9))</f>
        <v>9241.2253000000019</v>
      </c>
      <c r="I34" s="252"/>
      <c r="J34" s="251">
        <f>VALUE(J12-161.8/100*(J6-J9))</f>
        <v>-1495.0320000000002</v>
      </c>
      <c r="K34" s="251"/>
      <c r="L34" s="251">
        <f>VALUE(L12-161.8/100*(L6-L9))</f>
        <v>11546.939300000002</v>
      </c>
      <c r="M34" s="251"/>
      <c r="N34" s="253">
        <f>VALUE(N12-161.8/100*(N6-N9))</f>
        <v>10797.8475</v>
      </c>
      <c r="O34" s="252"/>
      <c r="P34" s="251">
        <f>VALUE(P12-161.8/100*(P6-P9))</f>
        <v>-470.35259999999829</v>
      </c>
      <c r="Q34" s="251"/>
      <c r="R34" s="251">
        <f>VALUE(R12-161.8/100*(R6-R9))</f>
        <v>-327.72589999999883</v>
      </c>
      <c r="S34" s="251"/>
      <c r="T34" s="251">
        <f>VALUE(T12-161.8/100*(T6-T9))</f>
        <v>10910.4157</v>
      </c>
      <c r="U34" s="252"/>
      <c r="V34" s="251">
        <f>VALUE(V12-161.8/100*(V6-V9))</f>
        <v>0</v>
      </c>
      <c r="W34" s="251"/>
      <c r="X34" s="251">
        <f>VALUE(X12-161.8/100*(X6-X9))</f>
        <v>0</v>
      </c>
      <c r="Y34" s="251"/>
      <c r="Z34" s="251">
        <f>VALUE(Z12-161.8/100*(Z6-Z9))</f>
        <v>0</v>
      </c>
      <c r="AA34" s="252"/>
      <c r="AB34" s="251">
        <f>VALUE(AB12-161.8/100*(AB6-AB9))</f>
        <v>0</v>
      </c>
      <c r="AC34" s="251"/>
      <c r="AD34" s="251">
        <f>VALUE(AD12-161.8/100*(AD6-AD9))</f>
        <v>0</v>
      </c>
      <c r="AE34" s="251"/>
      <c r="AF34" s="251">
        <f>VALUE(AF12-161.8/100*(AF6-AF9))</f>
        <v>0</v>
      </c>
      <c r="AG34" s="252"/>
      <c r="AH34" s="251">
        <f>VALUE(AH12-161.8/100*(AH6-AH9))</f>
        <v>0</v>
      </c>
      <c r="AI34" s="251"/>
      <c r="AJ34" s="251">
        <f>VALUE(AJ12-161.8/100*(AJ6-AJ9))</f>
        <v>0</v>
      </c>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4"/>
      <c r="CD34" s="254"/>
      <c r="CE34" s="254"/>
      <c r="CF34" s="254"/>
      <c r="CG34" s="254"/>
      <c r="CH34" s="254"/>
      <c r="CI34" s="254"/>
      <c r="CJ34" s="254"/>
      <c r="CK34" s="254"/>
      <c r="CL34" s="254"/>
      <c r="CM34" s="254"/>
      <c r="CN34" s="254"/>
      <c r="CO34" s="254"/>
      <c r="CP34" s="254"/>
      <c r="CQ34" s="254"/>
      <c r="CR34" s="254"/>
      <c r="CS34" s="254"/>
      <c r="CT34" s="254"/>
      <c r="CU34" s="254"/>
      <c r="CV34" s="254"/>
      <c r="CW34" s="254"/>
      <c r="CX34" s="254"/>
      <c r="CY34" s="254"/>
      <c r="CZ34" s="254"/>
      <c r="DA34" s="254"/>
      <c r="DB34" s="254"/>
      <c r="DC34" s="254"/>
      <c r="DD34" s="254"/>
      <c r="DE34" s="254"/>
      <c r="DF34" s="254"/>
      <c r="DG34" s="254"/>
      <c r="DH34" s="254"/>
      <c r="DI34" s="254"/>
      <c r="DJ34" s="254"/>
      <c r="DK34" s="254"/>
      <c r="DL34" s="254"/>
      <c r="DM34" s="254"/>
      <c r="DN34" s="254"/>
      <c r="DO34" s="254"/>
      <c r="DP34" s="254"/>
      <c r="DQ34" s="254"/>
      <c r="DR34" s="254"/>
      <c r="DS34" s="254"/>
      <c r="DT34" s="254"/>
      <c r="DU34" s="254"/>
      <c r="DV34" s="254"/>
      <c r="DW34" s="254"/>
      <c r="DX34" s="254"/>
      <c r="DY34" s="254"/>
      <c r="DZ34" s="254"/>
      <c r="EA34" s="254"/>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4"/>
      <c r="GA34" s="254"/>
      <c r="GB34" s="254"/>
      <c r="GC34" s="254"/>
      <c r="GD34" s="254"/>
      <c r="GE34" s="254"/>
      <c r="GF34" s="254"/>
      <c r="GG34" s="254"/>
      <c r="GH34" s="254"/>
      <c r="GI34" s="254"/>
      <c r="GJ34" s="254"/>
      <c r="GK34" s="254"/>
      <c r="GL34" s="254"/>
      <c r="GM34" s="254"/>
      <c r="GN34" s="254"/>
      <c r="GO34" s="254"/>
      <c r="GP34" s="254"/>
      <c r="GQ34" s="254"/>
      <c r="GR34" s="254"/>
      <c r="GS34" s="254"/>
      <c r="GT34" s="254"/>
      <c r="GU34" s="254"/>
      <c r="GV34" s="254"/>
      <c r="GW34" s="254"/>
      <c r="GX34" s="254"/>
      <c r="GY34" s="254"/>
      <c r="GZ34" s="254"/>
      <c r="HA34" s="254"/>
      <c r="HB34" s="254"/>
      <c r="HC34" s="254"/>
      <c r="HD34" s="254"/>
      <c r="HE34" s="254"/>
      <c r="HF34" s="254"/>
      <c r="HG34" s="254"/>
      <c r="HH34" s="254"/>
      <c r="HI34" s="254"/>
      <c r="HJ34" s="254"/>
      <c r="HK34" s="254"/>
      <c r="HL34" s="254"/>
      <c r="HM34" s="254"/>
      <c r="HN34" s="254"/>
      <c r="HO34" s="254"/>
      <c r="HP34" s="254"/>
      <c r="HQ34" s="254"/>
      <c r="HR34" s="254"/>
      <c r="HS34" s="254"/>
      <c r="HT34" s="254"/>
      <c r="HU34" s="254"/>
      <c r="HV34" s="254"/>
      <c r="HW34" s="254"/>
      <c r="HX34" s="254"/>
      <c r="HY34" s="254"/>
      <c r="HZ34" s="254"/>
      <c r="IA34" s="254"/>
      <c r="IB34" s="254"/>
      <c r="IC34" s="254"/>
      <c r="ID34" s="254"/>
      <c r="IE34" s="254"/>
      <c r="IF34" s="254"/>
      <c r="IG34" s="254"/>
      <c r="IH34" s="254"/>
      <c r="II34" s="254"/>
      <c r="IJ34" s="254"/>
      <c r="IK34" s="254"/>
      <c r="IL34" s="254"/>
      <c r="IM34" s="254"/>
      <c r="IN34" s="254"/>
      <c r="IO34" s="254"/>
      <c r="IP34" s="254"/>
      <c r="IQ34" s="254"/>
      <c r="IR34" s="254"/>
      <c r="IS34" s="254"/>
      <c r="IT34" s="254"/>
      <c r="IU34" s="254"/>
      <c r="IV34" s="254"/>
      <c r="IW34" s="254"/>
      <c r="IX34" s="254"/>
      <c r="IY34" s="254"/>
      <c r="IZ34" s="254"/>
      <c r="JA34" s="254"/>
      <c r="JB34" s="254"/>
      <c r="JC34" s="254"/>
      <c r="JD34" s="254"/>
      <c r="JE34" s="254"/>
      <c r="JF34" s="254"/>
      <c r="JG34" s="254"/>
      <c r="JH34" s="254"/>
      <c r="JI34" s="254"/>
      <c r="JJ34" s="254"/>
      <c r="JK34" s="254"/>
      <c r="JL34" s="254"/>
    </row>
    <row r="35" spans="1:272" ht="14.7" customHeight="1" x14ac:dyDescent="0.3">
      <c r="A35" s="116">
        <v>1.7070000000000001</v>
      </c>
      <c r="B35" s="190">
        <f>VALUE(B12-170.07/100*(B6-B9))</f>
        <v>2580.6421799999994</v>
      </c>
      <c r="C35" s="167"/>
      <c r="D35" s="190">
        <f>VALUE(D12-170.07/100*(D6-D9))</f>
        <v>11168.900435000001</v>
      </c>
      <c r="E35" s="191"/>
      <c r="F35" s="190">
        <f>VALUE(F12-170.07/100*(F6-F9))</f>
        <v>10820.960475</v>
      </c>
      <c r="G35" s="190"/>
      <c r="H35" s="190">
        <f>VALUE(H12-170.07/100*(H6-H9))</f>
        <v>9142.0555950000016</v>
      </c>
      <c r="I35" s="167"/>
      <c r="J35" s="190">
        <f>VALUE(J12-170.07/100*(J6-J9))</f>
        <v>-1571.4467999999999</v>
      </c>
      <c r="K35" s="191"/>
      <c r="L35" s="190">
        <f>VALUE(L12-170.07/100*(L6-L9))</f>
        <v>11579.924195000001</v>
      </c>
      <c r="M35" s="190"/>
      <c r="N35" s="190">
        <f>VALUE(N12-170.07/100*(N6-N9))</f>
        <v>10784.512124999999</v>
      </c>
      <c r="O35" s="167"/>
      <c r="P35" s="190">
        <f>VALUE(P12-170.07/100*(P6-P9))</f>
        <v>-494.39348999999811</v>
      </c>
      <c r="Q35" s="191"/>
      <c r="R35" s="190">
        <f>VALUE(R12-170.07/100*(R6-R9))</f>
        <v>-344.47678499999876</v>
      </c>
      <c r="S35" s="190"/>
      <c r="T35" s="190">
        <f>VALUE(T12-170.07/100*(T6-T9))</f>
        <v>10904.101554999999</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3034.7999999999993</v>
      </c>
      <c r="C36" s="194"/>
      <c r="D36" s="193">
        <f>VALUE(D12-200/100*(D6-D9))</f>
        <v>11025.850000000002</v>
      </c>
      <c r="E36" s="193"/>
      <c r="F36" s="193">
        <f>VALUE(F12-200/100*(F6-F9))</f>
        <v>10665.1</v>
      </c>
      <c r="G36" s="193"/>
      <c r="H36" s="193">
        <f>VALUE(H12-200/100*(H6-H9))</f>
        <v>8783.1500000000015</v>
      </c>
      <c r="I36" s="194"/>
      <c r="J36" s="193">
        <f>VALUE(J12-200/100*(J6-J9))</f>
        <v>-1848</v>
      </c>
      <c r="K36" s="193"/>
      <c r="L36" s="193">
        <f>VALUE(L12-200/100*(L6-L9))</f>
        <v>11699.300000000001</v>
      </c>
      <c r="M36" s="193"/>
      <c r="N36" s="193">
        <f>VALUE(N12-200/100*(N6-N9))</f>
        <v>10736.25</v>
      </c>
      <c r="O36" s="194"/>
      <c r="P36" s="193">
        <f>VALUE(P12-200/100*(P6-P9))</f>
        <v>-581.39999999999782</v>
      </c>
      <c r="Q36" s="193"/>
      <c r="R36" s="193">
        <f>VALUE(R12-200/100*(R6-R9))</f>
        <v>-405.09999999999854</v>
      </c>
      <c r="S36" s="193"/>
      <c r="T36" s="193">
        <f>VALUE(T12-200/100*(T6-T9))</f>
        <v>10881.25</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3392.9063999999989</v>
      </c>
      <c r="C37" s="167"/>
      <c r="D37" s="190">
        <f>VALUE(D12-223.6/100*(D6-D9))</f>
        <v>10913.053800000003</v>
      </c>
      <c r="E37" s="191"/>
      <c r="F37" s="190">
        <f>VALUE(F12-223.6/100*(F6-F9))</f>
        <v>10542.203000000001</v>
      </c>
      <c r="G37" s="190"/>
      <c r="H37" s="190">
        <f>VALUE(H12-223.6/100*(H6-H9))</f>
        <v>8500.1506000000008</v>
      </c>
      <c r="I37" s="167"/>
      <c r="J37" s="190">
        <f>VALUE(J12-223.6/100*(J6-J9))</f>
        <v>-2066.0639999999999</v>
      </c>
      <c r="K37" s="191"/>
      <c r="L37" s="190">
        <f>VALUE(L12-223.6/100*(L6-L9))</f>
        <v>11793.428600000001</v>
      </c>
      <c r="M37" s="190"/>
      <c r="N37" s="190">
        <f>VALUE(N12-223.6/100*(N6-N9))</f>
        <v>10698.195</v>
      </c>
      <c r="O37" s="167"/>
      <c r="P37" s="190">
        <f>VALUE(P12-223.6/100*(P6-P9))</f>
        <v>-650.00519999999744</v>
      </c>
      <c r="Q37" s="191"/>
      <c r="R37" s="190">
        <f>VALUE(R12-223.6/100*(R6-R9))</f>
        <v>-452.90179999999833</v>
      </c>
      <c r="S37" s="190"/>
      <c r="T37" s="190">
        <f>VALUE(T12-223.6/100*(T6-T9))</f>
        <v>10863.231400000001</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3614.4467999999988</v>
      </c>
      <c r="C38" s="194"/>
      <c r="D38" s="193">
        <f>VALUE(D12-238.2/100*(D6-D9))</f>
        <v>10843.273100000002</v>
      </c>
      <c r="E38" s="193"/>
      <c r="F38" s="193">
        <f>VALUE(F12-238.2/100*(F6-F9))</f>
        <v>10466.173500000001</v>
      </c>
      <c r="G38" s="193"/>
      <c r="H38" s="193">
        <f>VALUE(H12-238.2/100*(H6-H9))</f>
        <v>8325.074700000001</v>
      </c>
      <c r="I38" s="194"/>
      <c r="J38" s="193">
        <f>VALUE(J12-238.2/100*(J6-J9))</f>
        <v>-2200.9679999999998</v>
      </c>
      <c r="K38" s="193"/>
      <c r="L38" s="193">
        <f>VALUE(L12-238.2/100*(L6-L9))</f>
        <v>11851.6607</v>
      </c>
      <c r="M38" s="193"/>
      <c r="N38" s="193">
        <f>VALUE(N12-238.2/100*(N6-N9))</f>
        <v>10674.6525</v>
      </c>
      <c r="O38" s="194"/>
      <c r="P38" s="193">
        <f>VALUE(P12-238.2/100*(P6-P9))</f>
        <v>-692.44739999999729</v>
      </c>
      <c r="Q38" s="193"/>
      <c r="R38" s="193">
        <f>VALUE(R12-238.2/100*(R6-R9))</f>
        <v>-482.4740999999982</v>
      </c>
      <c r="S38" s="193"/>
      <c r="T38" s="193">
        <f>VALUE(T12-238.2/100*(T6-T9))</f>
        <v>10852.0843</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3972.5531999999994</v>
      </c>
      <c r="C39" s="194"/>
      <c r="D39" s="193">
        <f>VALUE(D12-261.8/100*(D6-D9))</f>
        <v>10730.476900000003</v>
      </c>
      <c r="E39" s="193"/>
      <c r="F39" s="193">
        <f>VALUE(F12-261.8/100*(F6-F9))</f>
        <v>10343.2765</v>
      </c>
      <c r="G39" s="193"/>
      <c r="H39" s="193">
        <f>VALUE(H12-261.8/100*(H6-H9))</f>
        <v>8042.0753000000013</v>
      </c>
      <c r="I39" s="194"/>
      <c r="J39" s="193">
        <f>VALUE(J12-261.8/100*(J6-J9))</f>
        <v>-2419.0320000000002</v>
      </c>
      <c r="K39" s="193"/>
      <c r="L39" s="193">
        <f>VALUE(L12-261.8/100*(L6-L9))</f>
        <v>11945.789300000002</v>
      </c>
      <c r="M39" s="193"/>
      <c r="N39" s="193">
        <f>VALUE(N12-261.8/100*(N6-N9))</f>
        <v>10636.5975</v>
      </c>
      <c r="O39" s="194"/>
      <c r="P39" s="193">
        <f>VALUE(P12-261.8/100*(P6-P9))</f>
        <v>-761.05259999999726</v>
      </c>
      <c r="Q39" s="193"/>
      <c r="R39" s="193">
        <f>VALUE(R12-261.8/100*(R6-R9))</f>
        <v>-530.27589999999816</v>
      </c>
      <c r="S39" s="193"/>
      <c r="T39" s="193">
        <f>VALUE(T12-261.8/100*(T6-T9))</f>
        <v>10834.065699999999</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4552.1999999999989</v>
      </c>
      <c r="C40" s="194"/>
      <c r="D40" s="193">
        <f>VALUE(D12-300/100*(D6-D9))</f>
        <v>10547.900000000003</v>
      </c>
      <c r="E40" s="193"/>
      <c r="F40" s="193">
        <f>VALUE(F12-300/100*(F6-F9))</f>
        <v>10144.35</v>
      </c>
      <c r="G40" s="193"/>
      <c r="H40" s="193">
        <f>VALUE(H12-300/100*(H6-H9))</f>
        <v>7584.0000000000018</v>
      </c>
      <c r="I40" s="194"/>
      <c r="J40" s="193">
        <f>VALUE(J12-300/100*(J6-J9))</f>
        <v>-2772</v>
      </c>
      <c r="K40" s="193"/>
      <c r="L40" s="193">
        <f>VALUE(L12-300/100*(L6-L9))</f>
        <v>12098.150000000001</v>
      </c>
      <c r="M40" s="193"/>
      <c r="N40" s="193">
        <f>VALUE(N12-300/100*(N6-N9))</f>
        <v>10575</v>
      </c>
      <c r="O40" s="194"/>
      <c r="P40" s="193">
        <f>VALUE(P12-300/100*(P6-P9))</f>
        <v>-872.09999999999673</v>
      </c>
      <c r="Q40" s="193"/>
      <c r="R40" s="193">
        <f>VALUE(R12-300/100*(R6-R9))</f>
        <v>-607.64999999999782</v>
      </c>
      <c r="S40" s="193"/>
      <c r="T40" s="193">
        <f>VALUE(T12-300/100*(T6-T9))</f>
        <v>10804.9</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4910.3063999999995</v>
      </c>
      <c r="C41" s="167"/>
      <c r="D41" s="190">
        <f>VALUE(D12-323.6/100*(D6-D9))</f>
        <v>10435.103800000004</v>
      </c>
      <c r="E41" s="191"/>
      <c r="F41" s="190">
        <f>VALUE(F12-323.6/100*(F6-F9))</f>
        <v>10021.453</v>
      </c>
      <c r="G41" s="190"/>
      <c r="H41" s="190">
        <f>VALUE(H12-323.6/100*(H6-H9))</f>
        <v>7301.0006000000012</v>
      </c>
      <c r="I41" s="167"/>
      <c r="J41" s="190">
        <f>VALUE(J12-323.6/100*(J6-J9))</f>
        <v>-2990.0640000000003</v>
      </c>
      <c r="K41" s="191"/>
      <c r="L41" s="190">
        <f>VALUE(L12-323.6/100*(L6-L9))</f>
        <v>12192.278600000001</v>
      </c>
      <c r="M41" s="190"/>
      <c r="N41" s="190">
        <f>VALUE(N12-323.6/100*(N6-N9))</f>
        <v>10536.945</v>
      </c>
      <c r="O41" s="167"/>
      <c r="P41" s="190">
        <f>VALUE(P12-323.6/100*(P6-P9))</f>
        <v>-940.70519999999658</v>
      </c>
      <c r="Q41" s="191"/>
      <c r="R41" s="190">
        <f>VALUE(R12-323.6/100*(R6-R9))</f>
        <v>-655.45179999999766</v>
      </c>
      <c r="S41" s="190"/>
      <c r="T41" s="190">
        <f>VALUE(T12-323.6/100*(T6-T9))</f>
        <v>10786.8814</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5131.8467999999984</v>
      </c>
      <c r="C42" s="194"/>
      <c r="D42" s="193">
        <f>VALUE(D12-338.2/100*(D6-D9))</f>
        <v>10365.323100000003</v>
      </c>
      <c r="E42" s="193"/>
      <c r="F42" s="193">
        <f>VALUE(F12-338.2/100*(F6-F9))</f>
        <v>9945.4235000000008</v>
      </c>
      <c r="G42" s="193"/>
      <c r="H42" s="193">
        <f>VALUE(H12-338.2/100*(H6-H9))</f>
        <v>7125.9247000000023</v>
      </c>
      <c r="I42" s="194"/>
      <c r="J42" s="193">
        <f>VALUE(J12-338.2/100*(J6-J9))</f>
        <v>-3124.9679999999998</v>
      </c>
      <c r="K42" s="193"/>
      <c r="L42" s="193">
        <f>VALUE(L12-338.2/100*(L6-L9))</f>
        <v>12250.510700000001</v>
      </c>
      <c r="M42" s="193"/>
      <c r="N42" s="193">
        <f>VALUE(N12-338.2/100*(N6-N9))</f>
        <v>10513.4025</v>
      </c>
      <c r="O42" s="194"/>
      <c r="P42" s="193">
        <f>VALUE(P12-338.2/100*(P6-P9))</f>
        <v>-983.1473999999962</v>
      </c>
      <c r="Q42" s="193"/>
      <c r="R42" s="193">
        <f>VALUE(R12-338.2/100*(R6-R9))</f>
        <v>-685.02409999999747</v>
      </c>
      <c r="S42" s="193"/>
      <c r="T42" s="193">
        <f>VALUE(T12-338.2/100*(T6-T9))</f>
        <v>10775.7343</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5489.953199999999</v>
      </c>
      <c r="C43" s="194"/>
      <c r="D43" s="193">
        <f>VALUE(D12-361.8/100*(D6-D9))</f>
        <v>10252.526900000004</v>
      </c>
      <c r="E43" s="193"/>
      <c r="F43" s="193">
        <f>VALUE(F12-361.8/100*(F6-F9))</f>
        <v>9822.5264999999999</v>
      </c>
      <c r="G43" s="193"/>
      <c r="H43" s="193">
        <f>VALUE(H12-361.8/100*(H6-H9))</f>
        <v>6842.9253000000017</v>
      </c>
      <c r="I43" s="194"/>
      <c r="J43" s="193">
        <f>VALUE(J12-361.8/100*(J6-J9))</f>
        <v>-3343.0320000000002</v>
      </c>
      <c r="K43" s="193"/>
      <c r="L43" s="193">
        <f>VALUE(L12-361.8/100*(L6-L9))</f>
        <v>12344.639300000003</v>
      </c>
      <c r="M43" s="193"/>
      <c r="N43" s="193">
        <f>VALUE(N12-361.8/100*(N6-N9))</f>
        <v>10475.3475</v>
      </c>
      <c r="O43" s="194"/>
      <c r="P43" s="193">
        <f>VALUE(P12-361.8/100*(P6-P9))</f>
        <v>-1051.7525999999962</v>
      </c>
      <c r="Q43" s="193"/>
      <c r="R43" s="193">
        <f>VALUE(R12-361.8/100*(R6-R9))</f>
        <v>-732.82589999999743</v>
      </c>
      <c r="S43" s="193"/>
      <c r="T43" s="193">
        <f>VALUE(T12-361.8/100*(T6-T9))</f>
        <v>10757.715699999999</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6069.5999999999985</v>
      </c>
      <c r="C44" s="194"/>
      <c r="D44" s="193">
        <f>VALUE(D12-400/100*(D6-D9))</f>
        <v>10069.950000000004</v>
      </c>
      <c r="E44" s="193"/>
      <c r="F44" s="193">
        <f>VALUE(F12-400/100*(F6-F9))</f>
        <v>9623.6</v>
      </c>
      <c r="G44" s="193"/>
      <c r="H44" s="193">
        <f>VALUE(H12-400/100*(H6-H9))</f>
        <v>6384.8500000000022</v>
      </c>
      <c r="I44" s="194"/>
      <c r="J44" s="193">
        <f>VALUE(J12-400/100*(J6-J9))</f>
        <v>-3696</v>
      </c>
      <c r="K44" s="193"/>
      <c r="L44" s="193">
        <f>VALUE(L12-400/100*(L6-L9))</f>
        <v>12497.000000000002</v>
      </c>
      <c r="M44" s="193"/>
      <c r="N44" s="193">
        <f>VALUE(N12-400/100*(N6-N9))</f>
        <v>10413.75</v>
      </c>
      <c r="O44" s="194"/>
      <c r="P44" s="193">
        <f>VALUE(P12-400/100*(P6-P9))</f>
        <v>-1162.7999999999956</v>
      </c>
      <c r="Q44" s="193"/>
      <c r="R44" s="193">
        <f>VALUE(R12-400/100*(R6-R9))</f>
        <v>-810.19999999999709</v>
      </c>
      <c r="S44" s="193"/>
      <c r="T44" s="193">
        <f>VALUE(T12-400/100*(T6-T9))</f>
        <v>10728.55</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6427.7063999999991</v>
      </c>
      <c r="C45" s="167"/>
      <c r="D45" s="190">
        <f>VALUE(D12-423.6/100*(D6-D9))</f>
        <v>9957.1538000000037</v>
      </c>
      <c r="E45" s="191"/>
      <c r="F45" s="190">
        <f>VALUE(F12-423.6/100*(F6-F9))</f>
        <v>9500.7029999999995</v>
      </c>
      <c r="G45" s="190"/>
      <c r="H45" s="190">
        <f>VALUE(H12-423.6/100*(H6-H9))</f>
        <v>6101.8506000000016</v>
      </c>
      <c r="I45" s="167"/>
      <c r="J45" s="190">
        <f>VALUE(J12-423.6/100*(J6-J9))</f>
        <v>-3914.0640000000008</v>
      </c>
      <c r="K45" s="191"/>
      <c r="L45" s="190">
        <f>VALUE(L12-423.6/100*(L6-L9))</f>
        <v>12591.128600000002</v>
      </c>
      <c r="M45" s="190"/>
      <c r="N45" s="190">
        <f>VALUE(N12-423.6/100*(N6-N9))</f>
        <v>10375.695</v>
      </c>
      <c r="O45" s="167"/>
      <c r="P45" s="190">
        <f>VALUE(P12-423.6/100*(P6-P9))</f>
        <v>-1231.4051999999956</v>
      </c>
      <c r="Q45" s="191"/>
      <c r="R45" s="190">
        <f>VALUE(R12-423.6/100*(R6-R9))</f>
        <v>-858.00179999999705</v>
      </c>
      <c r="S45" s="190"/>
      <c r="T45" s="190">
        <f>VALUE(T12-423.6/100*(T6-T9))</f>
        <v>10710.5314</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6649.2467999999981</v>
      </c>
      <c r="C46" s="167"/>
      <c r="D46" s="190">
        <f>VALUE(D12-438.2/100*(D6-D9))</f>
        <v>9887.3731000000043</v>
      </c>
      <c r="E46" s="191"/>
      <c r="F46" s="190">
        <f>VALUE(F12-438.2/100*(F6-F9))</f>
        <v>9424.6735000000008</v>
      </c>
      <c r="G46" s="190"/>
      <c r="H46" s="190">
        <f>VALUE(H12-438.2/100*(H6-H9))</f>
        <v>5926.7747000000027</v>
      </c>
      <c r="I46" s="167"/>
      <c r="J46" s="190">
        <f>VALUE(J12-438.2/100*(J6-J9))</f>
        <v>-4048.9679999999998</v>
      </c>
      <c r="K46" s="191"/>
      <c r="L46" s="190">
        <f>VALUE(L12-438.2/100*(L6-L9))</f>
        <v>12649.360700000001</v>
      </c>
      <c r="M46" s="190"/>
      <c r="N46" s="190">
        <f>VALUE(N12-438.2/100*(N6-N9))</f>
        <v>10352.1525</v>
      </c>
      <c r="O46" s="167"/>
      <c r="P46" s="190">
        <f>VALUE(P12-438.2/100*(P6-P9))</f>
        <v>-1273.8473999999951</v>
      </c>
      <c r="Q46" s="191"/>
      <c r="R46" s="190">
        <f>VALUE(R12-438.2/100*(R6-R9))</f>
        <v>-887.57409999999675</v>
      </c>
      <c r="S46" s="190"/>
      <c r="T46" s="190">
        <f>VALUE(T12-438.2/100*(T6-T9))</f>
        <v>10699.3843</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7007.3531999999987</v>
      </c>
      <c r="C47" s="167"/>
      <c r="D47" s="190">
        <f>VALUE(D12-461.8/100*(D6-D9))</f>
        <v>9774.5769000000055</v>
      </c>
      <c r="E47" s="191"/>
      <c r="F47" s="190">
        <f>VALUE(F12-461.8/100*(F6-F9))</f>
        <v>9301.7764999999999</v>
      </c>
      <c r="G47" s="190"/>
      <c r="H47" s="190">
        <f>VALUE(H12-461.8/100*(H6-H9))</f>
        <v>5643.7753000000021</v>
      </c>
      <c r="I47" s="167"/>
      <c r="J47" s="190">
        <f>VALUE(J12-461.8/100*(J6-J9))</f>
        <v>-4267.0320000000002</v>
      </c>
      <c r="K47" s="191"/>
      <c r="L47" s="190">
        <f>VALUE(L12-461.8/100*(L6-L9))</f>
        <v>12743.489300000003</v>
      </c>
      <c r="M47" s="190"/>
      <c r="N47" s="190">
        <f>VALUE(N12-461.8/100*(N6-N9))</f>
        <v>10314.0975</v>
      </c>
      <c r="O47" s="167"/>
      <c r="P47" s="190">
        <f>VALUE(P12-461.8/100*(P6-P9))</f>
        <v>-1342.4525999999951</v>
      </c>
      <c r="Q47" s="191"/>
      <c r="R47" s="190">
        <f>VALUE(R12-461.8/100*(R6-R9))</f>
        <v>-935.3758999999967</v>
      </c>
      <c r="S47" s="190"/>
      <c r="T47" s="190">
        <f>VALUE(T12-461.8/100*(T6-T9))</f>
        <v>10681.365699999998</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7586.9999999999982</v>
      </c>
      <c r="C48" s="167"/>
      <c r="D48" s="190">
        <f>VALUE(D12-500/100*(D6-D9))</f>
        <v>9592.0000000000055</v>
      </c>
      <c r="E48" s="191"/>
      <c r="F48" s="190">
        <f>VALUE(F12-500/100*(F6-F9))</f>
        <v>9102.85</v>
      </c>
      <c r="G48" s="190"/>
      <c r="H48" s="190">
        <f>VALUE(H12-500/100*(H6-H9))</f>
        <v>5185.7000000000025</v>
      </c>
      <c r="I48" s="167"/>
      <c r="J48" s="190">
        <f>VALUE(J12-500/100*(J6-J9))</f>
        <v>-4620</v>
      </c>
      <c r="K48" s="191"/>
      <c r="L48" s="190">
        <f>VALUE(L12-500/100*(L6-L9))</f>
        <v>12895.850000000002</v>
      </c>
      <c r="M48" s="190"/>
      <c r="N48" s="190">
        <f>VALUE(N12-500/100*(N6-N9))</f>
        <v>10252.5</v>
      </c>
      <c r="O48" s="167"/>
      <c r="P48" s="190">
        <f>VALUE(P12-500/100*(P6-P9))</f>
        <v>-1453.4999999999945</v>
      </c>
      <c r="Q48" s="191"/>
      <c r="R48" s="190">
        <f>VALUE(R12-500/100*(R6-R9))</f>
        <v>-1012.7499999999964</v>
      </c>
      <c r="S48" s="190"/>
      <c r="T48" s="190">
        <f>VALUE(T12-500/100*(T6-T9))</f>
        <v>10652.199999999999</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9479.2038000000048</v>
      </c>
      <c r="E49" s="191"/>
      <c r="F49" s="190">
        <f>VALUE(F12-523.6/100*(F6-F9))</f>
        <v>8979.9529999999995</v>
      </c>
      <c r="G49" s="190"/>
      <c r="H49" s="190">
        <f>VALUE(H12-523.6/100*(H6-H9))</f>
        <v>4902.7006000000019</v>
      </c>
      <c r="I49" s="167"/>
      <c r="J49" s="190">
        <f>VALUE(J12-523.6/100*(J6-J9))</f>
        <v>-4838.0640000000003</v>
      </c>
      <c r="K49" s="191"/>
      <c r="L49" s="190">
        <f>VALUE(L12-523.6/100*(L6-L9))</f>
        <v>12989.978600000002</v>
      </c>
      <c r="M49" s="190"/>
      <c r="N49" s="190">
        <f>VALUE(N12-523.6/100*(N6-N9))</f>
        <v>10214.445</v>
      </c>
      <c r="O49" s="167"/>
      <c r="P49" s="190">
        <f>VALUE(P12-523.6/100*(P6-P9))</f>
        <v>-1522.1051999999945</v>
      </c>
      <c r="Q49" s="191"/>
      <c r="R49" s="190">
        <f>VALUE(R12-523.6/100*(R6-R9))</f>
        <v>-1060.5517999999963</v>
      </c>
      <c r="S49" s="190"/>
      <c r="T49" s="190">
        <f>VALUE(T12-523.6/100*(T6-T9))</f>
        <v>10634.181399999999</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9409.4231000000054</v>
      </c>
      <c r="E50" s="191"/>
      <c r="F50" s="190">
        <f>VALUE(F12-538.2/100*(F6-F9))</f>
        <v>8903.9235000000008</v>
      </c>
      <c r="G50" s="190"/>
      <c r="H50" s="190">
        <f>VALUE(H12-538.2/100*(H6-H9))</f>
        <v>4727.6247000000021</v>
      </c>
      <c r="I50" s="167"/>
      <c r="J50" s="190">
        <f>VALUE(J12-538.2/100*(J6-J9))</f>
        <v>-4972.9680000000008</v>
      </c>
      <c r="K50" s="191"/>
      <c r="L50" s="190">
        <f>VALUE(L12-538.2/100*(L6-L9))</f>
        <v>13048.210700000003</v>
      </c>
      <c r="M50" s="190"/>
      <c r="N50" s="190">
        <f>VALUE(N12-538.2/100*(N6-N9))</f>
        <v>10190.9025</v>
      </c>
      <c r="O50" s="167"/>
      <c r="P50" s="190">
        <f>VALUE(P12-538.2/100*(P6-P9))</f>
        <v>-1564.5473999999942</v>
      </c>
      <c r="Q50" s="191"/>
      <c r="R50" s="190">
        <f>VALUE(R12-538.2/100*(R6-R9))</f>
        <v>-1090.1240999999961</v>
      </c>
      <c r="S50" s="190"/>
      <c r="T50" s="190">
        <f>VALUE(T12-538.2/100*(T6-T9))</f>
        <v>10623.034299999999</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9296.6269000000066</v>
      </c>
      <c r="E51" s="191"/>
      <c r="F51" s="190">
        <f>VALUE(F12-561.8/100*(F6-F9))</f>
        <v>8781.0264999999999</v>
      </c>
      <c r="G51" s="190"/>
      <c r="H51" s="190">
        <f>VALUE(H12-561.8/100*(H6-H9))</f>
        <v>4444.6253000000033</v>
      </c>
      <c r="I51" s="167"/>
      <c r="J51" s="190">
        <f>VALUE(J12-561.8/100*(J6-J9))</f>
        <v>-5191.0319999999992</v>
      </c>
      <c r="K51" s="191"/>
      <c r="L51" s="190">
        <f>VALUE(L12-561.8/100*(L6-L9))</f>
        <v>13142.339300000003</v>
      </c>
      <c r="M51" s="190"/>
      <c r="N51" s="190">
        <f>VALUE(N12-561.8/100*(N6-N9))</f>
        <v>10152.8475</v>
      </c>
      <c r="O51" s="167"/>
      <c r="P51" s="190">
        <f>VALUE(P12-561.8/100*(P6-P9))</f>
        <v>-1633.1525999999938</v>
      </c>
      <c r="Q51" s="191"/>
      <c r="R51" s="190">
        <f>VALUE(R12-561.8/100*(R6-R9))</f>
        <v>-1137.9258999999959</v>
      </c>
      <c r="S51" s="190"/>
      <c r="T51" s="190">
        <f>VALUE(T12-561.8/100*(T6-T9))</f>
        <v>10605.015699999998</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opLeftCell="A4"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39" t="s">
        <v>80</v>
      </c>
    </row>
    <row r="6" spans="1:1" ht="14.7" customHeight="1" x14ac:dyDescent="0.3">
      <c r="A6" t="s">
        <v>81</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48"/>
      <c r="B1" s="249"/>
      <c r="C1" s="249"/>
      <c r="D1" s="24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46" t="s">
        <v>5</v>
      </c>
      <c r="B5" s="247"/>
      <c r="C5" s="247"/>
      <c r="D5" s="24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46" t="s">
        <v>21</v>
      </c>
      <c r="B23" s="247"/>
      <c r="C23" s="247"/>
      <c r="D23" s="24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46" t="s">
        <v>34</v>
      </c>
      <c r="B37" s="247"/>
      <c r="C37" s="247"/>
      <c r="D37" s="24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71</v>
      </c>
    </row>
    <row r="49" spans="1:181" ht="14.7" customHeight="1" x14ac:dyDescent="0.3">
      <c r="A49" s="246" t="s">
        <v>45</v>
      </c>
      <c r="B49" s="247"/>
      <c r="C49" s="247"/>
      <c r="D49" s="24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2019-08-22T04:59:47Z</dcterms:modified>
</cp:coreProperties>
</file>