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F-Anbu\git\stocks\"/>
    </mc:Choice>
  </mc:AlternateContent>
  <bookViews>
    <workbookView xWindow="0" yWindow="0" windowWidth="23040" windowHeight="9192"/>
  </bookViews>
  <sheets>
    <sheet name="Nifty" sheetId="2" r:id="rId1"/>
    <sheet name="Emeter" sheetId="7" r:id="rId2"/>
    <sheet name="Stock-List" sheetId="13" r:id="rId3"/>
    <sheet name="Archives" sheetId="14" r:id="rId4"/>
  </sheets>
  <definedNames>
    <definedName name="_xlnm._FilterDatabase" localSheetId="2" hidden="1">'Stock-List'!$A$1:$A$25</definedName>
  </definedNames>
  <calcPr calcId="162913"/>
</workbook>
</file>

<file path=xl/calcChain.xml><?xml version="1.0" encoding="utf-8"?>
<calcChain xmlns="http://schemas.openxmlformats.org/spreadsheetml/2006/main">
  <c r="N52" i="2" l="1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3" i="2"/>
  <c r="N12" i="2"/>
  <c r="N11" i="2"/>
  <c r="N10" i="2"/>
  <c r="N9" i="2"/>
  <c r="N8" i="2"/>
  <c r="N7" i="2"/>
  <c r="N6" i="2"/>
  <c r="BY31" i="14" l="1"/>
  <c r="BY29" i="14" s="1"/>
  <c r="BY32" i="14" s="1"/>
  <c r="CA30" i="14"/>
  <c r="BZ30" i="14"/>
  <c r="BY30" i="14"/>
  <c r="BX30" i="14"/>
  <c r="BW30" i="14"/>
  <c r="CA28" i="14"/>
  <c r="CA31" i="14" s="1"/>
  <c r="CA29" i="14" s="1"/>
  <c r="CA32" i="14" s="1"/>
  <c r="CA10" i="14" s="1"/>
  <c r="BZ28" i="14"/>
  <c r="BZ31" i="14" s="1"/>
  <c r="BY28" i="14"/>
  <c r="BX28" i="14"/>
  <c r="BX31" i="14" s="1"/>
  <c r="BX29" i="14" s="1"/>
  <c r="BX32" i="14" s="1"/>
  <c r="BW28" i="14"/>
  <c r="BW31" i="14" s="1"/>
  <c r="BW29" i="14" s="1"/>
  <c r="BW32" i="14" s="1"/>
  <c r="BW10" i="14" s="1"/>
  <c r="CA27" i="14"/>
  <c r="BZ27" i="14"/>
  <c r="BY27" i="14"/>
  <c r="BX27" i="14"/>
  <c r="BW27" i="14"/>
  <c r="CA25" i="14"/>
  <c r="CA26" i="14" s="1"/>
  <c r="BZ25" i="14"/>
  <c r="BZ26" i="14" s="1"/>
  <c r="BY25" i="14"/>
  <c r="BY26" i="14" s="1"/>
  <c r="BX25" i="14"/>
  <c r="BX26" i="14" s="1"/>
  <c r="BW25" i="14"/>
  <c r="BW26" i="14" s="1"/>
  <c r="CA23" i="14"/>
  <c r="BW23" i="14"/>
  <c r="CA20" i="14"/>
  <c r="BZ20" i="14"/>
  <c r="BY20" i="14"/>
  <c r="BX20" i="14"/>
  <c r="BW20" i="14"/>
  <c r="CA18" i="14"/>
  <c r="BZ18" i="14"/>
  <c r="BZ23" i="14" s="1"/>
  <c r="BY18" i="14"/>
  <c r="BY23" i="14" s="1"/>
  <c r="BX18" i="14"/>
  <c r="BX23" i="14" s="1"/>
  <c r="BW18" i="14"/>
  <c r="CA15" i="14"/>
  <c r="BW15" i="14"/>
  <c r="CA14" i="14"/>
  <c r="CA16" i="14" s="1"/>
  <c r="BX14" i="14"/>
  <c r="BX16" i="14" s="1"/>
  <c r="BW14" i="14"/>
  <c r="BW16" i="14" s="1"/>
  <c r="CA11" i="14"/>
  <c r="CA12" i="14" s="1"/>
  <c r="BZ11" i="14"/>
  <c r="BZ14" i="14" s="1"/>
  <c r="BZ16" i="14" s="1"/>
  <c r="BY11" i="14"/>
  <c r="BY15" i="14" s="1"/>
  <c r="BX11" i="14"/>
  <c r="BW11" i="14"/>
  <c r="BW12" i="14" s="1"/>
  <c r="CA8" i="14"/>
  <c r="CA6" i="14" s="1"/>
  <c r="BX8" i="14"/>
  <c r="BX6" i="14" s="1"/>
  <c r="BW8" i="14"/>
  <c r="BW6" i="14" s="1"/>
  <c r="BX7" i="14"/>
  <c r="BW22" i="14" l="1"/>
  <c r="BW21" i="14"/>
  <c r="BW19" i="14"/>
  <c r="BX21" i="14"/>
  <c r="BX22" i="14"/>
  <c r="BX19" i="14"/>
  <c r="BY19" i="14"/>
  <c r="BY21" i="14"/>
  <c r="BY22" i="14"/>
  <c r="BZ29" i="14"/>
  <c r="BZ32" i="14" s="1"/>
  <c r="BZ10" i="14" s="1"/>
  <c r="CA22" i="14"/>
  <c r="CA21" i="14"/>
  <c r="CA19" i="14"/>
  <c r="BZ19" i="14"/>
  <c r="BZ22" i="14"/>
  <c r="BZ21" i="14"/>
  <c r="BX10" i="14"/>
  <c r="BX12" i="14"/>
  <c r="BZ15" i="14"/>
  <c r="BY7" i="14"/>
  <c r="BY12" i="14"/>
  <c r="BZ7" i="14"/>
  <c r="BY8" i="14"/>
  <c r="BY6" i="14" s="1"/>
  <c r="BZ12" i="14"/>
  <c r="BY14" i="14"/>
  <c r="BY16" i="14" s="1"/>
  <c r="BX15" i="14"/>
  <c r="BW7" i="14"/>
  <c r="CA7" i="14"/>
  <c r="BZ8" i="14"/>
  <c r="BZ6" i="14" s="1"/>
  <c r="BY10" i="14"/>
  <c r="G30" i="2"/>
  <c r="G28" i="2"/>
  <c r="G31" i="2" s="1"/>
  <c r="G27" i="2"/>
  <c r="G25" i="2"/>
  <c r="G26" i="2" s="1"/>
  <c r="G20" i="2"/>
  <c r="G18" i="2"/>
  <c r="G23" i="2" s="1"/>
  <c r="G11" i="2"/>
  <c r="G14" i="2" s="1"/>
  <c r="G16" i="2" l="1"/>
  <c r="G29" i="2"/>
  <c r="G32" i="2" s="1"/>
  <c r="G10" i="2" s="1"/>
  <c r="G19" i="2"/>
  <c r="G22" i="2"/>
  <c r="G21" i="2"/>
  <c r="G15" i="2"/>
  <c r="G7" i="2"/>
  <c r="G8" i="2"/>
  <c r="G6" i="2" s="1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3" i="2"/>
  <c r="P12" i="2"/>
  <c r="P11" i="2"/>
  <c r="P10" i="2"/>
  <c r="P9" i="2"/>
  <c r="P8" i="2"/>
  <c r="P7" i="2"/>
  <c r="P6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3" i="2"/>
  <c r="Q12" i="2"/>
  <c r="Q11" i="2"/>
  <c r="Q10" i="2"/>
  <c r="Q9" i="2"/>
  <c r="Q8" i="2"/>
  <c r="Q7" i="2"/>
  <c r="Q6" i="2"/>
  <c r="G12" i="2" l="1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3" i="2"/>
  <c r="R12" i="2"/>
  <c r="R11" i="2"/>
  <c r="R10" i="2"/>
  <c r="R9" i="2"/>
  <c r="R8" i="2"/>
  <c r="R7" i="2"/>
  <c r="R6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3" i="2"/>
  <c r="O12" i="2"/>
  <c r="O11" i="2"/>
  <c r="O10" i="2"/>
  <c r="O9" i="2"/>
  <c r="O8" i="2"/>
  <c r="O7" i="2"/>
  <c r="O6" i="2"/>
  <c r="H30" i="2"/>
  <c r="H28" i="2"/>
  <c r="H31" i="2" s="1"/>
  <c r="H27" i="2"/>
  <c r="H25" i="2"/>
  <c r="H26" i="2" s="1"/>
  <c r="H20" i="2"/>
  <c r="H18" i="2"/>
  <c r="H23" i="2" s="1"/>
  <c r="H11" i="2"/>
  <c r="H8" i="2" s="1"/>
  <c r="H29" i="2" l="1"/>
  <c r="H32" i="2" s="1"/>
  <c r="H12" i="2" s="1"/>
  <c r="H14" i="2"/>
  <c r="H16" i="2" s="1"/>
  <c r="H22" i="2"/>
  <c r="H19" i="2"/>
  <c r="H21" i="2"/>
  <c r="H7" i="2"/>
  <c r="H15" i="2"/>
  <c r="H6" i="2"/>
  <c r="H10" i="2" l="1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3" i="2"/>
  <c r="M12" i="2"/>
  <c r="M11" i="2"/>
  <c r="M10" i="2"/>
  <c r="M9" i="2"/>
  <c r="M8" i="2"/>
  <c r="M7" i="2"/>
  <c r="M6" i="2"/>
  <c r="BV30" i="14" l="1"/>
  <c r="BU30" i="14"/>
  <c r="BT30" i="14"/>
  <c r="BS30" i="14"/>
  <c r="BV28" i="14"/>
  <c r="BV31" i="14" s="1"/>
  <c r="BV29" i="14" s="1"/>
  <c r="BV32" i="14" s="1"/>
  <c r="BV10" i="14" s="1"/>
  <c r="BU28" i="14"/>
  <c r="BU31" i="14" s="1"/>
  <c r="BU29" i="14" s="1"/>
  <c r="BU32" i="14" s="1"/>
  <c r="BU10" i="14" s="1"/>
  <c r="BT28" i="14"/>
  <c r="BT31" i="14" s="1"/>
  <c r="BT29" i="14" s="1"/>
  <c r="BT32" i="14" s="1"/>
  <c r="BT10" i="14" s="1"/>
  <c r="BS28" i="14"/>
  <c r="BS31" i="14" s="1"/>
  <c r="BS29" i="14" s="1"/>
  <c r="BS32" i="14" s="1"/>
  <c r="BS10" i="14" s="1"/>
  <c r="BV27" i="14"/>
  <c r="BU27" i="14"/>
  <c r="BT27" i="14"/>
  <c r="BS27" i="14"/>
  <c r="BV25" i="14"/>
  <c r="BV26" i="14" s="1"/>
  <c r="BU25" i="14"/>
  <c r="BU7" i="14" s="1"/>
  <c r="BT25" i="14"/>
  <c r="BT7" i="14" s="1"/>
  <c r="BS25" i="14"/>
  <c r="BS26" i="14" s="1"/>
  <c r="BV20" i="14"/>
  <c r="BU20" i="14"/>
  <c r="BT20" i="14"/>
  <c r="BS20" i="14"/>
  <c r="BV18" i="14"/>
  <c r="BV23" i="14" s="1"/>
  <c r="BU18" i="14"/>
  <c r="BU23" i="14" s="1"/>
  <c r="BT18" i="14"/>
  <c r="BT23" i="14" s="1"/>
  <c r="BS18" i="14"/>
  <c r="BS23" i="14" s="1"/>
  <c r="BV11" i="14"/>
  <c r="BV15" i="14" s="1"/>
  <c r="BU11" i="14"/>
  <c r="BU15" i="14" s="1"/>
  <c r="BT11" i="14"/>
  <c r="BT15" i="14" s="1"/>
  <c r="BS11" i="14"/>
  <c r="BS15" i="14" s="1"/>
  <c r="BV8" i="14"/>
  <c r="BU8" i="14"/>
  <c r="BT8" i="14"/>
  <c r="BS8" i="14"/>
  <c r="BV7" i="14"/>
  <c r="BS7" i="14"/>
  <c r="BV6" i="14"/>
  <c r="BS6" i="14"/>
  <c r="BV22" i="14" l="1"/>
  <c r="BV21" i="14"/>
  <c r="BV19" i="14"/>
  <c r="BS22" i="14"/>
  <c r="BS21" i="14"/>
  <c r="BS19" i="14"/>
  <c r="BS12" i="14"/>
  <c r="BS14" i="14"/>
  <c r="BS16" i="14" s="1"/>
  <c r="BT26" i="14"/>
  <c r="BU26" i="14"/>
  <c r="BT6" i="14"/>
  <c r="BT12" i="14"/>
  <c r="BT14" i="14"/>
  <c r="BT16" i="14" s="1"/>
  <c r="BU6" i="14"/>
  <c r="BU12" i="14"/>
  <c r="BU14" i="14"/>
  <c r="BU16" i="14" s="1"/>
  <c r="BV12" i="14"/>
  <c r="BV14" i="14"/>
  <c r="BV16" i="14" s="1"/>
  <c r="BU22" i="14" l="1"/>
  <c r="BU21" i="14"/>
  <c r="BU19" i="14"/>
  <c r="BT22" i="14"/>
  <c r="BT21" i="14"/>
  <c r="BT19" i="14"/>
  <c r="BR31" i="14" l="1"/>
  <c r="BP31" i="14"/>
  <c r="BP29" i="14" s="1"/>
  <c r="BP32" i="14" s="1"/>
  <c r="BN31" i="14"/>
  <c r="BR30" i="14"/>
  <c r="BQ30" i="14"/>
  <c r="BQ29" i="14" s="1"/>
  <c r="BQ32" i="14" s="1"/>
  <c r="BQ12" i="14" s="1"/>
  <c r="BP30" i="14"/>
  <c r="BO30" i="14"/>
  <c r="BN30" i="14"/>
  <c r="BR29" i="14"/>
  <c r="BR32" i="14" s="1"/>
  <c r="BN29" i="14"/>
  <c r="BN32" i="14" s="1"/>
  <c r="BR28" i="14"/>
  <c r="BQ28" i="14"/>
  <c r="BQ31" i="14" s="1"/>
  <c r="BP28" i="14"/>
  <c r="BO28" i="14"/>
  <c r="BO31" i="14" s="1"/>
  <c r="BN28" i="14"/>
  <c r="BR27" i="14"/>
  <c r="BQ27" i="14"/>
  <c r="BP27" i="14"/>
  <c r="BO27" i="14"/>
  <c r="BN27" i="14"/>
  <c r="BR25" i="14"/>
  <c r="BR26" i="14" s="1"/>
  <c r="BQ25" i="14"/>
  <c r="BQ26" i="14" s="1"/>
  <c r="BP25" i="14"/>
  <c r="BP26" i="14" s="1"/>
  <c r="BO25" i="14"/>
  <c r="BO6" i="14" s="1"/>
  <c r="BN25" i="14"/>
  <c r="BN26" i="14" s="1"/>
  <c r="BP23" i="14"/>
  <c r="BO23" i="14"/>
  <c r="BR20" i="14"/>
  <c r="BQ20" i="14"/>
  <c r="BP20" i="14"/>
  <c r="BO20" i="14"/>
  <c r="BN20" i="14"/>
  <c r="BR18" i="14"/>
  <c r="BR23" i="14" s="1"/>
  <c r="BQ18" i="14"/>
  <c r="BQ23" i="14" s="1"/>
  <c r="BP18" i="14"/>
  <c r="BO18" i="14"/>
  <c r="BN18" i="14"/>
  <c r="BN23" i="14" s="1"/>
  <c r="BP14" i="14"/>
  <c r="BP16" i="14" s="1"/>
  <c r="BR11" i="14"/>
  <c r="BR14" i="14" s="1"/>
  <c r="BR16" i="14" s="1"/>
  <c r="BQ11" i="14"/>
  <c r="BQ15" i="14" s="1"/>
  <c r="BP11" i="14"/>
  <c r="BO11" i="14"/>
  <c r="BN11" i="14"/>
  <c r="BN14" i="14" s="1"/>
  <c r="BN16" i="14" s="1"/>
  <c r="BQ8" i="14"/>
  <c r="BP8" i="14"/>
  <c r="BP6" i="14" s="1"/>
  <c r="BO8" i="14"/>
  <c r="BQ7" i="14"/>
  <c r="BQ6" i="14"/>
  <c r="BR19" i="14" l="1"/>
  <c r="BR22" i="14"/>
  <c r="BR21" i="14"/>
  <c r="BP21" i="14"/>
  <c r="BP19" i="14"/>
  <c r="BP22" i="14"/>
  <c r="BO29" i="14"/>
  <c r="BO32" i="14" s="1"/>
  <c r="BO10" i="14" s="1"/>
  <c r="BN19" i="14"/>
  <c r="BN22" i="14"/>
  <c r="BN21" i="14"/>
  <c r="BO12" i="14"/>
  <c r="BQ19" i="14"/>
  <c r="BQ21" i="14"/>
  <c r="BQ22" i="14"/>
  <c r="BP10" i="14"/>
  <c r="BP12" i="14"/>
  <c r="BO15" i="14"/>
  <c r="BP7" i="14"/>
  <c r="BN10" i="14"/>
  <c r="BR10" i="14"/>
  <c r="BO14" i="14"/>
  <c r="BO16" i="14" s="1"/>
  <c r="BN15" i="14"/>
  <c r="BR15" i="14"/>
  <c r="BO26" i="14"/>
  <c r="BN7" i="14"/>
  <c r="BR7" i="14"/>
  <c r="BN12" i="14"/>
  <c r="BR12" i="14"/>
  <c r="BQ14" i="14"/>
  <c r="BQ16" i="14" s="1"/>
  <c r="BP15" i="14"/>
  <c r="BO7" i="14"/>
  <c r="BN8" i="14"/>
  <c r="BN6" i="14" s="1"/>
  <c r="BR8" i="14"/>
  <c r="BR6" i="14" s="1"/>
  <c r="BQ10" i="14"/>
  <c r="BO22" i="14" l="1"/>
  <c r="BO21" i="14"/>
  <c r="BO19" i="14"/>
  <c r="BL31" i="14" l="1"/>
  <c r="BK31" i="14"/>
  <c r="BK29" i="14" s="1"/>
  <c r="BK32" i="14" s="1"/>
  <c r="BM30" i="14"/>
  <c r="BL30" i="14"/>
  <c r="BL29" i="14" s="1"/>
  <c r="BL32" i="14" s="1"/>
  <c r="BK30" i="14"/>
  <c r="BJ30" i="14"/>
  <c r="BI30" i="14"/>
  <c r="BM28" i="14"/>
  <c r="BM31" i="14" s="1"/>
  <c r="BM29" i="14" s="1"/>
  <c r="BM32" i="14" s="1"/>
  <c r="BM10" i="14" s="1"/>
  <c r="BL28" i="14"/>
  <c r="BK28" i="14"/>
  <c r="BJ28" i="14"/>
  <c r="BJ31" i="14" s="1"/>
  <c r="BJ29" i="14" s="1"/>
  <c r="BJ32" i="14" s="1"/>
  <c r="BJ10" i="14" s="1"/>
  <c r="BI28" i="14"/>
  <c r="BI31" i="14" s="1"/>
  <c r="BI29" i="14" s="1"/>
  <c r="BI32" i="14" s="1"/>
  <c r="BI10" i="14" s="1"/>
  <c r="BM27" i="14"/>
  <c r="BL27" i="14"/>
  <c r="BK27" i="14"/>
  <c r="BJ27" i="14"/>
  <c r="BI27" i="14"/>
  <c r="BL26" i="14"/>
  <c r="BL19" i="14" s="1"/>
  <c r="BM25" i="14"/>
  <c r="BM15" i="14" s="1"/>
  <c r="BL25" i="14"/>
  <c r="BK25" i="14"/>
  <c r="BK26" i="14" s="1"/>
  <c r="BJ25" i="14"/>
  <c r="BJ7" i="14" s="1"/>
  <c r="BI25" i="14"/>
  <c r="BI26" i="14" s="1"/>
  <c r="BJ23" i="14"/>
  <c r="BL21" i="14"/>
  <c r="BM20" i="14"/>
  <c r="BL20" i="14"/>
  <c r="BK20" i="14"/>
  <c r="BJ20" i="14"/>
  <c r="BI20" i="14"/>
  <c r="BM18" i="14"/>
  <c r="BM23" i="14" s="1"/>
  <c r="BL18" i="14"/>
  <c r="BL23" i="14" s="1"/>
  <c r="BK18" i="14"/>
  <c r="BK23" i="14" s="1"/>
  <c r="BJ18" i="14"/>
  <c r="BI18" i="14"/>
  <c r="BI23" i="14" s="1"/>
  <c r="BJ15" i="14"/>
  <c r="BI15" i="14"/>
  <c r="BK14" i="14"/>
  <c r="BK16" i="14" s="1"/>
  <c r="BJ14" i="14"/>
  <c r="BJ16" i="14" s="1"/>
  <c r="BM11" i="14"/>
  <c r="BM14" i="14" s="1"/>
  <c r="BM16" i="14" s="1"/>
  <c r="BL11" i="14"/>
  <c r="BL15" i="14" s="1"/>
  <c r="BK11" i="14"/>
  <c r="BK15" i="14" s="1"/>
  <c r="BJ11" i="14"/>
  <c r="BJ12" i="14" s="1"/>
  <c r="BI11" i="14"/>
  <c r="BI14" i="14" s="1"/>
  <c r="BI16" i="14" s="1"/>
  <c r="BK8" i="14"/>
  <c r="BK6" i="14" s="1"/>
  <c r="BJ8" i="14"/>
  <c r="BJ6" i="14" s="1"/>
  <c r="BK7" i="14"/>
  <c r="BI19" i="14" l="1"/>
  <c r="BI22" i="14"/>
  <c r="BI21" i="14"/>
  <c r="BK10" i="14"/>
  <c r="BK12" i="14"/>
  <c r="BK21" i="14"/>
  <c r="BK22" i="14"/>
  <c r="BK19" i="14"/>
  <c r="BL7" i="14"/>
  <c r="BL12" i="14"/>
  <c r="BL22" i="14"/>
  <c r="BM26" i="14"/>
  <c r="BI7" i="14"/>
  <c r="BM7" i="14"/>
  <c r="BL8" i="14"/>
  <c r="BL6" i="14" s="1"/>
  <c r="BI12" i="14"/>
  <c r="BM12" i="14"/>
  <c r="BL14" i="14"/>
  <c r="BL16" i="14" s="1"/>
  <c r="BJ26" i="14"/>
  <c r="BI8" i="14"/>
  <c r="BI6" i="14" s="1"/>
  <c r="BM8" i="14"/>
  <c r="BM6" i="14" s="1"/>
  <c r="BL10" i="14"/>
  <c r="BM19" i="14" l="1"/>
  <c r="BM21" i="14"/>
  <c r="BM22" i="14"/>
  <c r="BJ22" i="14"/>
  <c r="BJ21" i="14"/>
  <c r="BJ19" i="14"/>
  <c r="BD31" i="14" l="1"/>
  <c r="BD30" i="14"/>
  <c r="BD29" i="14" s="1"/>
  <c r="BD32" i="14" s="1"/>
  <c r="BD28" i="14"/>
  <c r="BD27" i="14"/>
  <c r="BD26" i="14"/>
  <c r="BD21" i="14" s="1"/>
  <c r="BD25" i="14"/>
  <c r="BD23" i="14"/>
  <c r="BD22" i="14"/>
  <c r="BD20" i="14"/>
  <c r="BD18" i="14"/>
  <c r="BD15" i="14"/>
  <c r="BD14" i="14"/>
  <c r="BD16" i="14" s="1"/>
  <c r="BD11" i="14"/>
  <c r="BD8" i="14"/>
  <c r="BD7" i="14"/>
  <c r="BD6" i="14"/>
  <c r="BF31" i="14"/>
  <c r="BE31" i="14"/>
  <c r="BH30" i="14"/>
  <c r="BH29" i="14" s="1"/>
  <c r="BH32" i="14" s="1"/>
  <c r="BG30" i="14"/>
  <c r="BG29" i="14" s="1"/>
  <c r="BG32" i="14" s="1"/>
  <c r="BF30" i="14"/>
  <c r="BE30" i="14"/>
  <c r="BF29" i="14"/>
  <c r="BF32" i="14" s="1"/>
  <c r="BE29" i="14"/>
  <c r="BE32" i="14" s="1"/>
  <c r="BH28" i="14"/>
  <c r="BH31" i="14" s="1"/>
  <c r="BG28" i="14"/>
  <c r="BG31" i="14" s="1"/>
  <c r="BF28" i="14"/>
  <c r="BE28" i="14"/>
  <c r="BH27" i="14"/>
  <c r="BG27" i="14"/>
  <c r="BF27" i="14"/>
  <c r="BE27" i="14"/>
  <c r="BH25" i="14"/>
  <c r="BH26" i="14" s="1"/>
  <c r="BG25" i="14"/>
  <c r="BG26" i="14" s="1"/>
  <c r="BF25" i="14"/>
  <c r="BF26" i="14" s="1"/>
  <c r="BE25" i="14"/>
  <c r="BE15" i="14" s="1"/>
  <c r="BH23" i="14"/>
  <c r="BG23" i="14"/>
  <c r="BH20" i="14"/>
  <c r="BG20" i="14"/>
  <c r="BF20" i="14"/>
  <c r="BE20" i="14"/>
  <c r="BH18" i="14"/>
  <c r="BG18" i="14"/>
  <c r="BF18" i="14"/>
  <c r="BF23" i="14" s="1"/>
  <c r="BE18" i="14"/>
  <c r="BE23" i="14" s="1"/>
  <c r="BH11" i="14"/>
  <c r="BH14" i="14" s="1"/>
  <c r="BH16" i="14" s="1"/>
  <c r="BG11" i="14"/>
  <c r="BG14" i="14" s="1"/>
  <c r="BG16" i="14" s="1"/>
  <c r="BF11" i="14"/>
  <c r="BF14" i="14" s="1"/>
  <c r="BF16" i="14" s="1"/>
  <c r="BE11" i="14"/>
  <c r="BE14" i="14" s="1"/>
  <c r="BE16" i="14" s="1"/>
  <c r="BH8" i="14"/>
  <c r="BG8" i="14"/>
  <c r="BF8" i="14"/>
  <c r="BD12" i="14" l="1"/>
  <c r="BD10" i="14"/>
  <c r="BD19" i="14"/>
  <c r="BG21" i="14"/>
  <c r="BG19" i="14"/>
  <c r="BG22" i="14"/>
  <c r="BH21" i="14"/>
  <c r="BH19" i="14"/>
  <c r="BH22" i="14"/>
  <c r="BE12" i="14"/>
  <c r="BE10" i="14"/>
  <c r="BF21" i="14"/>
  <c r="BF19" i="14"/>
  <c r="BF22" i="14"/>
  <c r="BF12" i="14"/>
  <c r="BF10" i="14"/>
  <c r="BF7" i="14"/>
  <c r="BF15" i="14"/>
  <c r="BG7" i="14"/>
  <c r="BG10" i="14"/>
  <c r="BG12" i="14"/>
  <c r="BG15" i="14"/>
  <c r="BH7" i="14"/>
  <c r="BH10" i="14"/>
  <c r="BH12" i="14"/>
  <c r="BH15" i="14"/>
  <c r="BE26" i="14"/>
  <c r="BE8" i="14"/>
  <c r="BE6" i="14" s="1"/>
  <c r="BF6" i="14"/>
  <c r="BE7" i="14"/>
  <c r="BG6" i="14"/>
  <c r="BH6" i="14"/>
  <c r="BE19" i="14" l="1"/>
  <c r="BE21" i="14"/>
  <c r="BE22" i="14"/>
  <c r="BA31" i="14" l="1"/>
  <c r="AZ31" i="14"/>
  <c r="BC30" i="14"/>
  <c r="BC29" i="14" s="1"/>
  <c r="BC32" i="14" s="1"/>
  <c r="BB30" i="14"/>
  <c r="BA30" i="14"/>
  <c r="AZ30" i="14"/>
  <c r="BA29" i="14"/>
  <c r="BA32" i="14" s="1"/>
  <c r="AZ29" i="14"/>
  <c r="AZ32" i="14" s="1"/>
  <c r="BC28" i="14"/>
  <c r="BC31" i="14" s="1"/>
  <c r="BB28" i="14"/>
  <c r="BB31" i="14" s="1"/>
  <c r="BA28" i="14"/>
  <c r="AZ28" i="14"/>
  <c r="BC27" i="14"/>
  <c r="BB27" i="14"/>
  <c r="BA27" i="14"/>
  <c r="AZ27" i="14"/>
  <c r="BC25" i="14"/>
  <c r="BC26" i="14" s="1"/>
  <c r="BB25" i="14"/>
  <c r="BB26" i="14" s="1"/>
  <c r="BA25" i="14"/>
  <c r="BA26" i="14" s="1"/>
  <c r="AZ25" i="14"/>
  <c r="AZ26" i="14" s="1"/>
  <c r="BC23" i="14"/>
  <c r="BB23" i="14"/>
  <c r="BC20" i="14"/>
  <c r="BB20" i="14"/>
  <c r="BA20" i="14"/>
  <c r="AZ20" i="14"/>
  <c r="BC18" i="14"/>
  <c r="BB18" i="14"/>
  <c r="BA18" i="14"/>
  <c r="BA23" i="14" s="1"/>
  <c r="AZ18" i="14"/>
  <c r="AZ23" i="14" s="1"/>
  <c r="BC11" i="14"/>
  <c r="BC8" i="14" s="1"/>
  <c r="BC6" i="14" s="1"/>
  <c r="BB11" i="14"/>
  <c r="BB14" i="14" s="1"/>
  <c r="BB16" i="14" s="1"/>
  <c r="BA11" i="14"/>
  <c r="BA14" i="14" s="1"/>
  <c r="BA16" i="14" s="1"/>
  <c r="AZ11" i="14"/>
  <c r="AZ14" i="14" s="1"/>
  <c r="AZ16" i="14" s="1"/>
  <c r="BB8" i="14"/>
  <c r="BA8" i="14"/>
  <c r="AZ8" i="14"/>
  <c r="BA21" i="14" l="1"/>
  <c r="BA19" i="14"/>
  <c r="BA22" i="14"/>
  <c r="BB21" i="14"/>
  <c r="BB19" i="14"/>
  <c r="BB22" i="14"/>
  <c r="BC21" i="14"/>
  <c r="BC19" i="14"/>
  <c r="BC22" i="14"/>
  <c r="AZ12" i="14"/>
  <c r="AZ10" i="14"/>
  <c r="BA12" i="14"/>
  <c r="BA10" i="14"/>
  <c r="AZ21" i="14"/>
  <c r="AZ19" i="14"/>
  <c r="AZ22" i="14"/>
  <c r="BB29" i="14"/>
  <c r="BB32" i="14" s="1"/>
  <c r="BB10" i="14" s="1"/>
  <c r="BC14" i="14"/>
  <c r="BC16" i="14" s="1"/>
  <c r="AZ7" i="14"/>
  <c r="AZ15" i="14"/>
  <c r="BA7" i="14"/>
  <c r="BA15" i="14"/>
  <c r="BB7" i="14"/>
  <c r="BB15" i="14"/>
  <c r="BC7" i="14"/>
  <c r="BC12" i="14"/>
  <c r="BC15" i="14"/>
  <c r="AZ6" i="14"/>
  <c r="BC10" i="14"/>
  <c r="BA6" i="14"/>
  <c r="BB6" i="14"/>
  <c r="BB12" i="14" l="1"/>
  <c r="AW31" i="14" l="1"/>
  <c r="AY30" i="14"/>
  <c r="AX30" i="14"/>
  <c r="AW30" i="14"/>
  <c r="AW29" i="14" s="1"/>
  <c r="AW32" i="14" s="1"/>
  <c r="AW12" i="14" s="1"/>
  <c r="AV30" i="14"/>
  <c r="AV29" i="14" s="1"/>
  <c r="AV32" i="14" s="1"/>
  <c r="AU30" i="14"/>
  <c r="AY28" i="14"/>
  <c r="AY31" i="14" s="1"/>
  <c r="AY29" i="14" s="1"/>
  <c r="AY32" i="14" s="1"/>
  <c r="AX28" i="14"/>
  <c r="AX31" i="14" s="1"/>
  <c r="AX29" i="14" s="1"/>
  <c r="AX32" i="14" s="1"/>
  <c r="AW28" i="14"/>
  <c r="AV28" i="14"/>
  <c r="AV31" i="14" s="1"/>
  <c r="AU28" i="14"/>
  <c r="AU31" i="14" s="1"/>
  <c r="AU29" i="14" s="1"/>
  <c r="AU32" i="14" s="1"/>
  <c r="AY27" i="14"/>
  <c r="AX27" i="14"/>
  <c r="AW27" i="14"/>
  <c r="AV27" i="14"/>
  <c r="AU27" i="14"/>
  <c r="AY25" i="14"/>
  <c r="AY15" i="14" s="1"/>
  <c r="AX25" i="14"/>
  <c r="AX15" i="14" s="1"/>
  <c r="AW25" i="14"/>
  <c r="AW26" i="14" s="1"/>
  <c r="AV25" i="14"/>
  <c r="AV15" i="14" s="1"/>
  <c r="AU25" i="14"/>
  <c r="AU26" i="14" s="1"/>
  <c r="AY23" i="14"/>
  <c r="AY20" i="14"/>
  <c r="AX20" i="14"/>
  <c r="AW20" i="14"/>
  <c r="AV20" i="14"/>
  <c r="AU20" i="14"/>
  <c r="AY18" i="14"/>
  <c r="AX18" i="14"/>
  <c r="AX23" i="14" s="1"/>
  <c r="AW18" i="14"/>
  <c r="AW23" i="14" s="1"/>
  <c r="AV18" i="14"/>
  <c r="AV23" i="14" s="1"/>
  <c r="AU18" i="14"/>
  <c r="AU23" i="14" s="1"/>
  <c r="AY14" i="14"/>
  <c r="AV14" i="14"/>
  <c r="AV16" i="14" s="1"/>
  <c r="AY11" i="14"/>
  <c r="AY7" i="14" s="1"/>
  <c r="AX11" i="14"/>
  <c r="AX14" i="14" s="1"/>
  <c r="AX16" i="14" s="1"/>
  <c r="AW11" i="14"/>
  <c r="AW10" i="14" s="1"/>
  <c r="AV11" i="14"/>
  <c r="AV12" i="14" s="1"/>
  <c r="AU11" i="14"/>
  <c r="AU8" i="14" s="1"/>
  <c r="AU6" i="14" s="1"/>
  <c r="AY8" i="14"/>
  <c r="AX8" i="14"/>
  <c r="AW8" i="14"/>
  <c r="AW6" i="14" s="1"/>
  <c r="AV8" i="14"/>
  <c r="AV6" i="14" s="1"/>
  <c r="AU19" i="14" l="1"/>
  <c r="AU22" i="14"/>
  <c r="AU21" i="14"/>
  <c r="AX10" i="14"/>
  <c r="AX12" i="14"/>
  <c r="AW19" i="14"/>
  <c r="AW21" i="14"/>
  <c r="AW22" i="14"/>
  <c r="AY12" i="14"/>
  <c r="AY10" i="14"/>
  <c r="AY26" i="14"/>
  <c r="AX6" i="14"/>
  <c r="AU15" i="14"/>
  <c r="AX26" i="14"/>
  <c r="AY6" i="14"/>
  <c r="AY16" i="14"/>
  <c r="AU7" i="14"/>
  <c r="AV7" i="14"/>
  <c r="AU14" i="14"/>
  <c r="AU16" i="14" s="1"/>
  <c r="AV10" i="14"/>
  <c r="AW14" i="14"/>
  <c r="AW16" i="14" s="1"/>
  <c r="AW7" i="14"/>
  <c r="AU10" i="14"/>
  <c r="AX7" i="14"/>
  <c r="AU12" i="14"/>
  <c r="AV26" i="14"/>
  <c r="AW15" i="14"/>
  <c r="AY21" i="14" l="1"/>
  <c r="AY19" i="14"/>
  <c r="AY22" i="14"/>
  <c r="AV22" i="14"/>
  <c r="AV21" i="14"/>
  <c r="AV19" i="14"/>
  <c r="AX22" i="14"/>
  <c r="AX21" i="14"/>
  <c r="AX19" i="14"/>
  <c r="AT30" i="14" l="1"/>
  <c r="AS30" i="14"/>
  <c r="AR30" i="14"/>
  <c r="AQ30" i="14"/>
  <c r="AT28" i="14"/>
  <c r="AT31" i="14" s="1"/>
  <c r="AT29" i="14" s="1"/>
  <c r="AT32" i="14" s="1"/>
  <c r="AT10" i="14" s="1"/>
  <c r="AS28" i="14"/>
  <c r="AS31" i="14" s="1"/>
  <c r="AS29" i="14" s="1"/>
  <c r="AS32" i="14" s="1"/>
  <c r="AS10" i="14" s="1"/>
  <c r="AR28" i="14"/>
  <c r="AR31" i="14" s="1"/>
  <c r="AR29" i="14" s="1"/>
  <c r="AR32" i="14" s="1"/>
  <c r="AR10" i="14" s="1"/>
  <c r="AQ28" i="14"/>
  <c r="AQ31" i="14" s="1"/>
  <c r="AT27" i="14"/>
  <c r="AS27" i="14"/>
  <c r="AR27" i="14"/>
  <c r="AQ27" i="14"/>
  <c r="AT25" i="14"/>
  <c r="AT26" i="14" s="1"/>
  <c r="AS25" i="14"/>
  <c r="AS26" i="14" s="1"/>
  <c r="AR25" i="14"/>
  <c r="AR26" i="14" s="1"/>
  <c r="AQ25" i="14"/>
  <c r="AQ26" i="14" s="1"/>
  <c r="AT20" i="14"/>
  <c r="AS20" i="14"/>
  <c r="AR20" i="14"/>
  <c r="AQ20" i="14"/>
  <c r="AT18" i="14"/>
  <c r="AT23" i="14" s="1"/>
  <c r="AS18" i="14"/>
  <c r="AS23" i="14" s="1"/>
  <c r="AR18" i="14"/>
  <c r="AR23" i="14" s="1"/>
  <c r="AQ18" i="14"/>
  <c r="AQ23" i="14" s="1"/>
  <c r="AT11" i="14"/>
  <c r="AT15" i="14" s="1"/>
  <c r="AS11" i="14"/>
  <c r="AS15" i="14" s="1"/>
  <c r="AR11" i="14"/>
  <c r="AR15" i="14" s="1"/>
  <c r="AQ11" i="14"/>
  <c r="AQ14" i="14" s="1"/>
  <c r="AQ16" i="14" s="1"/>
  <c r="AT8" i="14"/>
  <c r="AS8" i="14"/>
  <c r="AR8" i="14"/>
  <c r="AT7" i="14"/>
  <c r="AS7" i="14"/>
  <c r="AR7" i="14"/>
  <c r="AQ7" i="14"/>
  <c r="AT6" i="14"/>
  <c r="AS6" i="14"/>
  <c r="AR6" i="14"/>
  <c r="AQ21" i="14" l="1"/>
  <c r="AQ19" i="14"/>
  <c r="AQ22" i="14"/>
  <c r="AQ29" i="14"/>
  <c r="AQ32" i="14" s="1"/>
  <c r="AQ10" i="14" s="1"/>
  <c r="AR22" i="14"/>
  <c r="AR21" i="14"/>
  <c r="AR19" i="14"/>
  <c r="AS22" i="14"/>
  <c r="AS21" i="14"/>
  <c r="AS19" i="14"/>
  <c r="AT22" i="14"/>
  <c r="AT21" i="14"/>
  <c r="AT19" i="14"/>
  <c r="AQ8" i="14"/>
  <c r="AQ6" i="14" s="1"/>
  <c r="AQ15" i="14"/>
  <c r="AR12" i="14"/>
  <c r="AR14" i="14"/>
  <c r="AR16" i="14" s="1"/>
  <c r="AS12" i="14"/>
  <c r="AS14" i="14"/>
  <c r="AS16" i="14" s="1"/>
  <c r="AT12" i="14"/>
  <c r="AT14" i="14"/>
  <c r="AT16" i="14" s="1"/>
  <c r="AQ12" i="14" l="1"/>
  <c r="AO31" i="14" l="1"/>
  <c r="AO29" i="14" s="1"/>
  <c r="AO32" i="14" s="1"/>
  <c r="AP30" i="14"/>
  <c r="AO30" i="14"/>
  <c r="AN30" i="14"/>
  <c r="AN29" i="14" s="1"/>
  <c r="AN32" i="14" s="1"/>
  <c r="AP28" i="14"/>
  <c r="AP31" i="14" s="1"/>
  <c r="AO28" i="14"/>
  <c r="AN28" i="14"/>
  <c r="AN31" i="14" s="1"/>
  <c r="AP27" i="14"/>
  <c r="AO27" i="14"/>
  <c r="AN27" i="14"/>
  <c r="AP25" i="14"/>
  <c r="AP26" i="14" s="1"/>
  <c r="AO25" i="14"/>
  <c r="AO26" i="14" s="1"/>
  <c r="AN25" i="14"/>
  <c r="AN26" i="14" s="1"/>
  <c r="AO23" i="14"/>
  <c r="AP20" i="14"/>
  <c r="AO20" i="14"/>
  <c r="AN20" i="14"/>
  <c r="AP18" i="14"/>
  <c r="AP23" i="14" s="1"/>
  <c r="AO18" i="14"/>
  <c r="AN18" i="14"/>
  <c r="AN23" i="14" s="1"/>
  <c r="AN15" i="14"/>
  <c r="AO14" i="14"/>
  <c r="AO16" i="14" s="1"/>
  <c r="AP11" i="14"/>
  <c r="AP14" i="14" s="1"/>
  <c r="AP16" i="14" s="1"/>
  <c r="AO11" i="14"/>
  <c r="AO12" i="14" s="1"/>
  <c r="AN11" i="14"/>
  <c r="AN14" i="14" s="1"/>
  <c r="AN16" i="14" s="1"/>
  <c r="AP8" i="14"/>
  <c r="AO8" i="14"/>
  <c r="AO6" i="14" s="1"/>
  <c r="AN8" i="14"/>
  <c r="AN7" i="14"/>
  <c r="AN6" i="14"/>
  <c r="AN12" i="14" l="1"/>
  <c r="AN10" i="14"/>
  <c r="AP19" i="14"/>
  <c r="AP21" i="14"/>
  <c r="AP22" i="14"/>
  <c r="AP29" i="14"/>
  <c r="AP32" i="14" s="1"/>
  <c r="AO22" i="14"/>
  <c r="AO21" i="14"/>
  <c r="AO19" i="14"/>
  <c r="AN21" i="14"/>
  <c r="AN22" i="14"/>
  <c r="AN19" i="14"/>
  <c r="AP15" i="14"/>
  <c r="AP7" i="14"/>
  <c r="AP6" i="14"/>
  <c r="AO10" i="14"/>
  <c r="AO15" i="14"/>
  <c r="AO7" i="14"/>
  <c r="AP10" i="14" l="1"/>
  <c r="AP12" i="14"/>
  <c r="AK31" i="14" l="1"/>
  <c r="AJ31" i="14"/>
  <c r="AM30" i="14"/>
  <c r="AL30" i="14"/>
  <c r="AK30" i="14"/>
  <c r="AJ30" i="14"/>
  <c r="AK29" i="14"/>
  <c r="AK32" i="14" s="1"/>
  <c r="AJ29" i="14"/>
  <c r="AJ32" i="14" s="1"/>
  <c r="AM28" i="14"/>
  <c r="AM31" i="14" s="1"/>
  <c r="AL28" i="14"/>
  <c r="AL31" i="14" s="1"/>
  <c r="AK28" i="14"/>
  <c r="AJ28" i="14"/>
  <c r="AM27" i="14"/>
  <c r="AL27" i="14"/>
  <c r="AK27" i="14"/>
  <c r="AJ27" i="14"/>
  <c r="AL26" i="14"/>
  <c r="AL22" i="14" s="1"/>
  <c r="AM25" i="14"/>
  <c r="AM26" i="14" s="1"/>
  <c r="AL25" i="14"/>
  <c r="AK25" i="14"/>
  <c r="AK26" i="14" s="1"/>
  <c r="AJ25" i="14"/>
  <c r="AJ26" i="14" s="1"/>
  <c r="AL23" i="14"/>
  <c r="AL21" i="14"/>
  <c r="AM20" i="14"/>
  <c r="AL20" i="14"/>
  <c r="AK20" i="14"/>
  <c r="AJ20" i="14"/>
  <c r="AL19" i="14"/>
  <c r="AM18" i="14"/>
  <c r="AM23" i="14" s="1"/>
  <c r="AL18" i="14"/>
  <c r="AK18" i="14"/>
  <c r="AK23" i="14" s="1"/>
  <c r="AJ18" i="14"/>
  <c r="AJ23" i="14" s="1"/>
  <c r="AK15" i="14"/>
  <c r="AJ15" i="14"/>
  <c r="AM11" i="14"/>
  <c r="AM14" i="14" s="1"/>
  <c r="AM16" i="14" s="1"/>
  <c r="AL11" i="14"/>
  <c r="AK11" i="14"/>
  <c r="AK14" i="14" s="1"/>
  <c r="AK16" i="14" s="1"/>
  <c r="AJ11" i="14"/>
  <c r="AJ14" i="14" s="1"/>
  <c r="AJ16" i="14" s="1"/>
  <c r="AM8" i="14"/>
  <c r="AL8" i="14"/>
  <c r="AL6" i="14" s="1"/>
  <c r="AK8" i="14"/>
  <c r="AJ8" i="14"/>
  <c r="AJ6" i="14" s="1"/>
  <c r="AK7" i="14"/>
  <c r="AJ7" i="14"/>
  <c r="AM6" i="14"/>
  <c r="AM21" i="14" l="1"/>
  <c r="AM19" i="14"/>
  <c r="AM22" i="14"/>
  <c r="AK12" i="14"/>
  <c r="AK10" i="14"/>
  <c r="AJ12" i="14"/>
  <c r="AJ10" i="14"/>
  <c r="AJ21" i="14"/>
  <c r="AJ19" i="14"/>
  <c r="AJ22" i="14"/>
  <c r="AK21" i="14"/>
  <c r="AK19" i="14"/>
  <c r="AK22" i="14"/>
  <c r="AL29" i="14"/>
  <c r="AL32" i="14" s="1"/>
  <c r="AL10" i="14" s="1"/>
  <c r="AM29" i="14"/>
  <c r="AM32" i="14" s="1"/>
  <c r="AM12" i="14" s="1"/>
  <c r="AL14" i="14"/>
  <c r="AL16" i="14" s="1"/>
  <c r="AL7" i="14"/>
  <c r="AL15" i="14"/>
  <c r="AM7" i="14"/>
  <c r="AM15" i="14"/>
  <c r="AK6" i="14"/>
  <c r="AH31" i="14"/>
  <c r="AI30" i="14"/>
  <c r="AH30" i="14"/>
  <c r="AH29" i="14" s="1"/>
  <c r="AH32" i="14" s="1"/>
  <c r="AH12" i="14" s="1"/>
  <c r="AG30" i="14"/>
  <c r="AF30" i="14"/>
  <c r="AF29" i="14" s="1"/>
  <c r="AF32" i="14" s="1"/>
  <c r="AE30" i="14"/>
  <c r="AE29" i="14" s="1"/>
  <c r="AE32" i="14" s="1"/>
  <c r="AI28" i="14"/>
  <c r="AI31" i="14" s="1"/>
  <c r="AI29" i="14" s="1"/>
  <c r="AI32" i="14" s="1"/>
  <c r="AH28" i="14"/>
  <c r="AG28" i="14"/>
  <c r="AG31" i="14" s="1"/>
  <c r="AF28" i="14"/>
  <c r="AF31" i="14" s="1"/>
  <c r="AE28" i="14"/>
  <c r="AE31" i="14" s="1"/>
  <c r="AI27" i="14"/>
  <c r="AH27" i="14"/>
  <c r="AG27" i="14"/>
  <c r="AF27" i="14"/>
  <c r="AE27" i="14"/>
  <c r="AI25" i="14"/>
  <c r="AI7" i="14" s="1"/>
  <c r="AH25" i="14"/>
  <c r="AH15" i="14" s="1"/>
  <c r="AG25" i="14"/>
  <c r="AG26" i="14" s="1"/>
  <c r="AF25" i="14"/>
  <c r="AF26" i="14" s="1"/>
  <c r="AE25" i="14"/>
  <c r="AE15" i="14" s="1"/>
  <c r="AI20" i="14"/>
  <c r="AH20" i="14"/>
  <c r="AG20" i="14"/>
  <c r="AF20" i="14"/>
  <c r="AE20" i="14"/>
  <c r="AI18" i="14"/>
  <c r="AI23" i="14" s="1"/>
  <c r="AH18" i="14"/>
  <c r="AH23" i="14" s="1"/>
  <c r="AG18" i="14"/>
  <c r="AG23" i="14" s="1"/>
  <c r="AF18" i="14"/>
  <c r="AF23" i="14" s="1"/>
  <c r="AE18" i="14"/>
  <c r="AE23" i="14" s="1"/>
  <c r="AI11" i="14"/>
  <c r="AI14" i="14" s="1"/>
  <c r="AI16" i="14" s="1"/>
  <c r="AH11" i="14"/>
  <c r="AH10" i="14" s="1"/>
  <c r="AG11" i="14"/>
  <c r="AF11" i="14"/>
  <c r="AE11" i="14"/>
  <c r="AE8" i="14" s="1"/>
  <c r="AE6" i="14" s="1"/>
  <c r="AI8" i="14"/>
  <c r="AH8" i="14"/>
  <c r="AG8" i="14"/>
  <c r="AG6" i="14" s="1"/>
  <c r="AF8" i="14"/>
  <c r="AF6" i="14" s="1"/>
  <c r="AM10" i="14" l="1"/>
  <c r="AL12" i="14"/>
  <c r="AI12" i="14"/>
  <c r="AI10" i="14"/>
  <c r="AF22" i="14"/>
  <c r="AF21" i="14"/>
  <c r="AF19" i="14"/>
  <c r="AG29" i="14"/>
  <c r="AG32" i="14" s="1"/>
  <c r="AG12" i="14" s="1"/>
  <c r="AF12" i="14"/>
  <c r="AG19" i="14"/>
  <c r="AG21" i="14"/>
  <c r="AG22" i="14"/>
  <c r="AH26" i="14"/>
  <c r="AH6" i="14"/>
  <c r="AI6" i="14"/>
  <c r="AI26" i="14"/>
  <c r="AG15" i="14"/>
  <c r="AE14" i="14"/>
  <c r="AE16" i="14" s="1"/>
  <c r="AG7" i="14"/>
  <c r="AI15" i="14"/>
  <c r="AH7" i="14"/>
  <c r="AF10" i="14"/>
  <c r="AG14" i="14"/>
  <c r="AG16" i="14" s="1"/>
  <c r="AE26" i="14"/>
  <c r="AF15" i="14"/>
  <c r="AF7" i="14"/>
  <c r="AF14" i="14"/>
  <c r="AF16" i="14" s="1"/>
  <c r="AE12" i="14"/>
  <c r="AH14" i="14"/>
  <c r="AH16" i="14" s="1"/>
  <c r="AE7" i="14"/>
  <c r="AE10" i="14"/>
  <c r="AE19" i="14" l="1"/>
  <c r="AE22" i="14"/>
  <c r="AE21" i="14"/>
  <c r="AI19" i="14"/>
  <c r="AI22" i="14"/>
  <c r="AI21" i="14"/>
  <c r="AG10" i="14"/>
  <c r="AH21" i="14"/>
  <c r="AH22" i="14"/>
  <c r="AH19" i="14"/>
  <c r="AC31" i="14" l="1"/>
  <c r="AB31" i="14"/>
  <c r="AD30" i="14"/>
  <c r="AC30" i="14"/>
  <c r="AC29" i="14" s="1"/>
  <c r="AC32" i="14" s="1"/>
  <c r="AB30" i="14"/>
  <c r="AB29" i="14" s="1"/>
  <c r="AB32" i="14" s="1"/>
  <c r="AB12" i="14" s="1"/>
  <c r="AA30" i="14"/>
  <c r="Z30" i="14"/>
  <c r="AD28" i="14"/>
  <c r="AD31" i="14" s="1"/>
  <c r="AD29" i="14" s="1"/>
  <c r="AD32" i="14" s="1"/>
  <c r="AD10" i="14" s="1"/>
  <c r="AC28" i="14"/>
  <c r="AB28" i="14"/>
  <c r="AA28" i="14"/>
  <c r="AA31" i="14" s="1"/>
  <c r="AA29" i="14" s="1"/>
  <c r="AA32" i="14" s="1"/>
  <c r="Z28" i="14"/>
  <c r="Z31" i="14" s="1"/>
  <c r="Z29" i="14" s="1"/>
  <c r="Z32" i="14" s="1"/>
  <c r="Z10" i="14" s="1"/>
  <c r="AD27" i="14"/>
  <c r="AC27" i="14"/>
  <c r="AB27" i="14"/>
  <c r="AA27" i="14"/>
  <c r="Z27" i="14"/>
  <c r="AC26" i="14"/>
  <c r="AC19" i="14" s="1"/>
  <c r="AB26" i="14"/>
  <c r="AD25" i="14"/>
  <c r="AD26" i="14" s="1"/>
  <c r="AC25" i="14"/>
  <c r="AB25" i="14"/>
  <c r="AA25" i="14"/>
  <c r="AA26" i="14" s="1"/>
  <c r="Z25" i="14"/>
  <c r="Z26" i="14" s="1"/>
  <c r="AD23" i="14"/>
  <c r="AA23" i="14"/>
  <c r="Z23" i="14"/>
  <c r="AB22" i="14"/>
  <c r="AC21" i="14"/>
  <c r="AB21" i="14"/>
  <c r="AD20" i="14"/>
  <c r="AC20" i="14"/>
  <c r="AB20" i="14"/>
  <c r="AA20" i="14"/>
  <c r="Z20" i="14"/>
  <c r="AB19" i="14"/>
  <c r="AD18" i="14"/>
  <c r="AC18" i="14"/>
  <c r="AC23" i="14" s="1"/>
  <c r="AB18" i="14"/>
  <c r="AB23" i="14" s="1"/>
  <c r="AA18" i="14"/>
  <c r="Z18" i="14"/>
  <c r="AD15" i="14"/>
  <c r="AA15" i="14"/>
  <c r="Z15" i="14"/>
  <c r="AA14" i="14"/>
  <c r="AA16" i="14" s="1"/>
  <c r="AD11" i="14"/>
  <c r="AD14" i="14" s="1"/>
  <c r="AD16" i="14" s="1"/>
  <c r="AC11" i="14"/>
  <c r="AC15" i="14" s="1"/>
  <c r="AB11" i="14"/>
  <c r="AB15" i="14" s="1"/>
  <c r="AA11" i="14"/>
  <c r="Z11" i="14"/>
  <c r="Z14" i="14" s="1"/>
  <c r="Z16" i="14" s="1"/>
  <c r="AD8" i="14"/>
  <c r="AB8" i="14"/>
  <c r="AA8" i="14"/>
  <c r="AA6" i="14" s="1"/>
  <c r="Z8" i="14"/>
  <c r="AB7" i="14"/>
  <c r="AA7" i="14"/>
  <c r="AB6" i="14"/>
  <c r="Z19" i="14" l="1"/>
  <c r="Z22" i="14"/>
  <c r="Z21" i="14"/>
  <c r="AD19" i="14"/>
  <c r="AD22" i="14"/>
  <c r="AD21" i="14"/>
  <c r="AA22" i="14"/>
  <c r="AA21" i="14"/>
  <c r="AA19" i="14"/>
  <c r="AA12" i="14"/>
  <c r="AA10" i="14"/>
  <c r="Z6" i="14"/>
  <c r="AD6" i="14"/>
  <c r="AC7" i="14"/>
  <c r="AC12" i="14"/>
  <c r="AB14" i="14"/>
  <c r="AB16" i="14" s="1"/>
  <c r="AC22" i="14"/>
  <c r="Z7" i="14"/>
  <c r="AD7" i="14"/>
  <c r="AC8" i="14"/>
  <c r="AC6" i="14" s="1"/>
  <c r="AB10" i="14"/>
  <c r="Z12" i="14"/>
  <c r="AD12" i="14"/>
  <c r="AC14" i="14"/>
  <c r="AC16" i="14" s="1"/>
  <c r="AC10" i="14"/>
  <c r="W31" i="14" l="1"/>
  <c r="W29" i="14" s="1"/>
  <c r="W32" i="14" s="1"/>
  <c r="Y30" i="14"/>
  <c r="X30" i="14"/>
  <c r="W30" i="14"/>
  <c r="V30" i="14"/>
  <c r="V29" i="14" s="1"/>
  <c r="V32" i="14" s="1"/>
  <c r="U30" i="14"/>
  <c r="Y28" i="14"/>
  <c r="Y31" i="14" s="1"/>
  <c r="Y29" i="14" s="1"/>
  <c r="Y32" i="14" s="1"/>
  <c r="X28" i="14"/>
  <c r="X31" i="14" s="1"/>
  <c r="W28" i="14"/>
  <c r="V28" i="14"/>
  <c r="V31" i="14" s="1"/>
  <c r="U28" i="14"/>
  <c r="U31" i="14" s="1"/>
  <c r="U29" i="14" s="1"/>
  <c r="U32" i="14" s="1"/>
  <c r="Y27" i="14"/>
  <c r="X27" i="14"/>
  <c r="W27" i="14"/>
  <c r="V27" i="14"/>
  <c r="U27" i="14"/>
  <c r="X26" i="14"/>
  <c r="X22" i="14" s="1"/>
  <c r="V26" i="14"/>
  <c r="V22" i="14" s="1"/>
  <c r="Y25" i="14"/>
  <c r="Y26" i="14" s="1"/>
  <c r="X25" i="14"/>
  <c r="W25" i="14"/>
  <c r="W26" i="14" s="1"/>
  <c r="V25" i="14"/>
  <c r="U25" i="14"/>
  <c r="U26" i="14" s="1"/>
  <c r="X23" i="14"/>
  <c r="V23" i="14"/>
  <c r="X21" i="14"/>
  <c r="V21" i="14"/>
  <c r="Y20" i="14"/>
  <c r="X20" i="14"/>
  <c r="W20" i="14"/>
  <c r="V20" i="14"/>
  <c r="U20" i="14"/>
  <c r="X19" i="14"/>
  <c r="V19" i="14"/>
  <c r="Y18" i="14"/>
  <c r="Y23" i="14" s="1"/>
  <c r="X18" i="14"/>
  <c r="W18" i="14"/>
  <c r="W23" i="14" s="1"/>
  <c r="V18" i="14"/>
  <c r="U18" i="14"/>
  <c r="U23" i="14" s="1"/>
  <c r="Y15" i="14"/>
  <c r="W15" i="14"/>
  <c r="U15" i="14"/>
  <c r="V14" i="14"/>
  <c r="V16" i="14" s="1"/>
  <c r="Y11" i="14"/>
  <c r="Y14" i="14" s="1"/>
  <c r="Y16" i="14" s="1"/>
  <c r="X11" i="14"/>
  <c r="X15" i="14" s="1"/>
  <c r="W11" i="14"/>
  <c r="W14" i="14" s="1"/>
  <c r="W16" i="14" s="1"/>
  <c r="V11" i="14"/>
  <c r="U11" i="14"/>
  <c r="U14" i="14" s="1"/>
  <c r="U16" i="14" s="1"/>
  <c r="Y8" i="14"/>
  <c r="W8" i="14"/>
  <c r="V8" i="14"/>
  <c r="V6" i="14" s="1"/>
  <c r="U8" i="14"/>
  <c r="Y7" i="14"/>
  <c r="W7" i="14"/>
  <c r="U7" i="14"/>
  <c r="W21" i="14" l="1"/>
  <c r="W19" i="14"/>
  <c r="W22" i="14"/>
  <c r="W10" i="14"/>
  <c r="W12" i="14"/>
  <c r="V12" i="14"/>
  <c r="U19" i="14"/>
  <c r="U22" i="14"/>
  <c r="U21" i="14"/>
  <c r="U12" i="14"/>
  <c r="U10" i="14"/>
  <c r="Y12" i="14"/>
  <c r="Y10" i="14"/>
  <c r="X29" i="14"/>
  <c r="X32" i="14" s="1"/>
  <c r="Y19" i="14"/>
  <c r="Y22" i="14"/>
  <c r="Y21" i="14"/>
  <c r="U6" i="14"/>
  <c r="Y6" i="14"/>
  <c r="X7" i="14"/>
  <c r="V10" i="14"/>
  <c r="X12" i="14"/>
  <c r="V15" i="14"/>
  <c r="X8" i="14"/>
  <c r="X6" i="14" s="1"/>
  <c r="X14" i="14"/>
  <c r="X16" i="14" s="1"/>
  <c r="W6" i="14"/>
  <c r="V7" i="14"/>
  <c r="X10" i="14"/>
  <c r="T30" i="14" l="1"/>
  <c r="S30" i="14"/>
  <c r="R30" i="14"/>
  <c r="Q30" i="14"/>
  <c r="P30" i="14"/>
  <c r="T28" i="14"/>
  <c r="T31" i="14" s="1"/>
  <c r="S28" i="14"/>
  <c r="S31" i="14" s="1"/>
  <c r="R28" i="14"/>
  <c r="R31" i="14" s="1"/>
  <c r="Q28" i="14"/>
  <c r="Q31" i="14" s="1"/>
  <c r="Q29" i="14" s="1"/>
  <c r="Q32" i="14" s="1"/>
  <c r="Q10" i="14" s="1"/>
  <c r="P28" i="14"/>
  <c r="P31" i="14" s="1"/>
  <c r="T27" i="14"/>
  <c r="S27" i="14"/>
  <c r="R27" i="14"/>
  <c r="Q27" i="14"/>
  <c r="P27" i="14"/>
  <c r="T25" i="14"/>
  <c r="T26" i="14" s="1"/>
  <c r="S25" i="14"/>
  <c r="S26" i="14" s="1"/>
  <c r="R25" i="14"/>
  <c r="R26" i="14" s="1"/>
  <c r="Q25" i="14"/>
  <c r="P25" i="14"/>
  <c r="P26" i="14" s="1"/>
  <c r="T20" i="14"/>
  <c r="S20" i="14"/>
  <c r="R20" i="14"/>
  <c r="Q20" i="14"/>
  <c r="P20" i="14"/>
  <c r="T18" i="14"/>
  <c r="T23" i="14" s="1"/>
  <c r="S18" i="14"/>
  <c r="S23" i="14" s="1"/>
  <c r="R18" i="14"/>
  <c r="R23" i="14" s="1"/>
  <c r="Q18" i="14"/>
  <c r="Q23" i="14" s="1"/>
  <c r="P18" i="14"/>
  <c r="P23" i="14" s="1"/>
  <c r="T11" i="14"/>
  <c r="T14" i="14" s="1"/>
  <c r="T16" i="14" s="1"/>
  <c r="S11" i="14"/>
  <c r="S7" i="14" s="1"/>
  <c r="R11" i="14"/>
  <c r="R15" i="14" s="1"/>
  <c r="Q11" i="14"/>
  <c r="P11" i="14"/>
  <c r="P14" i="14" s="1"/>
  <c r="P16" i="14" s="1"/>
  <c r="R8" i="14"/>
  <c r="R6" i="14" s="1"/>
  <c r="Q8" i="14"/>
  <c r="R7" i="14" l="1"/>
  <c r="S8" i="14"/>
  <c r="R14" i="14"/>
  <c r="R16" i="14" s="1"/>
  <c r="Q7" i="14"/>
  <c r="R29" i="14"/>
  <c r="R32" i="14" s="1"/>
  <c r="R10" i="14" s="1"/>
  <c r="S6" i="14"/>
  <c r="S15" i="14"/>
  <c r="P29" i="14"/>
  <c r="P32" i="14" s="1"/>
  <c r="P10" i="14" s="1"/>
  <c r="T29" i="14"/>
  <c r="T32" i="14" s="1"/>
  <c r="T12" i="14" s="1"/>
  <c r="R21" i="14"/>
  <c r="R19" i="14"/>
  <c r="R22" i="14"/>
  <c r="S29" i="14"/>
  <c r="S32" i="14" s="1"/>
  <c r="S22" i="14"/>
  <c r="S19" i="14"/>
  <c r="S21" i="14"/>
  <c r="Q12" i="14"/>
  <c r="P19" i="14"/>
  <c r="P21" i="14"/>
  <c r="P22" i="14"/>
  <c r="T19" i="14"/>
  <c r="T22" i="14"/>
  <c r="T21" i="14"/>
  <c r="R12" i="14"/>
  <c r="Q14" i="14"/>
  <c r="Q16" i="14" s="1"/>
  <c r="P15" i="14"/>
  <c r="T15" i="14"/>
  <c r="Q6" i="14"/>
  <c r="P7" i="14"/>
  <c r="T7" i="14"/>
  <c r="P12" i="14"/>
  <c r="S14" i="14"/>
  <c r="S16" i="14" s="1"/>
  <c r="Q26" i="14"/>
  <c r="Q15" i="14"/>
  <c r="P8" i="14"/>
  <c r="P6" i="14" s="1"/>
  <c r="T8" i="14"/>
  <c r="T6" i="14" s="1"/>
  <c r="T10" i="14" l="1"/>
  <c r="Q22" i="14"/>
  <c r="Q21" i="14"/>
  <c r="Q19" i="14"/>
  <c r="S10" i="14"/>
  <c r="S12" i="14"/>
  <c r="O30" i="14" l="1"/>
  <c r="N30" i="14"/>
  <c r="M30" i="14"/>
  <c r="L30" i="14"/>
  <c r="O28" i="14"/>
  <c r="O31" i="14" s="1"/>
  <c r="O29" i="14" s="1"/>
  <c r="O32" i="14" s="1"/>
  <c r="N28" i="14"/>
  <c r="N31" i="14" s="1"/>
  <c r="N29" i="14" s="1"/>
  <c r="N32" i="14" s="1"/>
  <c r="M28" i="14"/>
  <c r="M31" i="14" s="1"/>
  <c r="M29" i="14" s="1"/>
  <c r="M32" i="14" s="1"/>
  <c r="L28" i="14"/>
  <c r="L31" i="14" s="1"/>
  <c r="O27" i="14"/>
  <c r="N27" i="14"/>
  <c r="M27" i="14"/>
  <c r="L27" i="14"/>
  <c r="O25" i="14"/>
  <c r="O26" i="14" s="1"/>
  <c r="N25" i="14"/>
  <c r="N26" i="14" s="1"/>
  <c r="M25" i="14"/>
  <c r="M26" i="14" s="1"/>
  <c r="L25" i="14"/>
  <c r="L26" i="14" s="1"/>
  <c r="O20" i="14"/>
  <c r="N20" i="14"/>
  <c r="M20" i="14"/>
  <c r="L20" i="14"/>
  <c r="O18" i="14"/>
  <c r="O23" i="14" s="1"/>
  <c r="N18" i="14"/>
  <c r="N23" i="14" s="1"/>
  <c r="M18" i="14"/>
  <c r="M23" i="14" s="1"/>
  <c r="L18" i="14"/>
  <c r="L23" i="14" s="1"/>
  <c r="O11" i="14"/>
  <c r="O15" i="14" s="1"/>
  <c r="N11" i="14"/>
  <c r="N15" i="14" s="1"/>
  <c r="M11" i="14"/>
  <c r="M15" i="14" s="1"/>
  <c r="L11" i="14"/>
  <c r="O8" i="14"/>
  <c r="N8" i="14"/>
  <c r="M8" i="14"/>
  <c r="M6" i="14" s="1"/>
  <c r="O7" i="14"/>
  <c r="O6" i="14"/>
  <c r="N6" i="14"/>
  <c r="M10" i="14" l="1"/>
  <c r="N7" i="14"/>
  <c r="M7" i="14"/>
  <c r="N10" i="14"/>
  <c r="O10" i="14"/>
  <c r="L21" i="14"/>
  <c r="L22" i="14"/>
  <c r="L19" i="14"/>
  <c r="L29" i="14"/>
  <c r="L32" i="14" s="1"/>
  <c r="L12" i="14" s="1"/>
  <c r="M22" i="14"/>
  <c r="M21" i="14"/>
  <c r="M19" i="14"/>
  <c r="N22" i="14"/>
  <c r="N21" i="14"/>
  <c r="N19" i="14"/>
  <c r="O22" i="14"/>
  <c r="O21" i="14"/>
  <c r="O19" i="14"/>
  <c r="L15" i="14"/>
  <c r="M12" i="14"/>
  <c r="M14" i="14"/>
  <c r="M16" i="14" s="1"/>
  <c r="L7" i="14"/>
  <c r="L14" i="14"/>
  <c r="L16" i="14" s="1"/>
  <c r="N12" i="14"/>
  <c r="N14" i="14"/>
  <c r="N16" i="14" s="1"/>
  <c r="L8" i="14"/>
  <c r="L6" i="14" s="1"/>
  <c r="O12" i="14"/>
  <c r="O14" i="14"/>
  <c r="O16" i="14" s="1"/>
  <c r="L10" i="14" l="1"/>
  <c r="T52" i="2" l="1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3" i="2"/>
  <c r="T12" i="2"/>
  <c r="T11" i="2"/>
  <c r="T10" i="2"/>
  <c r="T9" i="2"/>
  <c r="T8" i="2"/>
  <c r="T7" i="2"/>
  <c r="T6" i="2"/>
  <c r="K30" i="14"/>
  <c r="J30" i="14"/>
  <c r="I30" i="14"/>
  <c r="H30" i="14"/>
  <c r="G30" i="14"/>
  <c r="K28" i="14"/>
  <c r="K31" i="14" s="1"/>
  <c r="J28" i="14"/>
  <c r="J31" i="14" s="1"/>
  <c r="I28" i="14"/>
  <c r="I31" i="14" s="1"/>
  <c r="H28" i="14"/>
  <c r="H31" i="14" s="1"/>
  <c r="G28" i="14"/>
  <c r="G31" i="14" s="1"/>
  <c r="K27" i="14"/>
  <c r="J27" i="14"/>
  <c r="I27" i="14"/>
  <c r="H27" i="14"/>
  <c r="G27" i="14"/>
  <c r="K25" i="14"/>
  <c r="K26" i="14" s="1"/>
  <c r="J25" i="14"/>
  <c r="J26" i="14" s="1"/>
  <c r="I25" i="14"/>
  <c r="I26" i="14" s="1"/>
  <c r="H25" i="14"/>
  <c r="H26" i="14" s="1"/>
  <c r="G25" i="14"/>
  <c r="G26" i="14" s="1"/>
  <c r="J23" i="14"/>
  <c r="K20" i="14"/>
  <c r="J20" i="14"/>
  <c r="I20" i="14"/>
  <c r="H20" i="14"/>
  <c r="G20" i="14"/>
  <c r="K18" i="14"/>
  <c r="K23" i="14" s="1"/>
  <c r="J18" i="14"/>
  <c r="I18" i="14"/>
  <c r="I23" i="14" s="1"/>
  <c r="H18" i="14"/>
  <c r="H23" i="14" s="1"/>
  <c r="G18" i="14"/>
  <c r="G23" i="14" s="1"/>
  <c r="K11" i="14"/>
  <c r="K14" i="14" s="1"/>
  <c r="K16" i="14" s="1"/>
  <c r="J11" i="14"/>
  <c r="I11" i="14"/>
  <c r="I14" i="14" s="1"/>
  <c r="H11" i="14"/>
  <c r="G11" i="14"/>
  <c r="G15" i="14" s="1"/>
  <c r="G7" i="14" l="1"/>
  <c r="G8" i="14"/>
  <c r="G6" i="14" s="1"/>
  <c r="G29" i="14"/>
  <c r="G32" i="14" s="1"/>
  <c r="G10" i="14" s="1"/>
  <c r="K29" i="14"/>
  <c r="K32" i="14" s="1"/>
  <c r="K12" i="14" s="1"/>
  <c r="G14" i="14"/>
  <c r="G16" i="14" s="1"/>
  <c r="I16" i="14"/>
  <c r="I15" i="14"/>
  <c r="K8" i="14"/>
  <c r="K6" i="14" s="1"/>
  <c r="K15" i="14"/>
  <c r="I29" i="14"/>
  <c r="I32" i="14" s="1"/>
  <c r="I10" i="14" s="1"/>
  <c r="H29" i="14"/>
  <c r="H32" i="14" s="1"/>
  <c r="H12" i="14" s="1"/>
  <c r="J19" i="14"/>
  <c r="J21" i="14"/>
  <c r="H22" i="14"/>
  <c r="H19" i="14"/>
  <c r="H21" i="14"/>
  <c r="I7" i="14"/>
  <c r="J15" i="14"/>
  <c r="H8" i="14"/>
  <c r="H6" i="14" s="1"/>
  <c r="H14" i="14"/>
  <c r="H16" i="14" s="1"/>
  <c r="K7" i="14"/>
  <c r="G12" i="14"/>
  <c r="I12" i="14"/>
  <c r="G19" i="14"/>
  <c r="G22" i="14"/>
  <c r="G21" i="14"/>
  <c r="K19" i="14"/>
  <c r="K22" i="14"/>
  <c r="K21" i="14"/>
  <c r="I21" i="14"/>
  <c r="I19" i="14"/>
  <c r="I22" i="14"/>
  <c r="J29" i="14"/>
  <c r="J32" i="14" s="1"/>
  <c r="J10" i="14" s="1"/>
  <c r="J7" i="14"/>
  <c r="I8" i="14"/>
  <c r="I6" i="14" s="1"/>
  <c r="H15" i="14"/>
  <c r="J22" i="14"/>
  <c r="J14" i="14"/>
  <c r="J16" i="14" s="1"/>
  <c r="J8" i="14"/>
  <c r="J6" i="14" s="1"/>
  <c r="H7" i="14"/>
  <c r="H10" i="14" l="1"/>
  <c r="K10" i="14"/>
  <c r="J12" i="14"/>
  <c r="S52" i="2" l="1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3" i="2"/>
  <c r="S12" i="2"/>
  <c r="S11" i="2"/>
  <c r="S10" i="2"/>
  <c r="S9" i="2"/>
  <c r="S8" i="2"/>
  <c r="S7" i="2"/>
  <c r="S6" i="2"/>
  <c r="F30" i="14" l="1"/>
  <c r="E30" i="14"/>
  <c r="D30" i="14"/>
  <c r="C30" i="14"/>
  <c r="B30" i="14"/>
  <c r="A30" i="14"/>
  <c r="F28" i="14"/>
  <c r="F31" i="14" s="1"/>
  <c r="E28" i="14"/>
  <c r="E31" i="14" s="1"/>
  <c r="D28" i="14"/>
  <c r="D31" i="14" s="1"/>
  <c r="C28" i="14"/>
  <c r="C31" i="14" s="1"/>
  <c r="B28" i="14"/>
  <c r="B31" i="14" s="1"/>
  <c r="A28" i="14"/>
  <c r="A31" i="14" s="1"/>
  <c r="A29" i="14" s="1"/>
  <c r="A32" i="14" s="1"/>
  <c r="F27" i="14"/>
  <c r="E27" i="14"/>
  <c r="D27" i="14"/>
  <c r="C27" i="14"/>
  <c r="B27" i="14"/>
  <c r="A27" i="14"/>
  <c r="F25" i="14"/>
  <c r="F26" i="14" s="1"/>
  <c r="E25" i="14"/>
  <c r="E26" i="14" s="1"/>
  <c r="D25" i="14"/>
  <c r="D26" i="14" s="1"/>
  <c r="C25" i="14"/>
  <c r="C26" i="14" s="1"/>
  <c r="B25" i="14"/>
  <c r="B26" i="14" s="1"/>
  <c r="B22" i="14" s="1"/>
  <c r="A25" i="14"/>
  <c r="A26" i="14" s="1"/>
  <c r="F20" i="14"/>
  <c r="E20" i="14"/>
  <c r="D20" i="14"/>
  <c r="C20" i="14"/>
  <c r="B20" i="14"/>
  <c r="A20" i="14"/>
  <c r="F18" i="14"/>
  <c r="F23" i="14" s="1"/>
  <c r="E18" i="14"/>
  <c r="E23" i="14" s="1"/>
  <c r="D18" i="14"/>
  <c r="D23" i="14" s="1"/>
  <c r="C18" i="14"/>
  <c r="C23" i="14" s="1"/>
  <c r="B18" i="14"/>
  <c r="B23" i="14" s="1"/>
  <c r="A18" i="14"/>
  <c r="A23" i="14" s="1"/>
  <c r="F11" i="14"/>
  <c r="F14" i="14" s="1"/>
  <c r="E11" i="14"/>
  <c r="E14" i="14" s="1"/>
  <c r="E16" i="14" s="1"/>
  <c r="D11" i="14"/>
  <c r="D14" i="14" s="1"/>
  <c r="C11" i="14"/>
  <c r="B11" i="14"/>
  <c r="B14" i="14" s="1"/>
  <c r="A11" i="14"/>
  <c r="A14" i="14" s="1"/>
  <c r="A16" i="14" s="1"/>
  <c r="D8" i="14"/>
  <c r="B16" i="14" l="1"/>
  <c r="F16" i="14"/>
  <c r="A7" i="14"/>
  <c r="D6" i="14"/>
  <c r="D29" i="14"/>
  <c r="D32" i="14" s="1"/>
  <c r="D12" i="14" s="1"/>
  <c r="D7" i="14"/>
  <c r="B8" i="14"/>
  <c r="B6" i="14" s="1"/>
  <c r="B21" i="14"/>
  <c r="E29" i="14"/>
  <c r="E32" i="14" s="1"/>
  <c r="E10" i="14" s="1"/>
  <c r="C22" i="14"/>
  <c r="C21" i="14"/>
  <c r="C19" i="14"/>
  <c r="F22" i="14"/>
  <c r="F21" i="14"/>
  <c r="F19" i="14"/>
  <c r="E15" i="14"/>
  <c r="E7" i="14"/>
  <c r="E8" i="14"/>
  <c r="E6" i="14" s="1"/>
  <c r="C15" i="14"/>
  <c r="A15" i="14"/>
  <c r="A8" i="14"/>
  <c r="A6" i="14" s="1"/>
  <c r="F8" i="14"/>
  <c r="F6" i="14" s="1"/>
  <c r="D16" i="14"/>
  <c r="D15" i="14"/>
  <c r="B19" i="14"/>
  <c r="B29" i="14"/>
  <c r="B32" i="14" s="1"/>
  <c r="B10" i="14" s="1"/>
  <c r="F29" i="14"/>
  <c r="F32" i="14" s="1"/>
  <c r="F10" i="14" s="1"/>
  <c r="A10" i="14"/>
  <c r="A12" i="14"/>
  <c r="C29" i="14"/>
  <c r="C32" i="14" s="1"/>
  <c r="C10" i="14" s="1"/>
  <c r="D22" i="14"/>
  <c r="D21" i="14"/>
  <c r="D19" i="14"/>
  <c r="E12" i="14"/>
  <c r="D10" i="14"/>
  <c r="A21" i="14"/>
  <c r="A19" i="14"/>
  <c r="A22" i="14"/>
  <c r="E22" i="14"/>
  <c r="E21" i="14"/>
  <c r="E19" i="14"/>
  <c r="C8" i="14"/>
  <c r="C6" i="14" s="1"/>
  <c r="C14" i="14"/>
  <c r="C16" i="14" s="1"/>
  <c r="B7" i="14"/>
  <c r="F7" i="14"/>
  <c r="F12" i="14"/>
  <c r="B15" i="14"/>
  <c r="F15" i="14"/>
  <c r="C7" i="14"/>
  <c r="B12" i="14" l="1"/>
  <c r="C12" i="14"/>
  <c r="F30" i="2"/>
  <c r="E30" i="2"/>
  <c r="F28" i="2"/>
  <c r="F31" i="2" s="1"/>
  <c r="E28" i="2"/>
  <c r="E31" i="2" s="1"/>
  <c r="F27" i="2"/>
  <c r="E27" i="2"/>
  <c r="F25" i="2"/>
  <c r="F26" i="2" s="1"/>
  <c r="E25" i="2"/>
  <c r="F20" i="2"/>
  <c r="E20" i="2"/>
  <c r="F18" i="2"/>
  <c r="F23" i="2" s="1"/>
  <c r="E18" i="2"/>
  <c r="E23" i="2" s="1"/>
  <c r="F11" i="2"/>
  <c r="F14" i="2" s="1"/>
  <c r="E11" i="2"/>
  <c r="E14" i="2" s="1"/>
  <c r="E29" i="2" l="1"/>
  <c r="E32" i="2" s="1"/>
  <c r="E10" i="2" s="1"/>
  <c r="F29" i="2"/>
  <c r="F32" i="2" s="1"/>
  <c r="F10" i="2" s="1"/>
  <c r="E8" i="2"/>
  <c r="E26" i="2"/>
  <c r="E15" i="2"/>
  <c r="F19" i="2"/>
  <c r="F21" i="2"/>
  <c r="F22" i="2"/>
  <c r="E16" i="2"/>
  <c r="F16" i="2"/>
  <c r="F8" i="2"/>
  <c r="F15" i="2"/>
  <c r="E7" i="2"/>
  <c r="F7" i="2"/>
  <c r="E12" i="2" l="1"/>
  <c r="E6" i="2"/>
  <c r="F12" i="2"/>
  <c r="F6" i="2"/>
  <c r="E21" i="2"/>
  <c r="E19" i="2"/>
  <c r="E22" i="2"/>
</calcChain>
</file>

<file path=xl/sharedStrings.xml><?xml version="1.0" encoding="utf-8"?>
<sst xmlns="http://schemas.openxmlformats.org/spreadsheetml/2006/main" count="73" uniqueCount="69">
  <si>
    <t>Prev Week</t>
  </si>
  <si>
    <t>High:</t>
  </si>
  <si>
    <t>Low:</t>
  </si>
  <si>
    <t>Close:</t>
  </si>
  <si>
    <t>Pivots</t>
  </si>
  <si>
    <t>Resistance 1  + (High - Low) = Resistance 3</t>
  </si>
  <si>
    <t>Pivot + (High - Low) = Resistance 2</t>
  </si>
  <si>
    <t>2*Pivot - Low = Resistance 1</t>
  </si>
  <si>
    <t>Upper Boundary:</t>
  </si>
  <si>
    <t>(High + Low + Close) /3 = Central Pivot Point</t>
  </si>
  <si>
    <t>Lower Boundary:</t>
  </si>
  <si>
    <t>2*Pivot - High = Support 1</t>
  </si>
  <si>
    <t>Pivot - (High-Low) = Support 2</t>
  </si>
  <si>
    <t>S1-(High - Low) = Support 3</t>
  </si>
  <si>
    <t>Camarilla Pivots</t>
  </si>
  <si>
    <t>R6 = (High/Low) * Close:</t>
  </si>
  <si>
    <t>R4 = Close + (High – Low) * 1.1/2:</t>
  </si>
  <si>
    <t>S3 = Close – (High – Low) * 1.1/4:</t>
  </si>
  <si>
    <t>S4 = Close – (High – Low) * 1.1/2:</t>
  </si>
  <si>
    <t>S6 = Close – (R6 – Close):</t>
  </si>
  <si>
    <t>Calculations</t>
  </si>
  <si>
    <t>(High - Low):</t>
  </si>
  <si>
    <t>(High-Low) * 1.1:</t>
  </si>
  <si>
    <t>(High + Low):</t>
  </si>
  <si>
    <t>(High + Low)/2:</t>
  </si>
  <si>
    <t>Central Pivot Line (CPL):</t>
  </si>
  <si>
    <t>CPL Width:</t>
  </si>
  <si>
    <t>Start Point ONE</t>
  </si>
  <si>
    <t>End Point</t>
  </si>
  <si>
    <t>Start Point TWO</t>
  </si>
  <si>
    <t>Retracements</t>
  </si>
  <si>
    <t>Projections</t>
  </si>
  <si>
    <t>ADANIPORTS</t>
  </si>
  <si>
    <t>AXISBANK</t>
  </si>
  <si>
    <t>HCLTECH</t>
  </si>
  <si>
    <t>MARUTI</t>
  </si>
  <si>
    <t>RELIANCE</t>
  </si>
  <si>
    <t>COALINDIA</t>
  </si>
  <si>
    <t>CIPLA</t>
  </si>
  <si>
    <t>JSWSTEEL</t>
  </si>
  <si>
    <t>NTPC</t>
  </si>
  <si>
    <t>HDFC</t>
  </si>
  <si>
    <t>INFY</t>
  </si>
  <si>
    <t>HEROMOTOCO</t>
  </si>
  <si>
    <t>IOC</t>
  </si>
  <si>
    <t>GAIL</t>
  </si>
  <si>
    <t>TATASTEEL</t>
  </si>
  <si>
    <t>POWERGRID</t>
  </si>
  <si>
    <t>HDFCBANK</t>
  </si>
  <si>
    <t>TCS</t>
  </si>
  <si>
    <t>BPCL</t>
  </si>
  <si>
    <t>ICIIBANK</t>
  </si>
  <si>
    <t>WIPRO</t>
  </si>
  <si>
    <t>ONGC</t>
  </si>
  <si>
    <t>BHARTHIARTL</t>
  </si>
  <si>
    <t>IDNDUINDBAK</t>
  </si>
  <si>
    <t>KOTAKBANK</t>
  </si>
  <si>
    <t>SUNPHARMA</t>
  </si>
  <si>
    <t>SBIN</t>
  </si>
  <si>
    <t>TATAMOTORS</t>
  </si>
  <si>
    <t>YESBANK</t>
  </si>
  <si>
    <t>ULTRACEMCO</t>
  </si>
  <si>
    <t>VEDL</t>
  </si>
  <si>
    <t>ZEEL</t>
  </si>
  <si>
    <t>LT</t>
  </si>
  <si>
    <t>Apr 2020</t>
  </si>
  <si>
    <t xml:space="preserve">Unfilled Gap 9600 to 9710 </t>
  </si>
  <si>
    <t>10300~330</t>
  </si>
  <si>
    <t>10530~550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</si>
</sst>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0">
    <font>
      <sz val="11"/>
      <color indexed="8"/>
      <name val="Calibri"/>
    </font>
    <font>
      <sz val="11"/>
      <color theme="1"/>
      <name val="Helvetica Neue"/>
      <family val="2"/>
      <scheme val="minor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29"/>
      <name val="Times New Roman"/>
      <family val="1"/>
    </font>
    <font>
      <sz val="10"/>
      <color indexed="20"/>
      <name val="Times New Roman"/>
      <family val="1"/>
    </font>
    <font>
      <sz val="10"/>
      <color indexed="19"/>
      <name val="Times New Roman"/>
      <family val="1"/>
    </font>
  </fonts>
  <fills count="28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31"/>
        <bgColor auto="1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14"/>
      </left>
      <right/>
      <top style="thin">
        <color indexed="14"/>
      </top>
      <bottom/>
      <diagonal/>
    </border>
    <border>
      <left/>
      <right/>
      <top style="thin">
        <color indexed="14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 style="medium">
        <color indexed="29"/>
      </left>
      <right style="medium">
        <color indexed="29"/>
      </right>
      <top style="medium">
        <color indexed="29"/>
      </top>
      <bottom style="medium">
        <color indexed="29"/>
      </bottom>
      <diagonal/>
    </border>
    <border>
      <left/>
      <right/>
      <top style="dashDotDot">
        <color rgb="FF993366"/>
      </top>
      <bottom/>
      <diagonal/>
    </border>
    <border>
      <left/>
      <right/>
      <top/>
      <bottom style="dashDotDot">
        <color rgb="FF993366"/>
      </bottom>
      <diagonal/>
    </border>
  </borders>
  <cellStyleXfs count="3">
    <xf numFmtId="0" fontId="0" fillId="0" borderId="0" applyNumberFormat="0" applyFill="0" applyBorder="0" applyProtection="0"/>
    <xf numFmtId="0" fontId="5" fillId="0" borderId="4" applyNumberFormat="0" applyFill="0" applyBorder="0" applyProtection="0"/>
    <xf numFmtId="0" fontId="1" fillId="0" borderId="4"/>
  </cellStyleXfs>
  <cellXfs count="73">
    <xf numFmtId="0" fontId="0" fillId="0" borderId="0" xfId="0" applyFont="1" applyAlignment="1"/>
    <xf numFmtId="49" fontId="2" fillId="2" borderId="2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horizontal="right"/>
    </xf>
    <xf numFmtId="0" fontId="3" fillId="4" borderId="4" xfId="0" applyFont="1" applyFill="1" applyBorder="1" applyAlignment="1">
      <alignment horizontal="right"/>
    </xf>
    <xf numFmtId="4" fontId="3" fillId="4" borderId="4" xfId="0" applyNumberFormat="1" applyFont="1" applyFill="1" applyBorder="1" applyAlignment="1">
      <alignment horizontal="right"/>
    </xf>
    <xf numFmtId="49" fontId="3" fillId="2" borderId="4" xfId="0" applyNumberFormat="1" applyFont="1" applyFill="1" applyBorder="1" applyAlignment="1">
      <alignment horizontal="right"/>
    </xf>
    <xf numFmtId="0" fontId="3" fillId="2" borderId="4" xfId="0" applyFont="1" applyFill="1" applyBorder="1" applyAlignment="1">
      <alignment horizontal="right"/>
    </xf>
    <xf numFmtId="0" fontId="0" fillId="0" borderId="0" xfId="0" applyNumberFormat="1" applyFont="1" applyAlignment="1"/>
    <xf numFmtId="0" fontId="6" fillId="0" borderId="0" xfId="0" applyFont="1" applyAlignment="1"/>
    <xf numFmtId="0" fontId="0" fillId="0" borderId="0" xfId="0" applyFont="1" applyAlignment="1">
      <alignment wrapText="1"/>
    </xf>
    <xf numFmtId="0" fontId="1" fillId="0" borderId="4" xfId="2"/>
    <xf numFmtId="49" fontId="3" fillId="15" borderId="4" xfId="1" applyNumberFormat="1" applyFont="1" applyFill="1" applyBorder="1" applyAlignment="1"/>
    <xf numFmtId="0" fontId="3" fillId="16" borderId="0" xfId="0" applyFont="1" applyFill="1" applyAlignment="1"/>
    <xf numFmtId="2" fontId="3" fillId="3" borderId="5" xfId="1" applyNumberFormat="1" applyFont="1" applyFill="1" applyBorder="1" applyAlignment="1"/>
    <xf numFmtId="0" fontId="3" fillId="0" borderId="0" xfId="0" applyNumberFormat="1" applyFont="1" applyAlignment="1"/>
    <xf numFmtId="0" fontId="3" fillId="0" borderId="0" xfId="0" applyFont="1" applyAlignment="1"/>
    <xf numFmtId="0" fontId="3" fillId="4" borderId="3" xfId="0" applyFont="1" applyFill="1" applyBorder="1" applyAlignment="1"/>
    <xf numFmtId="0" fontId="3" fillId="4" borderId="4" xfId="0" applyFont="1" applyFill="1" applyBorder="1" applyAlignment="1"/>
    <xf numFmtId="4" fontId="3" fillId="5" borderId="4" xfId="0" applyNumberFormat="1" applyFont="1" applyFill="1" applyBorder="1" applyAlignment="1">
      <alignment horizontal="right"/>
    </xf>
    <xf numFmtId="4" fontId="3" fillId="6" borderId="4" xfId="0" applyNumberFormat="1" applyFont="1" applyFill="1" applyBorder="1" applyAlignment="1">
      <alignment horizontal="right"/>
    </xf>
    <xf numFmtId="4" fontId="3" fillId="3" borderId="4" xfId="0" applyNumberFormat="1" applyFont="1" applyFill="1" applyBorder="1" applyAlignment="1">
      <alignment horizontal="right"/>
    </xf>
    <xf numFmtId="49" fontId="7" fillId="0" borderId="4" xfId="1" applyNumberFormat="1" applyFont="1" applyBorder="1" applyAlignment="1">
      <alignment horizontal="left"/>
    </xf>
    <xf numFmtId="2" fontId="3" fillId="3" borderId="4" xfId="1" applyNumberFormat="1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4" fontId="3" fillId="7" borderId="4" xfId="0" applyNumberFormat="1" applyFont="1" applyFill="1" applyBorder="1" applyAlignment="1">
      <alignment horizontal="right"/>
    </xf>
    <xf numFmtId="4" fontId="3" fillId="8" borderId="4" xfId="0" applyNumberFormat="1" applyFont="1" applyFill="1" applyBorder="1" applyAlignment="1">
      <alignment horizontal="right"/>
    </xf>
    <xf numFmtId="4" fontId="3" fillId="9" borderId="4" xfId="0" applyNumberFormat="1" applyFont="1" applyFill="1" applyBorder="1" applyAlignment="1">
      <alignment horizontal="right"/>
    </xf>
    <xf numFmtId="4" fontId="3" fillId="10" borderId="4" xfId="0" applyNumberFormat="1" applyFont="1" applyFill="1" applyBorder="1" applyAlignment="1">
      <alignment horizontal="right"/>
    </xf>
    <xf numFmtId="164" fontId="3" fillId="3" borderId="4" xfId="1" applyNumberFormat="1" applyFont="1" applyFill="1" applyBorder="1" applyAlignment="1"/>
    <xf numFmtId="4" fontId="3" fillId="11" borderId="4" xfId="0" applyNumberFormat="1" applyFont="1" applyFill="1" applyBorder="1" applyAlignment="1">
      <alignment horizontal="right"/>
    </xf>
    <xf numFmtId="4" fontId="3" fillId="12" borderId="4" xfId="0" applyNumberFormat="1" applyFont="1" applyFill="1" applyBorder="1" applyAlignment="1">
      <alignment horizontal="right"/>
    </xf>
    <xf numFmtId="0" fontId="3" fillId="0" borderId="4" xfId="1" applyFont="1" applyBorder="1" applyAlignment="1"/>
    <xf numFmtId="4" fontId="3" fillId="13" borderId="4" xfId="0" applyNumberFormat="1" applyFont="1" applyFill="1" applyBorder="1" applyAlignment="1">
      <alignment horizontal="right"/>
    </xf>
    <xf numFmtId="4" fontId="3" fillId="14" borderId="4" xfId="0" applyNumberFormat="1" applyFont="1" applyFill="1" applyBorder="1" applyAlignment="1">
      <alignment horizontal="right"/>
    </xf>
    <xf numFmtId="4" fontId="9" fillId="4" borderId="4" xfId="0" applyNumberFormat="1" applyFont="1" applyFill="1" applyBorder="1" applyAlignment="1">
      <alignment horizontal="right"/>
    </xf>
    <xf numFmtId="4" fontId="2" fillId="2" borderId="4" xfId="0" applyNumberFormat="1" applyFont="1" applyFill="1" applyBorder="1" applyAlignment="1">
      <alignment horizontal="right"/>
    </xf>
    <xf numFmtId="49" fontId="8" fillId="0" borderId="4" xfId="1" applyNumberFormat="1" applyFont="1" applyBorder="1" applyAlignment="1">
      <alignment horizontal="left"/>
    </xf>
    <xf numFmtId="164" fontId="3" fillId="16" borderId="4" xfId="1" applyNumberFormat="1" applyFont="1" applyFill="1" applyBorder="1" applyAlignment="1">
      <alignment horizontal="center"/>
    </xf>
    <xf numFmtId="164" fontId="3" fillId="16" borderId="4" xfId="1" applyNumberFormat="1" applyFont="1" applyFill="1" applyBorder="1" applyAlignment="1"/>
    <xf numFmtId="164" fontId="3" fillId="17" borderId="4" xfId="1" applyNumberFormat="1" applyFont="1" applyFill="1" applyBorder="1" applyAlignment="1">
      <alignment horizontal="center"/>
    </xf>
    <xf numFmtId="164" fontId="3" fillId="17" borderId="4" xfId="1" applyNumberFormat="1" applyFont="1" applyFill="1" applyBorder="1" applyAlignment="1"/>
    <xf numFmtId="164" fontId="3" fillId="18" borderId="4" xfId="1" applyNumberFormat="1" applyFont="1" applyFill="1" applyBorder="1" applyAlignment="1">
      <alignment horizontal="center"/>
    </xf>
    <xf numFmtId="164" fontId="3" fillId="18" borderId="4" xfId="1" applyNumberFormat="1" applyFont="1" applyFill="1" applyBorder="1" applyAlignment="1"/>
    <xf numFmtId="164" fontId="3" fillId="19" borderId="4" xfId="1" applyNumberFormat="1" applyFont="1" applyFill="1" applyBorder="1" applyAlignment="1">
      <alignment horizontal="center"/>
    </xf>
    <xf numFmtId="164" fontId="3" fillId="19" borderId="4" xfId="1" applyNumberFormat="1" applyFont="1" applyFill="1" applyBorder="1" applyAlignment="1"/>
    <xf numFmtId="164" fontId="3" fillId="20" borderId="4" xfId="1" applyNumberFormat="1" applyFont="1" applyFill="1" applyBorder="1" applyAlignment="1">
      <alignment horizontal="center"/>
    </xf>
    <xf numFmtId="164" fontId="3" fillId="20" borderId="4" xfId="1" applyNumberFormat="1" applyFont="1" applyFill="1" applyBorder="1" applyAlignment="1"/>
    <xf numFmtId="164" fontId="3" fillId="21" borderId="4" xfId="1" applyNumberFormat="1" applyFont="1" applyFill="1" applyBorder="1" applyAlignment="1">
      <alignment horizontal="center"/>
    </xf>
    <xf numFmtId="164" fontId="3" fillId="21" borderId="4" xfId="1" applyNumberFormat="1" applyFont="1" applyFill="1" applyBorder="1" applyAlignment="1"/>
    <xf numFmtId="2" fontId="3" fillId="0" borderId="0" xfId="0" applyNumberFormat="1" applyFont="1" applyAlignment="1"/>
    <xf numFmtId="0" fontId="3" fillId="16" borderId="0" xfId="0" applyNumberFormat="1" applyFont="1" applyFill="1" applyAlignment="1"/>
    <xf numFmtId="4" fontId="3" fillId="10" borderId="6" xfId="0" applyNumberFormat="1" applyFont="1" applyFill="1" applyBorder="1" applyAlignment="1">
      <alignment horizontal="right"/>
    </xf>
    <xf numFmtId="4" fontId="3" fillId="11" borderId="7" xfId="0" applyNumberFormat="1" applyFont="1" applyFill="1" applyBorder="1" applyAlignment="1">
      <alignment horizontal="right"/>
    </xf>
    <xf numFmtId="4" fontId="3" fillId="22" borderId="4" xfId="0" applyNumberFormat="1" applyFont="1" applyFill="1" applyBorder="1" applyAlignment="1">
      <alignment horizontal="right"/>
    </xf>
    <xf numFmtId="4" fontId="3" fillId="23" borderId="4" xfId="0" applyNumberFormat="1" applyFont="1" applyFill="1" applyBorder="1" applyAlignment="1">
      <alignment horizontal="right"/>
    </xf>
    <xf numFmtId="0" fontId="0" fillId="0" borderId="0" xfId="0" applyNumberFormat="1" applyFont="1" applyAlignment="1">
      <alignment wrapText="1"/>
    </xf>
    <xf numFmtId="164" fontId="3" fillId="23" borderId="4" xfId="1" applyNumberFormat="1" applyFont="1" applyFill="1" applyBorder="1" applyAlignment="1">
      <alignment horizontal="center"/>
    </xf>
    <xf numFmtId="164" fontId="3" fillId="23" borderId="4" xfId="1" applyNumberFormat="1" applyFont="1" applyFill="1" applyBorder="1" applyAlignment="1"/>
    <xf numFmtId="164" fontId="3" fillId="25" borderId="4" xfId="1" applyNumberFormat="1" applyFont="1" applyFill="1" applyBorder="1" applyAlignment="1">
      <alignment horizontal="center"/>
    </xf>
    <xf numFmtId="164" fontId="3" fillId="25" borderId="4" xfId="1" applyNumberFormat="1" applyFont="1" applyFill="1" applyBorder="1" applyAlignment="1"/>
    <xf numFmtId="164" fontId="3" fillId="24" borderId="4" xfId="1" applyNumberFormat="1" applyFont="1" applyFill="1" applyBorder="1" applyAlignment="1">
      <alignment horizontal="center"/>
    </xf>
    <xf numFmtId="164" fontId="3" fillId="24" borderId="4" xfId="1" applyNumberFormat="1" applyFont="1" applyFill="1" applyBorder="1" applyAlignment="1"/>
    <xf numFmtId="164" fontId="3" fillId="26" borderId="4" xfId="1" applyNumberFormat="1" applyFont="1" applyFill="1" applyBorder="1" applyAlignment="1">
      <alignment horizontal="center"/>
    </xf>
    <xf numFmtId="164" fontId="3" fillId="26" borderId="4" xfId="1" applyNumberFormat="1" applyFont="1" applyFill="1" applyBorder="1" applyAlignment="1"/>
    <xf numFmtId="164" fontId="3" fillId="27" borderId="4" xfId="1" applyNumberFormat="1" applyFont="1" applyFill="1" applyBorder="1" applyAlignment="1">
      <alignment horizontal="center"/>
    </xf>
    <xf numFmtId="164" fontId="3" fillId="27" borderId="4" xfId="1" applyNumberFormat="1" applyFont="1" applyFill="1" applyBorder="1" applyAlignment="1"/>
    <xf numFmtId="2" fontId="3" fillId="16" borderId="0" xfId="0" applyNumberFormat="1" applyFont="1" applyFill="1" applyAlignment="1">
      <alignment horizontal="right"/>
    </xf>
    <xf numFmtId="49" fontId="4" fillId="4" borderId="3" xfId="0" applyNumberFormat="1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6666FF"/>
      <rgbColor rgb="FFAAAAAA"/>
      <rgbColor rgb="FFD8D8D8"/>
      <rgbColor rgb="FFC5DEB5"/>
      <rgbColor rgb="FF8BA7FF"/>
      <rgbColor rgb="FF00B050"/>
      <rgbColor rgb="FFA5A5A5"/>
      <rgbColor rgb="FF00CC00"/>
      <rgbColor rgb="FF92D050"/>
      <rgbColor rgb="FFE2EEDA"/>
      <rgbColor rgb="FFD9E2F3"/>
      <rgbColor rgb="FF577FFF"/>
      <rgbColor rgb="FF3366FF"/>
      <rgbColor rgb="FF3333FF"/>
      <rgbColor rgb="FFFFFF00"/>
      <rgbColor rgb="FF3026F6"/>
      <rgbColor rgb="FFFF0000"/>
      <rgbColor rgb="FF1108C4"/>
      <rgbColor rgb="FFD9DCE1"/>
      <rgbColor rgb="FF8EAADB"/>
      <rgbColor rgb="FFC00000"/>
      <rgbColor rgb="FFC4E59F"/>
      <rgbColor rgb="FF393939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3366"/>
      <color rgb="FF3366FF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4"/>
  <sheetViews>
    <sheetView showGridLines="0" tabSelected="1" zoomScale="110" zoomScaleNormal="110" workbookViewId="0">
      <selection activeCell="N25" sqref="N25"/>
    </sheetView>
  </sheetViews>
  <sheetFormatPr defaultColWidth="8.77734375" defaultRowHeight="14.7" customHeight="1"/>
  <cols>
    <col min="1" max="4" width="8.77734375" style="15" customWidth="1"/>
    <col min="5" max="8" width="10.77734375" style="15" customWidth="1"/>
    <col min="9" max="9" width="9.21875" style="15" bestFit="1" customWidth="1"/>
    <col min="10" max="10" width="11" style="13" bestFit="1" customWidth="1"/>
    <col min="11" max="11" width="12.88671875" style="68" bestFit="1" customWidth="1"/>
    <col min="12" max="12" width="13.77734375" style="15" bestFit="1" customWidth="1"/>
    <col min="13" max="20" width="10.44140625" style="15" bestFit="1" customWidth="1"/>
    <col min="21" max="256" width="8.77734375" style="15" customWidth="1"/>
    <col min="257" max="16384" width="8.77734375" style="16"/>
  </cols>
  <sheetData>
    <row r="1" spans="1:21" ht="15" customHeight="1" thickBot="1">
      <c r="A1" s="71"/>
      <c r="B1" s="72"/>
      <c r="C1" s="72"/>
      <c r="D1" s="72"/>
      <c r="E1" s="1" t="s">
        <v>65</v>
      </c>
      <c r="F1" s="1" t="s">
        <v>0</v>
      </c>
      <c r="G1" s="2">
        <v>43990</v>
      </c>
      <c r="H1" s="2">
        <v>43990</v>
      </c>
      <c r="I1" s="2"/>
      <c r="K1" s="68" t="s">
        <v>68</v>
      </c>
      <c r="L1" s="12" t="s">
        <v>27</v>
      </c>
      <c r="M1" s="14">
        <v>8806.75</v>
      </c>
      <c r="N1" s="14">
        <v>8806.75</v>
      </c>
      <c r="O1" s="14">
        <v>10176.200000000001</v>
      </c>
      <c r="P1" s="14">
        <v>9004.25</v>
      </c>
      <c r="Q1" s="14">
        <v>8806.75</v>
      </c>
      <c r="R1" s="14">
        <v>10159.049999999999</v>
      </c>
      <c r="S1" s="14">
        <v>2252.75</v>
      </c>
      <c r="T1" s="14">
        <v>12430.5</v>
      </c>
    </row>
    <row r="2" spans="1:21" ht="15" customHeight="1" thickBot="1">
      <c r="A2" s="17"/>
      <c r="B2" s="18"/>
      <c r="C2" s="18"/>
      <c r="D2" s="3" t="s">
        <v>1</v>
      </c>
      <c r="E2" s="56">
        <v>9598.85</v>
      </c>
      <c r="F2" s="56">
        <v>10177.799999999999</v>
      </c>
      <c r="G2" s="56">
        <v>10328.5</v>
      </c>
      <c r="H2" s="56">
        <v>21807.4</v>
      </c>
      <c r="I2" s="56"/>
      <c r="K2" s="68" t="s">
        <v>67</v>
      </c>
      <c r="L2" s="12" t="s">
        <v>28</v>
      </c>
      <c r="M2" s="14">
        <v>9178.5499999999993</v>
      </c>
      <c r="N2" s="14">
        <v>9511.25</v>
      </c>
      <c r="O2" s="14">
        <v>9944.25</v>
      </c>
      <c r="P2" s="14">
        <v>10328.5</v>
      </c>
      <c r="Q2" s="14">
        <v>10328.5</v>
      </c>
      <c r="R2" s="14">
        <v>10067.799999999999</v>
      </c>
      <c r="S2" s="14">
        <v>12430.5</v>
      </c>
      <c r="T2" s="14">
        <v>7511.1</v>
      </c>
    </row>
    <row r="3" spans="1:21" ht="15" customHeight="1" thickBot="1">
      <c r="A3" s="17"/>
      <c r="B3" s="4"/>
      <c r="C3" s="5"/>
      <c r="D3" s="3" t="s">
        <v>2</v>
      </c>
      <c r="E3" s="55">
        <v>8806.75</v>
      </c>
      <c r="F3" s="55">
        <v>10040.75</v>
      </c>
      <c r="G3" s="55">
        <v>10120.25</v>
      </c>
      <c r="H3" s="55">
        <v>20911.25</v>
      </c>
      <c r="I3" s="55"/>
      <c r="K3" s="68">
        <v>10176.200000000001</v>
      </c>
      <c r="L3" s="12" t="s">
        <v>29</v>
      </c>
      <c r="M3" s="14">
        <v>8968.5499999999993</v>
      </c>
      <c r="N3" s="14">
        <v>9376.9</v>
      </c>
      <c r="O3" s="14">
        <v>10177.799999999999</v>
      </c>
      <c r="P3" s="14"/>
      <c r="Q3" s="14"/>
      <c r="R3" s="14">
        <v>10176.200000000001</v>
      </c>
      <c r="S3" s="14"/>
      <c r="T3" s="14"/>
      <c r="U3" s="51"/>
    </row>
    <row r="4" spans="1:21" ht="15" customHeight="1">
      <c r="A4" s="17"/>
      <c r="B4" s="4"/>
      <c r="C4" s="5"/>
      <c r="D4" s="3" t="s">
        <v>3</v>
      </c>
      <c r="E4" s="21">
        <v>9580.35</v>
      </c>
      <c r="F4" s="21">
        <v>10142.15</v>
      </c>
      <c r="G4" s="21">
        <v>10167.450000000001</v>
      </c>
      <c r="H4" s="21">
        <v>21187.35</v>
      </c>
      <c r="I4" s="21"/>
      <c r="M4" s="15" t="s">
        <v>66</v>
      </c>
      <c r="N4" s="15" t="s">
        <v>66</v>
      </c>
    </row>
    <row r="5" spans="1:21" ht="15" customHeight="1">
      <c r="A5" s="69" t="s">
        <v>4</v>
      </c>
      <c r="B5" s="70"/>
      <c r="C5" s="70"/>
      <c r="D5" s="70"/>
      <c r="E5" s="18"/>
      <c r="F5" s="18"/>
      <c r="G5" s="18"/>
      <c r="H5" s="18"/>
      <c r="I5" s="18"/>
      <c r="K5" s="68">
        <v>9944</v>
      </c>
      <c r="L5" s="22" t="s">
        <v>30</v>
      </c>
      <c r="M5" s="23"/>
      <c r="N5" s="23"/>
      <c r="O5" s="23"/>
      <c r="P5" s="23"/>
      <c r="Q5" s="23"/>
      <c r="R5" s="23"/>
      <c r="S5" s="23"/>
      <c r="T5" s="23"/>
    </row>
    <row r="6" spans="1:21" ht="15" customHeight="1">
      <c r="A6" s="24"/>
      <c r="B6" s="25"/>
      <c r="C6" s="25"/>
      <c r="D6" s="6" t="s">
        <v>5</v>
      </c>
      <c r="E6" s="26">
        <f t="shared" ref="E6:F6" si="0">E8+E25</f>
        <v>10642.65</v>
      </c>
      <c r="F6" s="26">
        <f t="shared" si="0"/>
        <v>10336.766666666663</v>
      </c>
      <c r="G6" s="26">
        <f t="shared" ref="G6" si="1">G8+G25</f>
        <v>10498.8</v>
      </c>
      <c r="H6" s="26">
        <f t="shared" ref="H6" si="2">H8+H25</f>
        <v>22588.9</v>
      </c>
      <c r="I6" s="26"/>
      <c r="K6" s="68">
        <v>9800</v>
      </c>
      <c r="L6" s="43">
        <v>0.23599999999999999</v>
      </c>
      <c r="M6" s="44">
        <f t="shared" ref="M6:N6" si="3">VALUE(23.6/100*(M1-M2)+M2)</f>
        <v>9090.8051999999989</v>
      </c>
      <c r="N6" s="44">
        <f t="shared" si="3"/>
        <v>9344.9879999999994</v>
      </c>
      <c r="O6" s="44">
        <f t="shared" ref="O6:Q6" si="4">VALUE(23.6/100*(O1-O2)+O2)</f>
        <v>9998.9902000000002</v>
      </c>
      <c r="P6" s="44">
        <f t="shared" si="4"/>
        <v>10015.977000000001</v>
      </c>
      <c r="Q6" s="44">
        <f t="shared" si="4"/>
        <v>9969.3670000000002</v>
      </c>
      <c r="R6" s="44">
        <f t="shared" ref="R6" si="5">VALUE(23.6/100*(R1-R2)+R2)</f>
        <v>10089.334999999999</v>
      </c>
      <c r="S6" s="44">
        <f t="shared" ref="S6:T6" si="6">VALUE(23.6/100*(S1-S2)+S2)</f>
        <v>10028.550999999999</v>
      </c>
      <c r="T6" s="44">
        <f t="shared" si="6"/>
        <v>8672.0784000000003</v>
      </c>
    </row>
    <row r="7" spans="1:21" ht="15" customHeight="1">
      <c r="A7" s="24"/>
      <c r="B7" s="25"/>
      <c r="C7" s="25"/>
      <c r="D7" s="6" t="s">
        <v>6</v>
      </c>
      <c r="E7" s="27">
        <f t="shared" ref="E7:F7" si="7">E11+E25</f>
        <v>10120.75</v>
      </c>
      <c r="F7" s="27">
        <f t="shared" si="7"/>
        <v>10257.283333333331</v>
      </c>
      <c r="G7" s="27">
        <f t="shared" ref="G7" si="8">G11+G25</f>
        <v>10413.65</v>
      </c>
      <c r="H7" s="27">
        <f t="shared" ref="H7" si="9">H11+H25</f>
        <v>22198.15</v>
      </c>
      <c r="I7" s="27"/>
      <c r="K7" s="68">
        <v>9730</v>
      </c>
      <c r="L7" s="47">
        <v>0.38200000000000001</v>
      </c>
      <c r="M7" s="48">
        <f t="shared" ref="M7:N7" si="10">38.2/100*(M1-M2)+M2</f>
        <v>9036.5223999999998</v>
      </c>
      <c r="N7" s="48">
        <f t="shared" si="10"/>
        <v>9242.1309999999994</v>
      </c>
      <c r="O7" s="48">
        <f t="shared" ref="O7:Q7" si="11">38.2/100*(O1-O2)+O2</f>
        <v>10032.8549</v>
      </c>
      <c r="P7" s="48">
        <f t="shared" si="11"/>
        <v>9822.6365000000005</v>
      </c>
      <c r="Q7" s="48">
        <f t="shared" si="11"/>
        <v>9747.1915000000008</v>
      </c>
      <c r="R7" s="48">
        <f t="shared" ref="R7" si="12">38.2/100*(R1-R2)+R2</f>
        <v>10102.657499999999</v>
      </c>
      <c r="S7" s="48">
        <f t="shared" ref="S7:T7" si="13">38.2/100*(S1-S2)+S2</f>
        <v>8542.5995000000003</v>
      </c>
      <c r="T7" s="48">
        <f t="shared" si="13"/>
        <v>9390.3107999999993</v>
      </c>
    </row>
    <row r="8" spans="1:21" ht="15" customHeight="1">
      <c r="A8" s="24"/>
      <c r="B8" s="25"/>
      <c r="C8" s="25"/>
      <c r="D8" s="6" t="s">
        <v>7</v>
      </c>
      <c r="E8" s="28">
        <f t="shared" ref="E8:F8" si="14">(2*E11)-E3</f>
        <v>9850.5499999999993</v>
      </c>
      <c r="F8" s="28">
        <f t="shared" si="14"/>
        <v>10199.716666666664</v>
      </c>
      <c r="G8" s="28">
        <f t="shared" ref="G8" si="15">(2*G11)-G3</f>
        <v>10290.549999999999</v>
      </c>
      <c r="H8" s="28">
        <f t="shared" ref="H8" si="16">(2*H11)-H3</f>
        <v>21692.75</v>
      </c>
      <c r="I8" s="28"/>
      <c r="L8" s="41">
        <v>0.5</v>
      </c>
      <c r="M8" s="42">
        <f t="shared" ref="M8:N8" si="17">VALUE(50/100*(M1-M2)+M2)</f>
        <v>8992.65</v>
      </c>
      <c r="N8" s="42">
        <f t="shared" si="17"/>
        <v>9159</v>
      </c>
      <c r="O8" s="42">
        <f t="shared" ref="O8:Q8" si="18">VALUE(50/100*(O1-O2)+O2)</f>
        <v>10060.225</v>
      </c>
      <c r="P8" s="42">
        <f t="shared" si="18"/>
        <v>9666.375</v>
      </c>
      <c r="Q8" s="42">
        <f t="shared" si="18"/>
        <v>9567.625</v>
      </c>
      <c r="R8" s="42">
        <f t="shared" ref="R8" si="19">VALUE(50/100*(R1-R2)+R2)</f>
        <v>10113.424999999999</v>
      </c>
      <c r="S8" s="42">
        <f t="shared" ref="S8:T8" si="20">VALUE(50/100*(S1-S2)+S2)</f>
        <v>7341.625</v>
      </c>
      <c r="T8" s="42">
        <f t="shared" si="20"/>
        <v>9970.7999999999993</v>
      </c>
    </row>
    <row r="9" spans="1:21" ht="15" customHeight="1">
      <c r="A9" s="24"/>
      <c r="B9" s="25"/>
      <c r="C9" s="25"/>
      <c r="D9" s="7"/>
      <c r="E9" s="21"/>
      <c r="F9" s="21"/>
      <c r="G9" s="21"/>
      <c r="H9" s="21"/>
      <c r="I9" s="21"/>
      <c r="L9" s="49">
        <v>0.61799999999999999</v>
      </c>
      <c r="M9" s="50">
        <f t="shared" ref="M9:N9" si="21">VALUE(61.8/100*(M1-M2)+M2)</f>
        <v>8948.7775999999994</v>
      </c>
      <c r="N9" s="50">
        <f t="shared" si="21"/>
        <v>9075.8690000000006</v>
      </c>
      <c r="O9" s="50">
        <f t="shared" ref="O9:Q9" si="22">VALUE(61.8/100*(O1-O2)+O2)</f>
        <v>10087.5951</v>
      </c>
      <c r="P9" s="50">
        <f t="shared" si="22"/>
        <v>9510.1134999999995</v>
      </c>
      <c r="Q9" s="50">
        <f t="shared" si="22"/>
        <v>9388.0584999999992</v>
      </c>
      <c r="R9" s="50">
        <f t="shared" ref="R9" si="23">VALUE(61.8/100*(R1-R2)+R2)</f>
        <v>10124.192499999999</v>
      </c>
      <c r="S9" s="50">
        <f t="shared" ref="S9:T9" si="24">VALUE(61.8/100*(S1-S2)+S2)</f>
        <v>6140.6504999999997</v>
      </c>
      <c r="T9" s="50">
        <f t="shared" si="24"/>
        <v>10551.289199999999</v>
      </c>
    </row>
    <row r="10" spans="1:21" ht="15" customHeight="1">
      <c r="A10" s="24"/>
      <c r="B10" s="25"/>
      <c r="C10" s="25"/>
      <c r="D10" s="6" t="s">
        <v>8</v>
      </c>
      <c r="E10" s="53">
        <f t="shared" ref="E10:F10" si="25">E11+E32/2</f>
        <v>9454.5</v>
      </c>
      <c r="F10" s="53">
        <f t="shared" si="25"/>
        <v>10131.191666666664</v>
      </c>
      <c r="G10" s="53">
        <f t="shared" ref="G10" si="26">G11+G32/2</f>
        <v>10224.375</v>
      </c>
      <c r="H10" s="53">
        <f t="shared" ref="H10" si="27">H11+H32/2</f>
        <v>21359.325000000001</v>
      </c>
      <c r="I10" s="53"/>
      <c r="L10" s="39">
        <v>0.70699999999999996</v>
      </c>
      <c r="M10" s="40">
        <f t="shared" ref="M10:N10" si="28">VALUE(70.7/100*(M1-M2)+M2)</f>
        <v>8915.6873999999989</v>
      </c>
      <c r="N10" s="40">
        <f t="shared" si="28"/>
        <v>9013.1684999999998</v>
      </c>
      <c r="O10" s="40">
        <f t="shared" ref="O10:Q10" si="29">VALUE(70.7/100*(O1-O2)+O2)</f>
        <v>10108.238650000001</v>
      </c>
      <c r="P10" s="40">
        <f t="shared" si="29"/>
        <v>9392.2552500000002</v>
      </c>
      <c r="Q10" s="40">
        <f t="shared" si="29"/>
        <v>9252.6227500000005</v>
      </c>
      <c r="R10" s="40">
        <f t="shared" ref="R10" si="30">VALUE(70.7/100*(R1-R2)+R2)</f>
        <v>10132.313749999999</v>
      </c>
      <c r="S10" s="40">
        <f t="shared" ref="S10:T10" si="31">VALUE(70.7/100*(S1-S2)+S2)</f>
        <v>5234.8307499999992</v>
      </c>
      <c r="T10" s="40">
        <f t="shared" si="31"/>
        <v>10989.1158</v>
      </c>
    </row>
    <row r="11" spans="1:21" ht="15" customHeight="1">
      <c r="A11" s="24"/>
      <c r="B11" s="25"/>
      <c r="C11" s="25"/>
      <c r="D11" s="6" t="s">
        <v>9</v>
      </c>
      <c r="E11" s="21">
        <f t="shared" ref="E11:F11" si="32">(E2+E3+E4)/3</f>
        <v>9328.65</v>
      </c>
      <c r="F11" s="21">
        <f t="shared" si="32"/>
        <v>10120.233333333332</v>
      </c>
      <c r="G11" s="21">
        <f t="shared" ref="G11" si="33">(G2+G3+G4)/3</f>
        <v>10205.4</v>
      </c>
      <c r="H11" s="21">
        <f t="shared" ref="H11" si="34">(H2+H3+H4)/3</f>
        <v>21302</v>
      </c>
      <c r="I11" s="21"/>
      <c r="L11" s="45">
        <v>0.78600000000000003</v>
      </c>
      <c r="M11" s="46">
        <f t="shared" ref="M11:N11" si="35">VALUE(78.6/100*(M1-M2)+M2)</f>
        <v>8886.3151999999991</v>
      </c>
      <c r="N11" s="46">
        <f t="shared" si="35"/>
        <v>8957.5130000000008</v>
      </c>
      <c r="O11" s="46">
        <f t="shared" ref="O11:Q11" si="36">VALUE(78.6/100*(O1-O2)+O2)</f>
        <v>10126.5627</v>
      </c>
      <c r="P11" s="46">
        <f t="shared" si="36"/>
        <v>9287.6394999999993</v>
      </c>
      <c r="Q11" s="46">
        <f t="shared" si="36"/>
        <v>9132.4045000000006</v>
      </c>
      <c r="R11" s="46">
        <f t="shared" ref="R11" si="37">VALUE(78.6/100*(R1-R2)+R2)</f>
        <v>10139.522499999999</v>
      </c>
      <c r="S11" s="46">
        <f t="shared" ref="S11:T11" si="38">VALUE(78.6/100*(S1-S2)+S2)</f>
        <v>4430.7885000000006</v>
      </c>
      <c r="T11" s="46">
        <f t="shared" si="38"/>
        <v>11377.7484</v>
      </c>
    </row>
    <row r="12" spans="1:21" ht="15" customHeight="1">
      <c r="A12" s="24"/>
      <c r="B12" s="25"/>
      <c r="C12" s="25"/>
      <c r="D12" s="6" t="s">
        <v>10</v>
      </c>
      <c r="E12" s="54">
        <f t="shared" ref="E12:F12" si="39">E11-E32/2</f>
        <v>9202.7999999999993</v>
      </c>
      <c r="F12" s="54">
        <f t="shared" si="39"/>
        <v>10109.275</v>
      </c>
      <c r="G12" s="54">
        <f t="shared" ref="G12" si="40">G11-G32/2</f>
        <v>10186.424999999999</v>
      </c>
      <c r="H12" s="54">
        <f t="shared" ref="H12" si="41">H11-H32/2</f>
        <v>21244.674999999999</v>
      </c>
      <c r="I12" s="54"/>
      <c r="L12" s="39">
        <v>1</v>
      </c>
      <c r="M12" s="40">
        <f t="shared" ref="M12:N12" si="42">VALUE(100/100*(M1-M2)+M2)</f>
        <v>8806.75</v>
      </c>
      <c r="N12" s="40">
        <f t="shared" si="42"/>
        <v>8806.75</v>
      </c>
      <c r="O12" s="40">
        <f t="shared" ref="O12:Q12" si="43">VALUE(100/100*(O1-O2)+O2)</f>
        <v>10176.200000000001</v>
      </c>
      <c r="P12" s="40">
        <f t="shared" si="43"/>
        <v>9004.25</v>
      </c>
      <c r="Q12" s="40">
        <f t="shared" si="43"/>
        <v>8806.75</v>
      </c>
      <c r="R12" s="40">
        <f t="shared" ref="R12" si="44">VALUE(100/100*(R1-R2)+R2)</f>
        <v>10159.049999999999</v>
      </c>
      <c r="S12" s="40">
        <f t="shared" ref="S12:T12" si="45">VALUE(100/100*(S1-S2)+S2)</f>
        <v>2252.75</v>
      </c>
      <c r="T12" s="40">
        <f t="shared" si="45"/>
        <v>12430.5</v>
      </c>
    </row>
    <row r="13" spans="1:21" ht="15" customHeight="1">
      <c r="A13" s="24"/>
      <c r="B13" s="25"/>
      <c r="C13" s="25"/>
      <c r="D13" s="7"/>
      <c r="E13" s="21"/>
      <c r="F13" s="21"/>
      <c r="G13" s="21"/>
      <c r="H13" s="21"/>
      <c r="I13" s="21"/>
      <c r="L13" s="39">
        <v>1.236</v>
      </c>
      <c r="M13" s="40">
        <f t="shared" ref="M13:N13" si="46">VALUE(123.6/100*(M1-M2)+M2)</f>
        <v>8719.0051999999996</v>
      </c>
      <c r="N13" s="40">
        <f t="shared" si="46"/>
        <v>8640.4879999999994</v>
      </c>
      <c r="O13" s="40">
        <f t="shared" ref="O13:Q13" si="47">VALUE(123.6/100*(O1-O2)+O2)</f>
        <v>10230.940200000001</v>
      </c>
      <c r="P13" s="40">
        <f t="shared" si="47"/>
        <v>8691.7270000000008</v>
      </c>
      <c r="Q13" s="40">
        <f t="shared" si="47"/>
        <v>8447.6170000000002</v>
      </c>
      <c r="R13" s="40">
        <f t="shared" ref="R13" si="48">VALUE(123.6/100*(R1-R2)+R2)</f>
        <v>10180.584999999999</v>
      </c>
      <c r="S13" s="40">
        <f t="shared" ref="S13:T13" si="49">VALUE(123.6/100*(S1-S2)+S2)</f>
        <v>-149.19900000000052</v>
      </c>
      <c r="T13" s="40">
        <f t="shared" si="49"/>
        <v>13591.4784</v>
      </c>
    </row>
    <row r="14" spans="1:21" ht="15" customHeight="1">
      <c r="A14" s="24"/>
      <c r="B14" s="25"/>
      <c r="C14" s="25"/>
      <c r="D14" s="6" t="s">
        <v>11</v>
      </c>
      <c r="E14" s="32">
        <f t="shared" ref="E14:F14" si="50">2*E11-E2</f>
        <v>9058.4499999999989</v>
      </c>
      <c r="F14" s="32">
        <f t="shared" si="50"/>
        <v>10062.666666666664</v>
      </c>
      <c r="G14" s="32">
        <f t="shared" ref="G14" si="51">2*G11-G2</f>
        <v>10082.299999999999</v>
      </c>
      <c r="H14" s="32">
        <f t="shared" ref="H14" si="52">2*H11-H2</f>
        <v>20796.599999999999</v>
      </c>
      <c r="I14" s="32"/>
      <c r="L14" s="33"/>
      <c r="M14" s="30"/>
      <c r="N14" s="30"/>
      <c r="O14" s="30"/>
      <c r="P14" s="30"/>
      <c r="Q14" s="30"/>
      <c r="R14" s="30"/>
      <c r="S14" s="30"/>
      <c r="T14" s="30"/>
    </row>
    <row r="15" spans="1:21" ht="15" customHeight="1">
      <c r="A15" s="24"/>
      <c r="B15" s="25"/>
      <c r="C15" s="25"/>
      <c r="D15" s="6" t="s">
        <v>12</v>
      </c>
      <c r="E15" s="34">
        <f t="shared" ref="E15:F15" si="53">E11-E25</f>
        <v>8536.5499999999993</v>
      </c>
      <c r="F15" s="34">
        <f t="shared" si="53"/>
        <v>9983.1833333333325</v>
      </c>
      <c r="G15" s="34">
        <f t="shared" ref="G15" si="54">G11-G25</f>
        <v>9997.15</v>
      </c>
      <c r="H15" s="34">
        <f t="shared" ref="H15" si="55">H11-H25</f>
        <v>20405.849999999999</v>
      </c>
      <c r="I15" s="34"/>
      <c r="L15" s="38" t="s">
        <v>31</v>
      </c>
      <c r="M15" s="30"/>
      <c r="N15" s="30"/>
      <c r="O15" s="30"/>
      <c r="P15" s="30"/>
      <c r="Q15" s="30"/>
      <c r="R15" s="30"/>
      <c r="S15" s="30"/>
      <c r="T15" s="30"/>
    </row>
    <row r="16" spans="1:21" ht="15" customHeight="1">
      <c r="A16" s="24"/>
      <c r="B16" s="25"/>
      <c r="C16" s="25"/>
      <c r="D16" s="6" t="s">
        <v>13</v>
      </c>
      <c r="E16" s="35">
        <f t="shared" ref="E16:F16" si="56">E14-E25</f>
        <v>8266.3499999999985</v>
      </c>
      <c r="F16" s="35">
        <f t="shared" si="56"/>
        <v>9925.616666666665</v>
      </c>
      <c r="G16" s="35">
        <f t="shared" ref="G16" si="57">G14-G25</f>
        <v>9874.0499999999993</v>
      </c>
      <c r="H16" s="35">
        <f t="shared" ref="H16" si="58">H14-H25</f>
        <v>19900.449999999997</v>
      </c>
      <c r="I16" s="35"/>
      <c r="L16" s="39">
        <v>0.23599999999999999</v>
      </c>
      <c r="M16" s="40">
        <f t="shared" ref="M16:N16" si="59">VALUE(M3-23.6/100*(M1-M2))</f>
        <v>9056.2947999999997</v>
      </c>
      <c r="N16" s="40">
        <f t="shared" si="59"/>
        <v>9543.1620000000003</v>
      </c>
      <c r="O16" s="40">
        <f t="shared" ref="O16:Q16" si="60">VALUE(O3-23.6/100*(O1-O2))</f>
        <v>10123.059799999999</v>
      </c>
      <c r="P16" s="40">
        <f t="shared" si="60"/>
        <v>312.52300000000002</v>
      </c>
      <c r="Q16" s="40">
        <f t="shared" si="60"/>
        <v>359.13300000000004</v>
      </c>
      <c r="R16" s="40">
        <f t="shared" ref="R16" si="61">VALUE(R3-23.6/100*(R1-R2))</f>
        <v>10154.665000000001</v>
      </c>
      <c r="S16" s="40">
        <f t="shared" ref="S16:T16" si="62">VALUE(S3-23.6/100*(S1-S2))</f>
        <v>2401.9490000000001</v>
      </c>
      <c r="T16" s="40">
        <f t="shared" si="62"/>
        <v>-1160.9784</v>
      </c>
    </row>
    <row r="17" spans="1:21" ht="15" customHeight="1">
      <c r="A17" s="69" t="s">
        <v>14</v>
      </c>
      <c r="B17" s="70"/>
      <c r="C17" s="70"/>
      <c r="D17" s="70"/>
      <c r="E17" s="5"/>
      <c r="F17" s="5"/>
      <c r="G17" s="5"/>
      <c r="H17" s="5"/>
      <c r="I17" s="5"/>
      <c r="L17" s="66">
        <v>0.38200000000000001</v>
      </c>
      <c r="M17" s="67">
        <f t="shared" ref="M17:N17" si="63">VALUE(M3-38.2/100*(M1-M2))</f>
        <v>9110.5775999999987</v>
      </c>
      <c r="N17" s="67">
        <f t="shared" si="63"/>
        <v>9646.0190000000002</v>
      </c>
      <c r="O17" s="67">
        <f t="shared" ref="O17:Q17" si="64">VALUE(O3-38.2/100*(O1-O2))</f>
        <v>10089.195099999999</v>
      </c>
      <c r="P17" s="67">
        <f t="shared" si="64"/>
        <v>505.86349999999999</v>
      </c>
      <c r="Q17" s="67">
        <f t="shared" si="64"/>
        <v>581.30849999999998</v>
      </c>
      <c r="R17" s="67">
        <f t="shared" ref="R17" si="65">VALUE(R3-38.2/100*(R1-R2))</f>
        <v>10141.342500000001</v>
      </c>
      <c r="S17" s="67">
        <f t="shared" ref="S17:T17" si="66">VALUE(S3-38.2/100*(S1-S2))</f>
        <v>3887.9005000000002</v>
      </c>
      <c r="T17" s="67">
        <f t="shared" si="66"/>
        <v>-1879.2107999999998</v>
      </c>
    </row>
    <row r="18" spans="1:21" ht="15" customHeight="1">
      <c r="A18" s="24"/>
      <c r="B18" s="25"/>
      <c r="C18" s="25"/>
      <c r="D18" s="6" t="s">
        <v>15</v>
      </c>
      <c r="E18" s="27">
        <f t="shared" ref="E18:F18" si="67">(E2/E3)*E4</f>
        <v>10442.029420330997</v>
      </c>
      <c r="F18" s="27">
        <f t="shared" si="67"/>
        <v>10280.58404700844</v>
      </c>
      <c r="G18" s="27">
        <f t="shared" ref="G18" si="68">(G2/G3)*G4</f>
        <v>10376.671260591391</v>
      </c>
      <c r="H18" s="27">
        <f t="shared" ref="H18" si="69">(H2/H3)*H4</f>
        <v>22095.332244126963</v>
      </c>
      <c r="I18" s="27"/>
      <c r="L18" s="66">
        <v>0.5</v>
      </c>
      <c r="M18" s="67">
        <f t="shared" ref="M18:N18" si="70">VALUE(M3-50/100*(M1-M2))</f>
        <v>9154.4499999999989</v>
      </c>
      <c r="N18" s="67">
        <f t="shared" si="70"/>
        <v>9729.15</v>
      </c>
      <c r="O18" s="67">
        <f t="shared" ref="O18:Q18" si="71">VALUE(O3-50/100*(O1-O2))</f>
        <v>10061.824999999999</v>
      </c>
      <c r="P18" s="67">
        <f t="shared" si="71"/>
        <v>662.125</v>
      </c>
      <c r="Q18" s="67">
        <f t="shared" si="71"/>
        <v>760.875</v>
      </c>
      <c r="R18" s="67">
        <f t="shared" ref="R18" si="72">VALUE(R3-50/100*(R1-R2))</f>
        <v>10130.575000000001</v>
      </c>
      <c r="S18" s="67">
        <f t="shared" ref="S18:T18" si="73">VALUE(S3-50/100*(S1-S2))</f>
        <v>5088.875</v>
      </c>
      <c r="T18" s="67">
        <f t="shared" si="73"/>
        <v>-2459.6999999999998</v>
      </c>
    </row>
    <row r="19" spans="1:21" ht="15" customHeight="1">
      <c r="A19" s="24"/>
      <c r="B19" s="25"/>
      <c r="C19" s="25"/>
      <c r="D19" s="6" t="s">
        <v>16</v>
      </c>
      <c r="E19" s="28">
        <f t="shared" ref="E19:F19" si="74">E4+E26/2</f>
        <v>10016.005000000001</v>
      </c>
      <c r="F19" s="28">
        <f t="shared" si="74"/>
        <v>10217.5275</v>
      </c>
      <c r="G19" s="28">
        <f t="shared" ref="G19" si="75">G4+G26/2</f>
        <v>10281.987500000001</v>
      </c>
      <c r="H19" s="28">
        <f t="shared" ref="H19" si="76">H4+H26/2</f>
        <v>21680.232499999998</v>
      </c>
      <c r="I19" s="28"/>
      <c r="L19" s="66">
        <v>0.61799999999999999</v>
      </c>
      <c r="M19" s="67">
        <f t="shared" ref="M19:N19" si="77">VALUE(M3-61.8/100*(M1-M2))</f>
        <v>9198.3223999999991</v>
      </c>
      <c r="N19" s="67">
        <f t="shared" si="77"/>
        <v>9812.280999999999</v>
      </c>
      <c r="O19" s="67">
        <f t="shared" ref="O19:Q19" si="78">VALUE(O3-61.8/100*(O1-O2))</f>
        <v>10034.454899999999</v>
      </c>
      <c r="P19" s="67">
        <f t="shared" si="78"/>
        <v>818.38649999999996</v>
      </c>
      <c r="Q19" s="67">
        <f t="shared" si="78"/>
        <v>940.44150000000002</v>
      </c>
      <c r="R19" s="67">
        <f t="shared" ref="R19" si="79">VALUE(R3-61.8/100*(R1-R2))</f>
        <v>10119.807500000001</v>
      </c>
      <c r="S19" s="67">
        <f t="shared" ref="S19:T19" si="80">VALUE(S3-61.8/100*(S1-S2))</f>
        <v>6289.8495000000003</v>
      </c>
      <c r="T19" s="67">
        <f t="shared" si="80"/>
        <v>-3040.1891999999998</v>
      </c>
    </row>
    <row r="20" spans="1:21" ht="15" customHeight="1">
      <c r="A20" s="24"/>
      <c r="B20" s="25"/>
      <c r="C20" s="25"/>
      <c r="D20" s="6" t="s">
        <v>3</v>
      </c>
      <c r="E20" s="21">
        <f t="shared" ref="E20:F20" si="81">E4</f>
        <v>9580.35</v>
      </c>
      <c r="F20" s="21">
        <f t="shared" si="81"/>
        <v>10142.15</v>
      </c>
      <c r="G20" s="21">
        <f t="shared" ref="G20" si="82">G4</f>
        <v>10167.450000000001</v>
      </c>
      <c r="H20" s="21">
        <f t="shared" ref="H20" si="83">H4</f>
        <v>21187.35</v>
      </c>
      <c r="I20" s="21"/>
      <c r="L20" s="39">
        <v>0.70699999999999996</v>
      </c>
      <c r="M20" s="40">
        <f t="shared" ref="M20:N20" si="84">VALUE(M3-70.07/100*(M1-M2))</f>
        <v>9229.0702599999986</v>
      </c>
      <c r="N20" s="40">
        <f t="shared" si="84"/>
        <v>9870.5431499999995</v>
      </c>
      <c r="O20" s="40">
        <f t="shared" ref="O20:Q20" si="85">VALUE(O3-70.07/100*(O1-O2))</f>
        <v>10015.272634999999</v>
      </c>
      <c r="P20" s="40">
        <f t="shared" si="85"/>
        <v>927.90197499999988</v>
      </c>
      <c r="Q20" s="40">
        <f t="shared" si="85"/>
        <v>1066.2902249999997</v>
      </c>
      <c r="R20" s="40">
        <f t="shared" ref="R20" si="86">VALUE(R3-70.07/100*(R1-R2))</f>
        <v>10112.261125000001</v>
      </c>
      <c r="S20" s="40">
        <f t="shared" ref="S20:T20" si="87">VALUE(S3-70.07/100*(S1-S2))</f>
        <v>7131.5494249999983</v>
      </c>
      <c r="T20" s="40">
        <f t="shared" si="87"/>
        <v>-3447.0235799999991</v>
      </c>
    </row>
    <row r="21" spans="1:21" ht="15" customHeight="1">
      <c r="A21" s="24"/>
      <c r="B21" s="25"/>
      <c r="C21" s="25"/>
      <c r="D21" s="6" t="s">
        <v>17</v>
      </c>
      <c r="E21" s="20">
        <f t="shared" ref="E21:F21" si="88">E4-E26/4</f>
        <v>9362.5225000000009</v>
      </c>
      <c r="F21" s="20">
        <f t="shared" si="88"/>
        <v>10104.46125</v>
      </c>
      <c r="G21" s="20">
        <f t="shared" ref="G21" si="89">G4-G26/4</f>
        <v>10110.181250000001</v>
      </c>
      <c r="H21" s="20">
        <f t="shared" ref="H21" si="90">H4-H26/4</f>
        <v>20940.908749999999</v>
      </c>
      <c r="I21" s="20"/>
      <c r="L21" s="39">
        <v>0.78600000000000003</v>
      </c>
      <c r="M21" s="40">
        <f t="shared" ref="M21:N21" si="91">VALUE(M3-78.6/100*(M1-M2))</f>
        <v>9260.7847999999994</v>
      </c>
      <c r="N21" s="40">
        <f t="shared" si="91"/>
        <v>9930.6369999999988</v>
      </c>
      <c r="O21" s="40">
        <f t="shared" ref="O21:Q21" si="92">VALUE(O3-78.6/100*(O1-O2))</f>
        <v>9995.4872999999989</v>
      </c>
      <c r="P21" s="40">
        <f t="shared" si="92"/>
        <v>1040.8605</v>
      </c>
      <c r="Q21" s="40">
        <f t="shared" si="92"/>
        <v>1196.0954999999999</v>
      </c>
      <c r="R21" s="40">
        <f t="shared" ref="R21" si="93">VALUE(R3-78.6/100*(R1-R2))</f>
        <v>10104.477500000001</v>
      </c>
      <c r="S21" s="40">
        <f t="shared" ref="S21:T21" si="94">VALUE(S3-78.6/100*(S1-S2))</f>
        <v>7999.7114999999994</v>
      </c>
      <c r="T21" s="40">
        <f t="shared" si="94"/>
        <v>-3866.6483999999991</v>
      </c>
    </row>
    <row r="22" spans="1:21" ht="15" customHeight="1">
      <c r="A22" s="24"/>
      <c r="B22" s="25"/>
      <c r="C22" s="25"/>
      <c r="D22" s="6" t="s">
        <v>18</v>
      </c>
      <c r="E22" s="32">
        <f t="shared" ref="E22:F22" si="95">E4-E26/2</f>
        <v>9144.6949999999997</v>
      </c>
      <c r="F22" s="32">
        <f t="shared" si="95"/>
        <v>10066.772499999999</v>
      </c>
      <c r="G22" s="32">
        <f t="shared" ref="G22" si="96">G4-G26/2</f>
        <v>10052.9125</v>
      </c>
      <c r="H22" s="32">
        <f t="shared" ref="H22" si="97">H4-H26/2</f>
        <v>20694.467499999999</v>
      </c>
      <c r="I22" s="32"/>
      <c r="L22" s="39">
        <v>1</v>
      </c>
      <c r="M22" s="40">
        <f t="shared" ref="M22:N22" si="98">VALUE(M3-100/100*(M1-M2))</f>
        <v>9340.3499999999985</v>
      </c>
      <c r="N22" s="40">
        <f t="shared" si="98"/>
        <v>10081.4</v>
      </c>
      <c r="O22" s="40">
        <f t="shared" ref="O22:Q22" si="99">VALUE(O3-100/100*(O1-O2))</f>
        <v>9945.8499999999985</v>
      </c>
      <c r="P22" s="40">
        <f t="shared" si="99"/>
        <v>1324.25</v>
      </c>
      <c r="Q22" s="40">
        <f t="shared" si="99"/>
        <v>1521.75</v>
      </c>
      <c r="R22" s="40">
        <f t="shared" ref="R22" si="100">VALUE(R3-100/100*(R1-R2))</f>
        <v>10084.950000000001</v>
      </c>
      <c r="S22" s="40">
        <f t="shared" ref="S22:T22" si="101">VALUE(S3-100/100*(S1-S2))</f>
        <v>10177.75</v>
      </c>
      <c r="T22" s="40">
        <f t="shared" si="101"/>
        <v>-4919.3999999999996</v>
      </c>
      <c r="U22" s="52"/>
    </row>
    <row r="23" spans="1:21" ht="15" customHeight="1">
      <c r="A23" s="24"/>
      <c r="B23" s="25"/>
      <c r="C23" s="25"/>
      <c r="D23" s="6" t="s">
        <v>19</v>
      </c>
      <c r="E23" s="34">
        <f t="shared" ref="E23:F23" si="102">E4-(E18-E4)</f>
        <v>8718.6705796690039</v>
      </c>
      <c r="F23" s="34">
        <f t="shared" si="102"/>
        <v>10003.715952991559</v>
      </c>
      <c r="G23" s="34">
        <f t="shared" ref="G23" si="103">G4-(G18-G4)</f>
        <v>9958.2287394086106</v>
      </c>
      <c r="H23" s="34">
        <f t="shared" ref="H23" si="104">H4-(H18-H4)</f>
        <v>20279.367755873034</v>
      </c>
      <c r="I23" s="34"/>
      <c r="L23" s="62">
        <v>1.236</v>
      </c>
      <c r="M23" s="63">
        <f t="shared" ref="M23:N23" si="105">VALUE(M3-123.6/100*(M1-M2))</f>
        <v>9428.0947999999989</v>
      </c>
      <c r="N23" s="63">
        <f t="shared" si="105"/>
        <v>10247.662</v>
      </c>
      <c r="O23" s="63">
        <f t="shared" ref="O23:Q23" si="106">VALUE(O3-123.6/100*(O1-O2))</f>
        <v>9891.1097999999984</v>
      </c>
      <c r="P23" s="63">
        <f t="shared" si="106"/>
        <v>1636.7729999999999</v>
      </c>
      <c r="Q23" s="63">
        <f t="shared" si="106"/>
        <v>1880.883</v>
      </c>
      <c r="R23" s="63">
        <f t="shared" ref="R23" si="107">VALUE(R3-123.6/100*(R1-R2))</f>
        <v>10063.415000000001</v>
      </c>
      <c r="S23" s="63">
        <f t="shared" ref="S23:T23" si="108">VALUE(S3-123.6/100*(S1-S2))</f>
        <v>12579.699000000001</v>
      </c>
      <c r="T23" s="63">
        <f t="shared" si="108"/>
        <v>-6080.3783999999996</v>
      </c>
      <c r="U23" s="52"/>
    </row>
    <row r="24" spans="1:21" ht="15" customHeight="1">
      <c r="A24" s="69" t="s">
        <v>20</v>
      </c>
      <c r="B24" s="70"/>
      <c r="C24" s="70"/>
      <c r="D24" s="70"/>
      <c r="E24" s="5"/>
      <c r="F24" s="5"/>
      <c r="G24" s="5"/>
      <c r="H24" s="5"/>
      <c r="I24" s="5"/>
      <c r="L24" s="39">
        <v>1.272</v>
      </c>
      <c r="M24" s="40">
        <f t="shared" ref="M24:N24" si="109">VALUE(M3-127.2/100*(M1-M2))</f>
        <v>9441.4795999999988</v>
      </c>
      <c r="N24" s="40">
        <f t="shared" si="109"/>
        <v>10273.023999999999</v>
      </c>
      <c r="O24" s="40">
        <f t="shared" ref="O24:Q24" si="110">VALUE(O3-127.2/100*(O1-O2))</f>
        <v>9882.7595999999976</v>
      </c>
      <c r="P24" s="40">
        <f t="shared" si="110"/>
        <v>1684.4459999999999</v>
      </c>
      <c r="Q24" s="40">
        <f t="shared" si="110"/>
        <v>1935.6659999999999</v>
      </c>
      <c r="R24" s="40">
        <f t="shared" ref="R24" si="111">VALUE(R3-127.2/100*(R1-R2))</f>
        <v>10060.130000000001</v>
      </c>
      <c r="S24" s="40">
        <f t="shared" ref="S24:T24" si="112">VALUE(S3-127.2/100*(S1-S2))</f>
        <v>12946.098</v>
      </c>
      <c r="T24" s="40">
        <f t="shared" si="112"/>
        <v>-6257.4767999999995</v>
      </c>
    </row>
    <row r="25" spans="1:21" ht="15" customHeight="1">
      <c r="A25" s="24"/>
      <c r="B25" s="25"/>
      <c r="C25" s="25"/>
      <c r="D25" s="6" t="s">
        <v>21</v>
      </c>
      <c r="E25" s="36">
        <f t="shared" ref="E25:F25" si="113">ABS(E2-E3)</f>
        <v>792.10000000000036</v>
      </c>
      <c r="F25" s="36">
        <f t="shared" si="113"/>
        <v>137.04999999999927</v>
      </c>
      <c r="G25" s="36">
        <f t="shared" ref="G25" si="114">ABS(G2-G3)</f>
        <v>208.25</v>
      </c>
      <c r="H25" s="36">
        <f t="shared" ref="H25" si="115">ABS(H2-H3)</f>
        <v>896.15000000000146</v>
      </c>
      <c r="I25" s="36"/>
      <c r="L25" s="64">
        <v>1.3819999999999999</v>
      </c>
      <c r="M25" s="65">
        <f t="shared" ref="M25:N25" si="116">VALUE(M3-138.2/100*(M1-M2))</f>
        <v>9482.377599999998</v>
      </c>
      <c r="N25" s="65">
        <f t="shared" si="116"/>
        <v>10350.519</v>
      </c>
      <c r="O25" s="65">
        <f t="shared" ref="O25:Q25" si="117">VALUE(O3-138.2/100*(O1-O2))</f>
        <v>9857.2450999999983</v>
      </c>
      <c r="P25" s="65">
        <f t="shared" si="117"/>
        <v>1830.1134999999999</v>
      </c>
      <c r="Q25" s="65">
        <f t="shared" si="117"/>
        <v>2103.0584999999996</v>
      </c>
      <c r="R25" s="65">
        <f t="shared" ref="R25" si="118">VALUE(R3-138.2/100*(R1-R2))</f>
        <v>10050.092500000001</v>
      </c>
      <c r="S25" s="65">
        <f t="shared" ref="S25:T25" si="119">VALUE(S3-138.2/100*(S1-S2))</f>
        <v>14065.6505</v>
      </c>
      <c r="T25" s="65">
        <f t="shared" si="119"/>
        <v>-6798.6107999999986</v>
      </c>
    </row>
    <row r="26" spans="1:21" ht="15" customHeight="1">
      <c r="A26" s="24"/>
      <c r="B26" s="25"/>
      <c r="C26" s="25"/>
      <c r="D26" s="6" t="s">
        <v>22</v>
      </c>
      <c r="E26" s="36">
        <f t="shared" ref="E26:F26" si="120">E25*1.1</f>
        <v>871.31000000000051</v>
      </c>
      <c r="F26" s="36">
        <f t="shared" si="120"/>
        <v>150.7549999999992</v>
      </c>
      <c r="G26" s="36">
        <f t="shared" ref="G26" si="121">G25*1.1</f>
        <v>229.07500000000002</v>
      </c>
      <c r="H26" s="36">
        <f t="shared" ref="H26" si="122">H25*1.1</f>
        <v>985.76500000000169</v>
      </c>
      <c r="I26" s="36"/>
      <c r="L26" s="39">
        <v>1.4139999999999999</v>
      </c>
      <c r="M26" s="40">
        <f t="shared" ref="M26:N26" si="123">VALUE(M3-141.4/100*(M1-M2))</f>
        <v>9494.2751999999982</v>
      </c>
      <c r="N26" s="40">
        <f t="shared" si="123"/>
        <v>10373.063</v>
      </c>
      <c r="O26" s="40">
        <f t="shared" ref="O26:Q26" si="124">VALUE(O3-141.4/100*(O1-O2))</f>
        <v>9849.8226999999988</v>
      </c>
      <c r="P26" s="40">
        <f t="shared" si="124"/>
        <v>1872.4895000000001</v>
      </c>
      <c r="Q26" s="40">
        <f t="shared" si="124"/>
        <v>2151.7545</v>
      </c>
      <c r="R26" s="40">
        <f t="shared" ref="R26" si="125">VALUE(R3-141.4/100*(R1-R2))</f>
        <v>10047.172500000001</v>
      </c>
      <c r="S26" s="40">
        <f t="shared" ref="S26:T26" si="126">VALUE(S3-141.4/100*(S1-S2))</f>
        <v>14391.338500000002</v>
      </c>
      <c r="T26" s="40">
        <f t="shared" si="126"/>
        <v>-6956.0316000000003</v>
      </c>
    </row>
    <row r="27" spans="1:21" ht="15" customHeight="1">
      <c r="A27" s="24"/>
      <c r="B27" s="25"/>
      <c r="C27" s="25"/>
      <c r="D27" s="6" t="s">
        <v>23</v>
      </c>
      <c r="E27" s="36">
        <f t="shared" ref="E27:F27" si="127">(E2+E3)</f>
        <v>18405.599999999999</v>
      </c>
      <c r="F27" s="36">
        <f t="shared" si="127"/>
        <v>20218.55</v>
      </c>
      <c r="G27" s="36">
        <f t="shared" ref="G27" si="128">(G2+G3)</f>
        <v>20448.75</v>
      </c>
      <c r="H27" s="36">
        <f t="shared" ref="H27" si="129">(H2+H3)</f>
        <v>42718.65</v>
      </c>
      <c r="I27" s="36"/>
      <c r="L27" s="43">
        <v>1.5</v>
      </c>
      <c r="M27" s="44">
        <f t="shared" ref="M27:N27" si="130">VALUE(M3-150/100*(M1-M2))</f>
        <v>9526.2499999999982</v>
      </c>
      <c r="N27" s="44">
        <f t="shared" si="130"/>
        <v>10433.65</v>
      </c>
      <c r="O27" s="44">
        <f t="shared" ref="O27:Q27" si="131">VALUE(O3-150/100*(O1-O2))</f>
        <v>9829.8749999999982</v>
      </c>
      <c r="P27" s="44">
        <f t="shared" si="131"/>
        <v>1986.375</v>
      </c>
      <c r="Q27" s="44">
        <f t="shared" si="131"/>
        <v>2282.625</v>
      </c>
      <c r="R27" s="44">
        <f t="shared" ref="R27" si="132">VALUE(R3-150/100*(R1-R2))</f>
        <v>10039.325000000001</v>
      </c>
      <c r="S27" s="44">
        <f t="shared" ref="S27:T27" si="133">VALUE(S3-150/100*(S1-S2))</f>
        <v>15266.625</v>
      </c>
      <c r="T27" s="44">
        <f t="shared" si="133"/>
        <v>-7379.0999999999995</v>
      </c>
    </row>
    <row r="28" spans="1:21" ht="15" customHeight="1">
      <c r="A28" s="24"/>
      <c r="B28" s="25"/>
      <c r="C28" s="25"/>
      <c r="D28" s="6" t="s">
        <v>24</v>
      </c>
      <c r="E28" s="36">
        <f t="shared" ref="E28:F28" si="134">(E2+E3)/2</f>
        <v>9202.7999999999993</v>
      </c>
      <c r="F28" s="36">
        <f t="shared" si="134"/>
        <v>10109.275</v>
      </c>
      <c r="G28" s="36">
        <f t="shared" ref="G28" si="135">(G2+G3)/2</f>
        <v>10224.375</v>
      </c>
      <c r="H28" s="36">
        <f t="shared" ref="H28" si="136">(H2+H3)/2</f>
        <v>21359.325000000001</v>
      </c>
      <c r="I28" s="36"/>
      <c r="L28" s="49">
        <v>1.6180000000000001</v>
      </c>
      <c r="M28" s="50">
        <f t="shared" ref="M28:N28" si="137">VALUE(M3-161.8/100*(M1-M2))</f>
        <v>9570.1223999999984</v>
      </c>
      <c r="N28" s="50">
        <f t="shared" si="137"/>
        <v>10516.780999999999</v>
      </c>
      <c r="O28" s="50">
        <f t="shared" ref="O28:Q28" si="138">VALUE(O3-161.8/100*(O1-O2))</f>
        <v>9802.5048999999981</v>
      </c>
      <c r="P28" s="50">
        <f t="shared" si="138"/>
        <v>2142.6365000000001</v>
      </c>
      <c r="Q28" s="50">
        <f t="shared" si="138"/>
        <v>2462.1915000000004</v>
      </c>
      <c r="R28" s="50">
        <f t="shared" ref="R28" si="139">VALUE(R3-161.8/100*(R1-R2))</f>
        <v>10028.557500000001</v>
      </c>
      <c r="S28" s="50">
        <f t="shared" ref="S28:T28" si="140">VALUE(S3-161.8/100*(S1-S2))</f>
        <v>16467.5995</v>
      </c>
      <c r="T28" s="50">
        <f t="shared" si="140"/>
        <v>-7959.5892000000003</v>
      </c>
    </row>
    <row r="29" spans="1:21" ht="15" customHeight="1">
      <c r="A29" s="24"/>
      <c r="B29" s="25"/>
      <c r="C29" s="25"/>
      <c r="D29" s="6" t="s">
        <v>8</v>
      </c>
      <c r="E29" s="36">
        <f t="shared" ref="E29:F29" si="141">E30-E31+E30</f>
        <v>9454.5</v>
      </c>
      <c r="F29" s="36">
        <f t="shared" si="141"/>
        <v>10131.191666666664</v>
      </c>
      <c r="G29" s="36">
        <f t="shared" ref="G29" si="142">G30-G31+G30</f>
        <v>10186.424999999999</v>
      </c>
      <c r="H29" s="36">
        <f t="shared" ref="H29" si="143">H30-H31+H30</f>
        <v>21244.674999999999</v>
      </c>
      <c r="I29" s="36"/>
      <c r="L29" s="39">
        <v>1.7070000000000001</v>
      </c>
      <c r="M29" s="40">
        <f t="shared" ref="M29:N29" si="144">VALUE(M3-170.07/100*(M1-M2))</f>
        <v>9600.8702599999979</v>
      </c>
      <c r="N29" s="40">
        <f t="shared" si="144"/>
        <v>10575.04315</v>
      </c>
      <c r="O29" s="40">
        <f t="shared" ref="O29:Q29" si="145">VALUE(O3-170.07/100*(O1-O2))</f>
        <v>9783.3226349999986</v>
      </c>
      <c r="P29" s="40">
        <f t="shared" si="145"/>
        <v>2252.1519749999998</v>
      </c>
      <c r="Q29" s="40">
        <f t="shared" si="145"/>
        <v>2588.0402249999997</v>
      </c>
      <c r="R29" s="40">
        <f t="shared" ref="R29" si="146">VALUE(R3-170.07/100*(R1-R2))</f>
        <v>10021.011125000001</v>
      </c>
      <c r="S29" s="40">
        <f t="shared" ref="S29:T29" si="147">VALUE(S3-170.07/100*(S1-S2))</f>
        <v>17309.299424999997</v>
      </c>
      <c r="T29" s="40">
        <f t="shared" si="147"/>
        <v>-8366.4235799999988</v>
      </c>
    </row>
    <row r="30" spans="1:21" ht="15" customHeight="1">
      <c r="A30" s="24"/>
      <c r="B30" s="25"/>
      <c r="C30" s="25"/>
      <c r="D30" s="6" t="s">
        <v>25</v>
      </c>
      <c r="E30" s="36">
        <f t="shared" ref="E30:F30" si="148">(E2+E3+E4)/3</f>
        <v>9328.65</v>
      </c>
      <c r="F30" s="36">
        <f t="shared" si="148"/>
        <v>10120.233333333332</v>
      </c>
      <c r="G30" s="36">
        <f t="shared" ref="G30" si="149">(G2+G3+G4)/3</f>
        <v>10205.4</v>
      </c>
      <c r="H30" s="36">
        <f t="shared" ref="H30" si="150">(H2+H3+H4)/3</f>
        <v>21302</v>
      </c>
      <c r="I30" s="36"/>
      <c r="L30" s="39">
        <v>2</v>
      </c>
      <c r="M30" s="40">
        <f t="shared" ref="M30:N30" si="151">VALUE(M3-200/100*(M1-M2))</f>
        <v>9712.1499999999978</v>
      </c>
      <c r="N30" s="40">
        <f t="shared" si="151"/>
        <v>10785.9</v>
      </c>
      <c r="O30" s="40">
        <f t="shared" ref="O30:Q30" si="152">VALUE(O3-200/100*(O1-O2))</f>
        <v>9713.8999999999978</v>
      </c>
      <c r="P30" s="40">
        <f t="shared" si="152"/>
        <v>2648.5</v>
      </c>
      <c r="Q30" s="40">
        <f t="shared" si="152"/>
        <v>3043.5</v>
      </c>
      <c r="R30" s="40">
        <f t="shared" ref="R30" si="153">VALUE(R3-200/100*(R1-R2))</f>
        <v>9993.7000000000007</v>
      </c>
      <c r="S30" s="40">
        <f t="shared" ref="S30:T30" si="154">VALUE(S3-200/100*(S1-S2))</f>
        <v>20355.5</v>
      </c>
      <c r="T30" s="40">
        <f t="shared" si="154"/>
        <v>-9838.7999999999993</v>
      </c>
    </row>
    <row r="31" spans="1:21" ht="15" customHeight="1">
      <c r="A31" s="24"/>
      <c r="B31" s="25"/>
      <c r="C31" s="25"/>
      <c r="D31" s="6" t="s">
        <v>10</v>
      </c>
      <c r="E31" s="36">
        <f t="shared" ref="E31:F31" si="155">E28</f>
        <v>9202.7999999999993</v>
      </c>
      <c r="F31" s="36">
        <f t="shared" si="155"/>
        <v>10109.275</v>
      </c>
      <c r="G31" s="36">
        <f t="shared" ref="G31" si="156">G28</f>
        <v>10224.375</v>
      </c>
      <c r="H31" s="36">
        <f t="shared" ref="H31" si="157">H28</f>
        <v>21359.325000000001</v>
      </c>
      <c r="I31" s="36"/>
      <c r="L31" s="39">
        <v>2.2360000000000002</v>
      </c>
      <c r="M31" s="40">
        <f t="shared" ref="M31:N31" si="158">VALUE(M3-223.6/100*(M1-M2))</f>
        <v>9799.8947999999982</v>
      </c>
      <c r="N31" s="40">
        <f t="shared" si="158"/>
        <v>10952.162</v>
      </c>
      <c r="O31" s="40">
        <f t="shared" ref="O31:Q31" si="159">VALUE(O3-223.6/100*(O1-O2))</f>
        <v>9659.1597999999976</v>
      </c>
      <c r="P31" s="40">
        <f t="shared" si="159"/>
        <v>2961.0229999999997</v>
      </c>
      <c r="Q31" s="40">
        <f t="shared" si="159"/>
        <v>3402.6329999999998</v>
      </c>
      <c r="R31" s="40">
        <f t="shared" ref="R31" si="160">VALUE(R3-223.6/100*(R1-R2))</f>
        <v>9972.1650000000009</v>
      </c>
      <c r="S31" s="40">
        <f t="shared" ref="S31:T31" si="161">VALUE(S3-223.6/100*(S1-S2))</f>
        <v>22757.448999999997</v>
      </c>
      <c r="T31" s="40">
        <f t="shared" si="161"/>
        <v>-10999.778399999997</v>
      </c>
    </row>
    <row r="32" spans="1:21" ht="15" customHeight="1">
      <c r="A32" s="24"/>
      <c r="B32" s="25"/>
      <c r="C32" s="25"/>
      <c r="D32" s="6" t="s">
        <v>26</v>
      </c>
      <c r="E32" s="37">
        <f>(E29-E31)</f>
        <v>251.70000000000073</v>
      </c>
      <c r="F32" s="37">
        <f t="shared" ref="F32" si="162">ABS(F29-F31)</f>
        <v>21.916666666664241</v>
      </c>
      <c r="G32" s="37">
        <f t="shared" ref="G32" si="163">ABS(G29-G31)</f>
        <v>37.950000000000728</v>
      </c>
      <c r="H32" s="37">
        <f t="shared" ref="H32" si="164">ABS(H29-H31)</f>
        <v>114.65000000000146</v>
      </c>
      <c r="I32" s="37"/>
      <c r="L32" s="39">
        <v>2.2719999999999998</v>
      </c>
      <c r="M32" s="40">
        <f t="shared" ref="M32:N32" si="165">VALUE(M3-227.2/100*(M1-M2))</f>
        <v>9813.279599999998</v>
      </c>
      <c r="N32" s="40">
        <f t="shared" si="165"/>
        <v>10977.523999999999</v>
      </c>
      <c r="O32" s="40">
        <f t="shared" ref="O32:Q32" si="166">VALUE(O3-227.2/100*(O1-O2))</f>
        <v>9650.8095999999969</v>
      </c>
      <c r="P32" s="40">
        <f t="shared" si="166"/>
        <v>3008.6959999999999</v>
      </c>
      <c r="Q32" s="40">
        <f t="shared" si="166"/>
        <v>3457.4159999999997</v>
      </c>
      <c r="R32" s="40">
        <f t="shared" ref="R32" si="167">VALUE(R3-227.2/100*(R1-R2))</f>
        <v>9968.880000000001</v>
      </c>
      <c r="S32" s="40">
        <f t="shared" ref="S32:T32" si="168">VALUE(S3-227.2/100*(S1-S2))</f>
        <v>23123.847999999998</v>
      </c>
      <c r="T32" s="40">
        <f t="shared" si="168"/>
        <v>-11176.876799999998</v>
      </c>
    </row>
    <row r="33" spans="12:21" ht="15" customHeight="1">
      <c r="L33" s="39">
        <v>2.3820000000000001</v>
      </c>
      <c r="M33" s="40">
        <f t="shared" ref="M33:N33" si="169">VALUE(M3-238.2/100*(M1-M2))</f>
        <v>9854.1775999999973</v>
      </c>
      <c r="N33" s="40">
        <f t="shared" si="169"/>
        <v>11055.019</v>
      </c>
      <c r="O33" s="40">
        <f t="shared" ref="O33:Q33" si="170">VALUE(O3-238.2/100*(O1-O2))</f>
        <v>9625.2950999999975</v>
      </c>
      <c r="P33" s="40">
        <f t="shared" si="170"/>
        <v>3154.3634999999995</v>
      </c>
      <c r="Q33" s="40">
        <f t="shared" si="170"/>
        <v>3624.8084999999996</v>
      </c>
      <c r="R33" s="40">
        <f t="shared" ref="R33" si="171">VALUE(R3-238.2/100*(R1-R2))</f>
        <v>9958.8425000000007</v>
      </c>
      <c r="S33" s="40">
        <f t="shared" ref="S33:T33" si="172">VALUE(S3-238.2/100*(S1-S2))</f>
        <v>24243.400499999996</v>
      </c>
      <c r="T33" s="40">
        <f t="shared" si="172"/>
        <v>-11718.010799999998</v>
      </c>
    </row>
    <row r="34" spans="12:21" ht="15" customHeight="1">
      <c r="L34" s="39">
        <v>2.4140000000000001</v>
      </c>
      <c r="M34" s="40">
        <f t="shared" ref="M34:N34" si="173">VALUE(M3-241.4/100*(M1-M2))</f>
        <v>9866.0751999999975</v>
      </c>
      <c r="N34" s="40">
        <f t="shared" si="173"/>
        <v>11077.563</v>
      </c>
      <c r="O34" s="40">
        <f t="shared" ref="O34:Q34" si="174">VALUE(O3-241.4/100*(O1-O2))</f>
        <v>9617.8726999999981</v>
      </c>
      <c r="P34" s="40">
        <f t="shared" si="174"/>
        <v>3196.7395000000001</v>
      </c>
      <c r="Q34" s="40">
        <f t="shared" si="174"/>
        <v>3673.5045</v>
      </c>
      <c r="R34" s="40">
        <f t="shared" ref="R34" si="175">VALUE(R3-241.4/100*(R1-R2))</f>
        <v>9955.9225000000006</v>
      </c>
      <c r="S34" s="40">
        <f t="shared" ref="S34:T34" si="176">VALUE(S3-241.4/100*(S1-S2))</f>
        <v>24569.088500000002</v>
      </c>
      <c r="T34" s="40">
        <f t="shared" si="176"/>
        <v>-11875.4316</v>
      </c>
      <c r="U34" s="52"/>
    </row>
    <row r="35" spans="12:21" ht="15" customHeight="1">
      <c r="L35" s="58">
        <v>2.6179999999999999</v>
      </c>
      <c r="M35" s="59">
        <f t="shared" ref="M35:N35" si="177">VALUE(M3-261.8/100*(M1-M2))</f>
        <v>9941.9223999999977</v>
      </c>
      <c r="N35" s="59">
        <f t="shared" si="177"/>
        <v>11221.280999999999</v>
      </c>
      <c r="O35" s="59">
        <f t="shared" ref="O35:Q35" si="178">VALUE(O3-261.8/100*(O1-O2))</f>
        <v>9570.5548999999974</v>
      </c>
      <c r="P35" s="59">
        <f t="shared" si="178"/>
        <v>3466.8865000000005</v>
      </c>
      <c r="Q35" s="59">
        <f t="shared" si="178"/>
        <v>3983.9415000000004</v>
      </c>
      <c r="R35" s="59">
        <f t="shared" ref="R35" si="179">VALUE(R3-261.8/100*(R1-R2))</f>
        <v>9937.3075000000008</v>
      </c>
      <c r="S35" s="59">
        <f t="shared" ref="S35:T35" si="180">VALUE(S3-261.8/100*(S1-S2))</f>
        <v>26645.349500000004</v>
      </c>
      <c r="T35" s="59">
        <f t="shared" si="180"/>
        <v>-12878.9892</v>
      </c>
    </row>
    <row r="36" spans="12:21" ht="15" customHeight="1">
      <c r="L36" s="39">
        <v>3</v>
      </c>
      <c r="M36" s="40">
        <f t="shared" ref="M36:N36" si="181">VALUE(M3-300/100*(M1-M2))</f>
        <v>10083.949999999997</v>
      </c>
      <c r="N36" s="40">
        <f t="shared" si="181"/>
        <v>11490.4</v>
      </c>
      <c r="O36" s="40">
        <f t="shared" ref="O36:Q36" si="182">VALUE(O3-300/100*(O1-O2))</f>
        <v>9481.9499999999971</v>
      </c>
      <c r="P36" s="40">
        <f t="shared" si="182"/>
        <v>3972.75</v>
      </c>
      <c r="Q36" s="40">
        <f t="shared" si="182"/>
        <v>4565.25</v>
      </c>
      <c r="R36" s="40">
        <f t="shared" ref="R36" si="183">VALUE(R3-300/100*(R1-R2))</f>
        <v>9902.4500000000007</v>
      </c>
      <c r="S36" s="40">
        <f t="shared" ref="S36:T36" si="184">VALUE(S3-300/100*(S1-S2))</f>
        <v>30533.25</v>
      </c>
      <c r="T36" s="40">
        <f t="shared" si="184"/>
        <v>-14758.199999999999</v>
      </c>
    </row>
    <row r="37" spans="12:21" ht="15" customHeight="1">
      <c r="L37" s="39">
        <v>3.2360000000000002</v>
      </c>
      <c r="M37" s="40">
        <f t="shared" ref="M37:N37" si="185">VALUE(M3-323.6/100*(M1-M2))</f>
        <v>10171.694799999997</v>
      </c>
      <c r="N37" s="40">
        <f t="shared" si="185"/>
        <v>11656.662</v>
      </c>
      <c r="O37" s="40">
        <f t="shared" ref="O37:Q37" si="186">VALUE(O3-323.6/100*(O1-O2))</f>
        <v>9427.2097999999969</v>
      </c>
      <c r="P37" s="40">
        <f t="shared" si="186"/>
        <v>4285.2730000000001</v>
      </c>
      <c r="Q37" s="40">
        <f t="shared" si="186"/>
        <v>4924.3830000000007</v>
      </c>
      <c r="R37" s="40">
        <f t="shared" ref="R37" si="187">VALUE(R3-323.6/100*(R1-R2))</f>
        <v>9880.9150000000009</v>
      </c>
      <c r="S37" s="40">
        <f t="shared" ref="S37:T37" si="188">VALUE(S3-323.6/100*(S1-S2))</f>
        <v>32935.199000000001</v>
      </c>
      <c r="T37" s="40">
        <f t="shared" si="188"/>
        <v>-15919.178400000001</v>
      </c>
    </row>
    <row r="38" spans="12:21" ht="15" customHeight="1">
      <c r="L38" s="39">
        <v>3.2719999999999998</v>
      </c>
      <c r="M38" s="40">
        <f t="shared" ref="M38:N38" si="189">VALUE(M3-327.2/100*(M1-M2))</f>
        <v>10185.079599999997</v>
      </c>
      <c r="N38" s="40">
        <f t="shared" si="189"/>
        <v>11682.023999999999</v>
      </c>
      <c r="O38" s="40">
        <f t="shared" ref="O38:Q38" si="190">VALUE(O3-327.2/100*(O1-O2))</f>
        <v>9418.8595999999961</v>
      </c>
      <c r="P38" s="40">
        <f t="shared" si="190"/>
        <v>4332.9459999999999</v>
      </c>
      <c r="Q38" s="40">
        <f t="shared" si="190"/>
        <v>4979.1659999999993</v>
      </c>
      <c r="R38" s="40">
        <f t="shared" ref="R38" si="191">VALUE(R3-327.2/100*(R1-R2))</f>
        <v>9877.630000000001</v>
      </c>
      <c r="S38" s="40">
        <f t="shared" ref="S38:T38" si="192">VALUE(S3-327.2/100*(S1-S2))</f>
        <v>33301.597999999998</v>
      </c>
      <c r="T38" s="40">
        <f t="shared" si="192"/>
        <v>-16096.276799999998</v>
      </c>
    </row>
    <row r="39" spans="12:21" ht="15" customHeight="1">
      <c r="L39" s="39">
        <v>3.3820000000000001</v>
      </c>
      <c r="M39" s="40">
        <f t="shared" ref="M39:N39" si="193">VALUE(M3-338.2/100*(M1-M2))</f>
        <v>10225.977599999997</v>
      </c>
      <c r="N39" s="40">
        <f t="shared" si="193"/>
        <v>11759.519</v>
      </c>
      <c r="O39" s="40">
        <f t="shared" ref="O39:Q39" si="194">VALUE(O3-338.2/100*(O1-O2))</f>
        <v>9393.3450999999968</v>
      </c>
      <c r="P39" s="40">
        <f t="shared" si="194"/>
        <v>4478.6134999999995</v>
      </c>
      <c r="Q39" s="40">
        <f t="shared" si="194"/>
        <v>5146.5584999999992</v>
      </c>
      <c r="R39" s="40">
        <f t="shared" ref="R39" si="195">VALUE(R3-338.2/100*(R1-R2))</f>
        <v>9867.5925000000007</v>
      </c>
      <c r="S39" s="40">
        <f t="shared" ref="S39:T39" si="196">VALUE(S3-338.2/100*(S1-S2))</f>
        <v>34421.150499999996</v>
      </c>
      <c r="T39" s="40">
        <f t="shared" si="196"/>
        <v>-16637.410799999998</v>
      </c>
    </row>
    <row r="40" spans="12:21" ht="15" customHeight="1">
      <c r="L40" s="39">
        <v>3.4140000000000001</v>
      </c>
      <c r="M40" s="40">
        <f t="shared" ref="M40:N40" si="197">VALUE(M3-341.4/100*(M1-M2))</f>
        <v>10237.875199999997</v>
      </c>
      <c r="N40" s="40">
        <f t="shared" si="197"/>
        <v>11782.063</v>
      </c>
      <c r="O40" s="40">
        <f t="shared" ref="O40:Q40" si="198">VALUE(O3-341.4/100*(O1-O2))</f>
        <v>9385.9226999999973</v>
      </c>
      <c r="P40" s="40">
        <f t="shared" si="198"/>
        <v>4520.9894999999997</v>
      </c>
      <c r="Q40" s="40">
        <f t="shared" si="198"/>
        <v>5195.2544999999991</v>
      </c>
      <c r="R40" s="40">
        <f t="shared" ref="R40" si="199">VALUE(R3-341.4/100*(R1-R2))</f>
        <v>9864.6725000000006</v>
      </c>
      <c r="S40" s="40">
        <f t="shared" ref="S40:T40" si="200">VALUE(S3-341.4/100*(S1-S2))</f>
        <v>34746.838499999998</v>
      </c>
      <c r="T40" s="40">
        <f t="shared" si="200"/>
        <v>-16794.831599999998</v>
      </c>
    </row>
    <row r="41" spans="12:21" ht="15" customHeight="1">
      <c r="L41" s="39">
        <v>3.6179999999999999</v>
      </c>
      <c r="M41" s="40">
        <f t="shared" ref="M41:N41" si="201">VALUE(M3-361.8/100*(M1-M2))</f>
        <v>10313.722399999997</v>
      </c>
      <c r="N41" s="40">
        <f t="shared" si="201"/>
        <v>11925.780999999999</v>
      </c>
      <c r="O41" s="40">
        <f t="shared" ref="O41:Q41" si="202">VALUE(O3-361.8/100*(O1-O2))</f>
        <v>9338.6048999999966</v>
      </c>
      <c r="P41" s="40">
        <f t="shared" si="202"/>
        <v>4791.1365000000005</v>
      </c>
      <c r="Q41" s="40">
        <f t="shared" si="202"/>
        <v>5505.6915000000008</v>
      </c>
      <c r="R41" s="40">
        <f t="shared" ref="R41" si="203">VALUE(R3-361.8/100*(R1-R2))</f>
        <v>9846.0575000000008</v>
      </c>
      <c r="S41" s="40">
        <f t="shared" ref="S41:T41" si="204">VALUE(S3-361.8/100*(S1-S2))</f>
        <v>36823.099500000004</v>
      </c>
      <c r="T41" s="40">
        <f t="shared" si="204"/>
        <v>-17798.389200000001</v>
      </c>
    </row>
    <row r="42" spans="12:21" ht="15" customHeight="1">
      <c r="L42" s="39">
        <v>4</v>
      </c>
      <c r="M42" s="40">
        <f t="shared" ref="M42:N42" si="205">VALUE(M3-400/100*(M1-M2))</f>
        <v>10455.749999999996</v>
      </c>
      <c r="N42" s="40">
        <f t="shared" si="205"/>
        <v>12194.9</v>
      </c>
      <c r="O42" s="40">
        <f t="shared" ref="O42:Q42" si="206">VALUE(O3-400/100*(O1-O2))</f>
        <v>9249.9999999999964</v>
      </c>
      <c r="P42" s="40">
        <f t="shared" si="206"/>
        <v>5297</v>
      </c>
      <c r="Q42" s="40">
        <f t="shared" si="206"/>
        <v>6087</v>
      </c>
      <c r="R42" s="40">
        <f t="shared" ref="R42" si="207">VALUE(R3-400/100*(R1-R2))</f>
        <v>9811.2000000000007</v>
      </c>
      <c r="S42" s="40">
        <f t="shared" ref="S42:T42" si="208">VALUE(S3-400/100*(S1-S2))</f>
        <v>40711</v>
      </c>
      <c r="T42" s="40">
        <f t="shared" si="208"/>
        <v>-19677.599999999999</v>
      </c>
    </row>
    <row r="43" spans="12:21" ht="15" customHeight="1">
      <c r="L43" s="39">
        <v>4.2359999999999998</v>
      </c>
      <c r="M43" s="40">
        <f t="shared" ref="M43:N43" si="209">VALUE(M3-423.6/100*(M1-M2))</f>
        <v>10543.494799999997</v>
      </c>
      <c r="N43" s="40">
        <f t="shared" si="209"/>
        <v>12361.162</v>
      </c>
      <c r="O43" s="40">
        <f t="shared" ref="O43:Q43" si="210">VALUE(O3-423.6/100*(O1-O2))</f>
        <v>9195.2597999999962</v>
      </c>
      <c r="P43" s="40">
        <f t="shared" si="210"/>
        <v>5609.523000000001</v>
      </c>
      <c r="Q43" s="40">
        <f t="shared" si="210"/>
        <v>6446.1330000000007</v>
      </c>
      <c r="R43" s="40">
        <f t="shared" ref="R43" si="211">VALUE(R3-423.6/100*(R1-R2))</f>
        <v>9789.6650000000009</v>
      </c>
      <c r="S43" s="40">
        <f t="shared" ref="S43:T43" si="212">VALUE(S3-423.6/100*(S1-S2))</f>
        <v>43112.949000000008</v>
      </c>
      <c r="T43" s="40">
        <f t="shared" si="212"/>
        <v>-20838.578400000002</v>
      </c>
    </row>
    <row r="44" spans="12:21" ht="15" customHeight="1">
      <c r="L44" s="39">
        <v>4.2720000000000002</v>
      </c>
      <c r="M44" s="40">
        <f t="shared" ref="M44:N44" si="213">VALUE(M3-427.2/100*(M1-M2))</f>
        <v>10556.879599999997</v>
      </c>
      <c r="N44" s="40">
        <f t="shared" si="213"/>
        <v>12386.523999999999</v>
      </c>
      <c r="O44" s="40">
        <f t="shared" ref="O44:Q44" si="214">VALUE(O3-427.2/100*(O1-O2))</f>
        <v>9186.9095999999954</v>
      </c>
      <c r="P44" s="40">
        <f t="shared" si="214"/>
        <v>5657.1959999999999</v>
      </c>
      <c r="Q44" s="40">
        <f t="shared" si="214"/>
        <v>6500.9160000000002</v>
      </c>
      <c r="R44" s="40">
        <f t="shared" ref="R44" si="215">VALUE(R3-427.2/100*(R1-R2))</f>
        <v>9786.380000000001</v>
      </c>
      <c r="S44" s="40">
        <f t="shared" ref="S44:T44" si="216">VALUE(S3-427.2/100*(S1-S2))</f>
        <v>43479.348000000005</v>
      </c>
      <c r="T44" s="40">
        <f t="shared" si="216"/>
        <v>-21015.676800000001</v>
      </c>
    </row>
    <row r="45" spans="12:21" ht="15" customHeight="1">
      <c r="L45" s="39">
        <v>4.3819999999999997</v>
      </c>
      <c r="M45" s="40">
        <f t="shared" ref="M45:N45" si="217">VALUE(M3-438.2/100*(M1-M2))</f>
        <v>10597.777599999996</v>
      </c>
      <c r="N45" s="40">
        <f t="shared" si="217"/>
        <v>12464.019</v>
      </c>
      <c r="O45" s="40">
        <f t="shared" ref="O45:Q45" si="218">VALUE(O3-438.2/100*(O1-O2))</f>
        <v>9161.3950999999961</v>
      </c>
      <c r="P45" s="40">
        <f t="shared" si="218"/>
        <v>5802.8634999999995</v>
      </c>
      <c r="Q45" s="40">
        <f t="shared" si="218"/>
        <v>6668.3084999999992</v>
      </c>
      <c r="R45" s="40">
        <f t="shared" ref="R45" si="219">VALUE(R3-438.2/100*(R1-R2))</f>
        <v>9776.3425000000007</v>
      </c>
      <c r="S45" s="40">
        <f t="shared" ref="S45:T45" si="220">VALUE(S3-438.2/100*(S1-S2))</f>
        <v>44598.900499999996</v>
      </c>
      <c r="T45" s="40">
        <f t="shared" si="220"/>
        <v>-21556.810799999996</v>
      </c>
    </row>
    <row r="46" spans="12:21" ht="15" customHeight="1">
      <c r="L46" s="39">
        <v>4.4139999999999997</v>
      </c>
      <c r="M46" s="40">
        <f t="shared" ref="M46:N46" si="221">VALUE(M3-414.4/100*(M1-M2))</f>
        <v>10509.289199999996</v>
      </c>
      <c r="N46" s="40">
        <f t="shared" si="221"/>
        <v>12296.348</v>
      </c>
      <c r="O46" s="40">
        <f t="shared" ref="O46:Q46" si="222">VALUE(O3-414.4/100*(O1-O2))</f>
        <v>9216.5991999999969</v>
      </c>
      <c r="P46" s="40">
        <f t="shared" si="222"/>
        <v>5487.692</v>
      </c>
      <c r="Q46" s="40">
        <f t="shared" si="222"/>
        <v>6306.1320000000005</v>
      </c>
      <c r="R46" s="40">
        <f t="shared" ref="R46" si="223">VALUE(R3-414.4/100*(R1-R2))</f>
        <v>9798.0600000000013</v>
      </c>
      <c r="S46" s="40">
        <f t="shared" ref="S46:T46" si="224">VALUE(S3-414.4/100*(S1-S2))</f>
        <v>42176.595999999998</v>
      </c>
      <c r="T46" s="40">
        <f t="shared" si="224"/>
        <v>-20385.993599999998</v>
      </c>
    </row>
    <row r="47" spans="12:21" ht="15" customHeight="1">
      <c r="L47" s="60">
        <v>4.6180000000000003</v>
      </c>
      <c r="M47" s="61">
        <f t="shared" ref="M47:N47" si="225">VALUE(M3-461.8/100*(M1-M2))</f>
        <v>10685.522399999996</v>
      </c>
      <c r="N47" s="61">
        <f t="shared" si="225"/>
        <v>12630.280999999999</v>
      </c>
      <c r="O47" s="61">
        <f t="shared" ref="O47:Q47" si="226">VALUE(O3-461.8/100*(O1-O2))</f>
        <v>9106.6548999999959</v>
      </c>
      <c r="P47" s="61">
        <f t="shared" si="226"/>
        <v>6115.3865000000005</v>
      </c>
      <c r="Q47" s="61">
        <f t="shared" si="226"/>
        <v>7027.4415000000008</v>
      </c>
      <c r="R47" s="61">
        <f t="shared" ref="R47" si="227">VALUE(R3-461.8/100*(R1-R2))</f>
        <v>9754.8075000000008</v>
      </c>
      <c r="S47" s="61">
        <f t="shared" ref="S47:T47" si="228">VALUE(S3-461.8/100*(S1-S2))</f>
        <v>47000.849500000004</v>
      </c>
      <c r="T47" s="61">
        <f t="shared" si="228"/>
        <v>-22717.789199999999</v>
      </c>
    </row>
    <row r="48" spans="12:21" ht="15" customHeight="1">
      <c r="L48" s="39">
        <v>4.7640000000000002</v>
      </c>
      <c r="M48" s="40">
        <f t="shared" ref="M48:N48" si="229">VALUE(M3-476.4/100*(M1-M2))</f>
        <v>10739.805199999995</v>
      </c>
      <c r="N48" s="40">
        <f t="shared" si="229"/>
        <v>12733.137999999999</v>
      </c>
      <c r="O48" s="40">
        <f t="shared" ref="O48:Q48" si="230">VALUE(O3-476.4/100*(O1-O2))</f>
        <v>9072.7901999999958</v>
      </c>
      <c r="P48" s="40">
        <f t="shared" si="230"/>
        <v>6308.726999999999</v>
      </c>
      <c r="Q48" s="40">
        <f t="shared" si="230"/>
        <v>7249.6169999999993</v>
      </c>
      <c r="R48" s="40">
        <f t="shared" ref="R48" si="231">VALUE(R3-476.4/100*(R1-R2))</f>
        <v>9741.4850000000006</v>
      </c>
      <c r="S48" s="40">
        <f t="shared" ref="S48:T48" si="232">VALUE(S3-476.4/100*(S1-S2))</f>
        <v>48486.800999999992</v>
      </c>
      <c r="T48" s="40">
        <f t="shared" si="232"/>
        <v>-23436.021599999996</v>
      </c>
    </row>
    <row r="49" spans="12:20" ht="15" customHeight="1">
      <c r="L49" s="39">
        <v>5</v>
      </c>
      <c r="M49" s="40">
        <f t="shared" ref="M49:N49" si="233">VALUE(M3-500/100*(M1-M2))</f>
        <v>10827.549999999996</v>
      </c>
      <c r="N49" s="40">
        <f t="shared" si="233"/>
        <v>12899.4</v>
      </c>
      <c r="O49" s="40">
        <f t="shared" ref="O49:Q49" si="234">VALUE(O3-500/100*(O1-O2))</f>
        <v>9018.0499999999956</v>
      </c>
      <c r="P49" s="40">
        <f t="shared" si="234"/>
        <v>6621.25</v>
      </c>
      <c r="Q49" s="40">
        <f t="shared" si="234"/>
        <v>7608.75</v>
      </c>
      <c r="R49" s="40">
        <f t="shared" ref="R49" si="235">VALUE(R3-500/100*(R1-R2))</f>
        <v>9719.9500000000007</v>
      </c>
      <c r="S49" s="40">
        <f t="shared" ref="S49:T49" si="236">VALUE(S3-500/100*(S1-S2))</f>
        <v>50888.75</v>
      </c>
      <c r="T49" s="40">
        <f t="shared" si="236"/>
        <v>-24597</v>
      </c>
    </row>
    <row r="50" spans="12:20" ht="15" customHeight="1">
      <c r="L50" s="39">
        <v>5.2359999999999998</v>
      </c>
      <c r="M50" s="40">
        <f t="shared" ref="M50:N50" si="237">VALUE(M3-523.6/100*(M1-M2))</f>
        <v>10915.294799999996</v>
      </c>
      <c r="N50" s="40">
        <f t="shared" si="237"/>
        <v>13065.662</v>
      </c>
      <c r="O50" s="40">
        <f t="shared" ref="O50:Q50" si="238">VALUE(O3-523.6/100*(O1-O2))</f>
        <v>8963.3097999999954</v>
      </c>
      <c r="P50" s="40">
        <f t="shared" si="238"/>
        <v>6933.773000000001</v>
      </c>
      <c r="Q50" s="40">
        <f t="shared" si="238"/>
        <v>7967.8830000000007</v>
      </c>
      <c r="R50" s="40">
        <f t="shared" ref="R50" si="239">VALUE(R3-523.6/100*(R1-R2))</f>
        <v>9698.4150000000009</v>
      </c>
      <c r="S50" s="40">
        <f t="shared" ref="S50:T50" si="240">VALUE(S3-523.6/100*(S1-S2))</f>
        <v>53290.699000000008</v>
      </c>
      <c r="T50" s="40">
        <f t="shared" si="240"/>
        <v>-25757.9784</v>
      </c>
    </row>
    <row r="51" spans="12:20" ht="15" customHeight="1">
      <c r="L51" s="39">
        <v>5.3819999999999997</v>
      </c>
      <c r="M51" s="40">
        <f t="shared" ref="M51:N51" si="241">VALUE(M3-538.2/100*(M1-M2))</f>
        <v>10969.577599999995</v>
      </c>
      <c r="N51" s="40">
        <f t="shared" si="241"/>
        <v>13168.519</v>
      </c>
      <c r="O51" s="40">
        <f t="shared" ref="O51:Q51" si="242">VALUE(O3-538.2/100*(O1-O2))</f>
        <v>8929.4450999999954</v>
      </c>
      <c r="P51" s="40">
        <f t="shared" si="242"/>
        <v>7127.1135000000004</v>
      </c>
      <c r="Q51" s="40">
        <f t="shared" si="242"/>
        <v>8190.058500000001</v>
      </c>
      <c r="R51" s="40">
        <f t="shared" ref="R51" si="243">VALUE(R3-538.2/100*(R1-R2))</f>
        <v>9685.0925000000007</v>
      </c>
      <c r="S51" s="40">
        <f t="shared" ref="S51:T51" si="244">VALUE(S3-538.2/100*(S1-S2))</f>
        <v>54776.650500000003</v>
      </c>
      <c r="T51" s="40">
        <f t="shared" si="244"/>
        <v>-26476.210800000001</v>
      </c>
    </row>
    <row r="52" spans="12:20" ht="15" customHeight="1">
      <c r="L52" s="39">
        <v>5.6180000000000003</v>
      </c>
      <c r="M52" s="40">
        <f t="shared" ref="M52:N52" si="245">VALUE(M3-561.8/100*(M1-M2))</f>
        <v>11057.322399999995</v>
      </c>
      <c r="N52" s="40">
        <f t="shared" si="245"/>
        <v>13334.780999999999</v>
      </c>
      <c r="O52" s="40">
        <f t="shared" ref="O52:Q52" si="246">VALUE(O3-561.8/100*(O1-O2))</f>
        <v>8874.7048999999952</v>
      </c>
      <c r="P52" s="40">
        <f t="shared" si="246"/>
        <v>7439.6364999999996</v>
      </c>
      <c r="Q52" s="40">
        <f t="shared" si="246"/>
        <v>8549.191499999999</v>
      </c>
      <c r="R52" s="40">
        <f t="shared" ref="R52" si="247">VALUE(R3-561.8/100*(R1-R2))</f>
        <v>9663.5575000000008</v>
      </c>
      <c r="S52" s="40">
        <f t="shared" ref="S52:T52" si="248">VALUE(S3-561.8/100*(S1-S2))</f>
        <v>57178.599499999997</v>
      </c>
      <c r="T52" s="40">
        <f t="shared" si="248"/>
        <v>-27637.189199999993</v>
      </c>
    </row>
    <row r="53" spans="12:20" ht="15" customHeight="1"/>
    <row r="54" spans="12:20" ht="15" customHeight="1"/>
  </sheetData>
  <mergeCells count="4">
    <mergeCell ref="A17:D17"/>
    <mergeCell ref="A5:D5"/>
    <mergeCell ref="A1:D1"/>
    <mergeCell ref="A24:D24"/>
  </mergeCells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7"/>
  <sheetViews>
    <sheetView showGridLines="0" zoomScaleNormal="100" workbookViewId="0">
      <selection activeCell="A30" sqref="A30"/>
    </sheetView>
  </sheetViews>
  <sheetFormatPr defaultColWidth="8.77734375" defaultRowHeight="14.7" customHeight="1"/>
  <cols>
    <col min="1" max="1" width="112.77734375" style="8" customWidth="1"/>
    <col min="2" max="252" width="8.77734375" style="8" customWidth="1"/>
  </cols>
  <sheetData>
    <row r="1" spans="1:1" ht="14.4">
      <c r="A1" s="10"/>
    </row>
    <row r="2" spans="1:1" ht="14.7" customHeight="1">
      <c r="A2"/>
    </row>
    <row r="3" spans="1:1" ht="14.7" customHeight="1">
      <c r="A3"/>
    </row>
    <row r="4" spans="1:1" ht="14.7" customHeight="1">
      <c r="A4"/>
    </row>
    <row r="5" spans="1:1" ht="14.7" customHeight="1">
      <c r="A5" s="9"/>
    </row>
    <row r="6" spans="1:1" ht="14.7" customHeight="1">
      <c r="A6"/>
    </row>
    <row r="7" spans="1:1" ht="14.7" customHeight="1">
      <c r="A7" s="57"/>
    </row>
  </sheetData>
  <pageMargins left="0.7" right="0.7" top="0.75" bottom="0.75" header="0.3" footer="0.3"/>
  <pageSetup orientation="portrait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A23" sqref="A23"/>
    </sheetView>
  </sheetViews>
  <sheetFormatPr defaultColWidth="8.88671875" defaultRowHeight="13.8"/>
  <cols>
    <col min="1" max="1" width="13.5546875" style="11" bestFit="1" customWidth="1"/>
    <col min="2" max="16384" width="8.88671875" style="11"/>
  </cols>
  <sheetData>
    <row r="2" spans="1:16">
      <c r="A2" s="11" t="s">
        <v>32</v>
      </c>
      <c r="C2" s="11" t="s">
        <v>33</v>
      </c>
      <c r="E2" s="11" t="s">
        <v>34</v>
      </c>
      <c r="G2" s="11" t="s">
        <v>35</v>
      </c>
      <c r="I2" s="11" t="s">
        <v>36</v>
      </c>
      <c r="K2" s="11" t="s">
        <v>37</v>
      </c>
      <c r="M2" s="11" t="s">
        <v>38</v>
      </c>
      <c r="N2" s="11" t="s">
        <v>39</v>
      </c>
      <c r="P2" s="11" t="s">
        <v>40</v>
      </c>
    </row>
    <row r="3" spans="1:16">
      <c r="C3" s="11" t="s">
        <v>41</v>
      </c>
      <c r="E3" s="11" t="s">
        <v>42</v>
      </c>
      <c r="G3" s="11" t="s">
        <v>43</v>
      </c>
      <c r="I3" s="11" t="s">
        <v>44</v>
      </c>
      <c r="K3" s="11" t="s">
        <v>45</v>
      </c>
      <c r="N3" s="11" t="s">
        <v>46</v>
      </c>
      <c r="P3" s="11" t="s">
        <v>47</v>
      </c>
    </row>
    <row r="4" spans="1:16">
      <c r="C4" s="11" t="s">
        <v>48</v>
      </c>
      <c r="E4" s="11" t="s">
        <v>49</v>
      </c>
      <c r="I4" s="11" t="s">
        <v>50</v>
      </c>
    </row>
    <row r="5" spans="1:16">
      <c r="C5" s="11" t="s">
        <v>51</v>
      </c>
      <c r="E5" s="11" t="s">
        <v>52</v>
      </c>
      <c r="I5" s="11" t="s">
        <v>53</v>
      </c>
    </row>
    <row r="6" spans="1:16">
      <c r="A6" s="11" t="s">
        <v>54</v>
      </c>
      <c r="C6" s="11" t="s">
        <v>55</v>
      </c>
    </row>
    <row r="7" spans="1:16">
      <c r="C7" s="11" t="s">
        <v>56</v>
      </c>
    </row>
    <row r="8" spans="1:16">
      <c r="A8" s="11" t="s">
        <v>57</v>
      </c>
      <c r="C8" s="11" t="s">
        <v>58</v>
      </c>
    </row>
    <row r="9" spans="1:16">
      <c r="A9" s="11" t="s">
        <v>59</v>
      </c>
      <c r="C9" s="11" t="s">
        <v>60</v>
      </c>
    </row>
    <row r="12" spans="1:16">
      <c r="A12" s="11" t="s">
        <v>61</v>
      </c>
    </row>
    <row r="13" spans="1:16">
      <c r="A13" s="11" t="s">
        <v>62</v>
      </c>
    </row>
    <row r="16" spans="1:16">
      <c r="A16" s="11" t="s">
        <v>63</v>
      </c>
    </row>
    <row r="19" spans="1:1">
      <c r="A19" s="11" t="s">
        <v>64</v>
      </c>
    </row>
  </sheetData>
  <autoFilter ref="A1:A34">
    <sortState ref="A2:A34">
      <sortCondition ref="A1:A3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2"/>
  <sheetViews>
    <sheetView topLeftCell="BG1" workbookViewId="0">
      <selection activeCell="BV3" sqref="BV3"/>
    </sheetView>
  </sheetViews>
  <sheetFormatPr defaultRowHeight="14.4"/>
  <cols>
    <col min="1" max="79" width="10.77734375" style="15" customWidth="1"/>
  </cols>
  <sheetData>
    <row r="1" spans="1:79">
      <c r="A1" s="2">
        <v>43862</v>
      </c>
      <c r="B1" s="2">
        <v>43864</v>
      </c>
      <c r="C1" s="2">
        <v>43865</v>
      </c>
      <c r="D1" s="2">
        <v>43866</v>
      </c>
      <c r="E1" s="2">
        <v>43867</v>
      </c>
      <c r="F1" s="2">
        <v>43868</v>
      </c>
      <c r="G1" s="2">
        <v>43871</v>
      </c>
      <c r="H1" s="2">
        <v>43872</v>
      </c>
      <c r="I1" s="2">
        <v>43873</v>
      </c>
      <c r="J1" s="2">
        <v>43874</v>
      </c>
      <c r="K1" s="2">
        <v>43875</v>
      </c>
      <c r="L1" s="2">
        <v>43878</v>
      </c>
      <c r="M1" s="2">
        <v>43879</v>
      </c>
      <c r="N1" s="2">
        <v>43880</v>
      </c>
      <c r="O1" s="2">
        <v>43881</v>
      </c>
      <c r="P1" s="2">
        <v>43885</v>
      </c>
      <c r="Q1" s="2">
        <v>43886</v>
      </c>
      <c r="R1" s="2">
        <v>43887</v>
      </c>
      <c r="S1" s="2">
        <v>43888</v>
      </c>
      <c r="T1" s="2">
        <v>43889</v>
      </c>
      <c r="U1" s="2">
        <v>43892</v>
      </c>
      <c r="V1" s="2">
        <v>43893</v>
      </c>
      <c r="W1" s="2">
        <v>43894</v>
      </c>
      <c r="X1" s="2">
        <v>43895</v>
      </c>
      <c r="Y1" s="2">
        <v>43896</v>
      </c>
      <c r="Z1" s="2">
        <v>43906</v>
      </c>
      <c r="AA1" s="2">
        <v>43907</v>
      </c>
      <c r="AB1" s="2">
        <v>43908</v>
      </c>
      <c r="AC1" s="2">
        <v>43909</v>
      </c>
      <c r="AD1" s="2">
        <v>43910</v>
      </c>
      <c r="AE1" s="2">
        <v>43913</v>
      </c>
      <c r="AF1" s="2">
        <v>43914</v>
      </c>
      <c r="AG1" s="2">
        <v>43915</v>
      </c>
      <c r="AH1" s="2">
        <v>43916</v>
      </c>
      <c r="AI1" s="2">
        <v>43917</v>
      </c>
      <c r="AJ1" s="2">
        <v>43920</v>
      </c>
      <c r="AK1" s="2">
        <v>43921</v>
      </c>
      <c r="AL1" s="2">
        <v>43922</v>
      </c>
      <c r="AM1" s="2">
        <v>43924</v>
      </c>
      <c r="AN1" s="2">
        <v>43928</v>
      </c>
      <c r="AO1" s="2">
        <v>43929</v>
      </c>
      <c r="AP1" s="2">
        <v>43930</v>
      </c>
      <c r="AQ1" s="2">
        <v>43934</v>
      </c>
      <c r="AR1" s="2">
        <v>43936</v>
      </c>
      <c r="AS1" s="2">
        <v>43937</v>
      </c>
      <c r="AT1" s="2">
        <v>43938</v>
      </c>
      <c r="AU1" s="2">
        <v>43941</v>
      </c>
      <c r="AV1" s="2">
        <v>43942</v>
      </c>
      <c r="AW1" s="2">
        <v>43943</v>
      </c>
      <c r="AX1" s="2">
        <v>43944</v>
      </c>
      <c r="AY1" s="2">
        <v>43945</v>
      </c>
      <c r="AZ1" s="2">
        <v>43948</v>
      </c>
      <c r="BA1" s="2">
        <v>43949</v>
      </c>
      <c r="BB1" s="2">
        <v>43950</v>
      </c>
      <c r="BC1" s="2">
        <v>43951</v>
      </c>
      <c r="BD1" s="2">
        <v>43955</v>
      </c>
      <c r="BE1" s="2">
        <v>43956</v>
      </c>
      <c r="BF1" s="2">
        <v>43957</v>
      </c>
      <c r="BG1" s="2">
        <v>43958</v>
      </c>
      <c r="BH1" s="2">
        <v>43959</v>
      </c>
      <c r="BI1" s="2">
        <v>43962</v>
      </c>
      <c r="BJ1" s="2">
        <v>43963</v>
      </c>
      <c r="BK1" s="2">
        <v>43964</v>
      </c>
      <c r="BL1" s="2">
        <v>43965</v>
      </c>
      <c r="BM1" s="2">
        <v>43966</v>
      </c>
      <c r="BN1" s="2">
        <v>43969</v>
      </c>
      <c r="BO1" s="2">
        <v>43970</v>
      </c>
      <c r="BP1" s="2">
        <v>43971</v>
      </c>
      <c r="BQ1" s="2">
        <v>43972</v>
      </c>
      <c r="BR1" s="2">
        <v>43973</v>
      </c>
      <c r="BS1" s="2">
        <v>43977</v>
      </c>
      <c r="BT1" s="2">
        <v>43978</v>
      </c>
      <c r="BU1" s="2">
        <v>43979</v>
      </c>
      <c r="BV1" s="2">
        <v>43980</v>
      </c>
      <c r="BW1" s="2">
        <v>43983</v>
      </c>
      <c r="BX1" s="2">
        <v>43984</v>
      </c>
      <c r="BY1" s="2">
        <v>43985</v>
      </c>
      <c r="BZ1" s="2">
        <v>43986</v>
      </c>
      <c r="CA1" s="2">
        <v>43987</v>
      </c>
    </row>
    <row r="2" spans="1:79">
      <c r="A2" s="19">
        <v>12017.35</v>
      </c>
      <c r="B2" s="19">
        <v>11749.85</v>
      </c>
      <c r="C2" s="19">
        <v>11986.15</v>
      </c>
      <c r="D2" s="19">
        <v>12098.15</v>
      </c>
      <c r="E2" s="19">
        <v>12160.6</v>
      </c>
      <c r="F2" s="19">
        <v>12154.7</v>
      </c>
      <c r="G2" s="19">
        <v>12103.55</v>
      </c>
      <c r="H2" s="19">
        <v>12172.3</v>
      </c>
      <c r="I2" s="19">
        <v>12231.75</v>
      </c>
      <c r="J2" s="19">
        <v>12225.65</v>
      </c>
      <c r="K2" s="19">
        <v>12246.7</v>
      </c>
      <c r="L2" s="19">
        <v>12159.6</v>
      </c>
      <c r="M2" s="19">
        <v>12030.75</v>
      </c>
      <c r="N2" s="19">
        <v>12134.7</v>
      </c>
      <c r="O2" s="19">
        <v>12152</v>
      </c>
      <c r="P2" s="19">
        <v>12012.55</v>
      </c>
      <c r="Q2" s="19">
        <v>11883.05</v>
      </c>
      <c r="R2" s="19">
        <v>11783.25</v>
      </c>
      <c r="S2" s="19">
        <v>11663.85</v>
      </c>
      <c r="T2" s="19">
        <v>11384.8</v>
      </c>
      <c r="U2" s="19">
        <v>11433</v>
      </c>
      <c r="V2" s="19">
        <v>11342.25</v>
      </c>
      <c r="W2" s="19">
        <v>11356.6</v>
      </c>
      <c r="X2" s="19">
        <v>11389.5</v>
      </c>
      <c r="Y2" s="19">
        <v>11035.1</v>
      </c>
      <c r="Z2" s="56">
        <v>9602.2000000000007</v>
      </c>
      <c r="AA2" s="56">
        <v>9403.7999999999993</v>
      </c>
      <c r="AB2" s="56">
        <v>9127.5499999999993</v>
      </c>
      <c r="AC2" s="56">
        <v>8575.4500000000007</v>
      </c>
      <c r="AD2" s="56">
        <v>8883</v>
      </c>
      <c r="AE2" s="56">
        <v>8159.25</v>
      </c>
      <c r="AF2" s="56">
        <v>8036.95</v>
      </c>
      <c r="AG2" s="56">
        <v>8376.75</v>
      </c>
      <c r="AH2" s="56">
        <v>8749.0499999999993</v>
      </c>
      <c r="AI2" s="56">
        <v>9038.9</v>
      </c>
      <c r="AJ2" s="56">
        <v>8576</v>
      </c>
      <c r="AK2" s="56">
        <v>8678.2999999999993</v>
      </c>
      <c r="AL2" s="56">
        <v>8588.1</v>
      </c>
      <c r="AM2" s="56">
        <v>8356.5499999999993</v>
      </c>
      <c r="AN2" s="56">
        <v>8819.4</v>
      </c>
      <c r="AO2" s="56">
        <v>9131.7000000000007</v>
      </c>
      <c r="AP2" s="56">
        <v>9128.35</v>
      </c>
      <c r="AQ2" s="56">
        <v>9112.0499999999993</v>
      </c>
      <c r="AR2" s="56">
        <v>9261.2000000000007</v>
      </c>
      <c r="AS2" s="56">
        <v>9053.75</v>
      </c>
      <c r="AT2" s="56">
        <v>9324</v>
      </c>
      <c r="AU2" s="56">
        <v>9390.85</v>
      </c>
      <c r="AV2" s="56">
        <v>9044.4</v>
      </c>
      <c r="AW2" s="56">
        <v>9209.75</v>
      </c>
      <c r="AX2" s="56">
        <v>9343.6</v>
      </c>
      <c r="AY2" s="56">
        <v>9296.9</v>
      </c>
      <c r="AZ2" s="56">
        <v>9377.1</v>
      </c>
      <c r="BA2" s="56">
        <v>9404.4</v>
      </c>
      <c r="BB2" s="56">
        <v>9599.85</v>
      </c>
      <c r="BC2" s="56">
        <v>9889.0499999999993</v>
      </c>
      <c r="BD2" s="56">
        <v>9533.5</v>
      </c>
      <c r="BE2" s="56">
        <v>9450.9</v>
      </c>
      <c r="BF2" s="56">
        <v>9346.9</v>
      </c>
      <c r="BG2" s="56">
        <v>9277.85</v>
      </c>
      <c r="BH2" s="56">
        <v>9382.65</v>
      </c>
      <c r="BI2" s="56">
        <v>9439.9</v>
      </c>
      <c r="BJ2" s="56">
        <v>9240.85</v>
      </c>
      <c r="BK2" s="56">
        <v>9584.5</v>
      </c>
      <c r="BL2" s="56">
        <v>9281.1</v>
      </c>
      <c r="BM2" s="56">
        <v>9182.4</v>
      </c>
      <c r="BN2" s="56">
        <v>9158.2999999999993</v>
      </c>
      <c r="BO2" s="56">
        <v>9030.35</v>
      </c>
      <c r="BP2" s="56">
        <v>9093.7999999999993</v>
      </c>
      <c r="BQ2" s="56">
        <v>9178.5499999999993</v>
      </c>
      <c r="BR2" s="56">
        <v>9149.6</v>
      </c>
      <c r="BS2" s="56">
        <v>9161.65</v>
      </c>
      <c r="BT2" s="56">
        <v>9334</v>
      </c>
      <c r="BU2" s="56">
        <v>9511.25</v>
      </c>
      <c r="BV2" s="56">
        <v>9598.85</v>
      </c>
      <c r="BW2" s="56">
        <v>9931.6</v>
      </c>
      <c r="BX2" s="56">
        <v>9995.6</v>
      </c>
      <c r="BY2" s="56">
        <v>10176.200000000001</v>
      </c>
      <c r="BZ2" s="56">
        <v>10123.85</v>
      </c>
      <c r="CA2" s="56">
        <v>10177.799999999999</v>
      </c>
    </row>
    <row r="3" spans="1:79">
      <c r="A3" s="20">
        <v>11633.3</v>
      </c>
      <c r="B3" s="20">
        <v>11614.5</v>
      </c>
      <c r="C3" s="20">
        <v>11783.4</v>
      </c>
      <c r="D3" s="20">
        <v>11953.35</v>
      </c>
      <c r="E3" s="20">
        <v>12084.65</v>
      </c>
      <c r="F3" s="20">
        <v>12073.95</v>
      </c>
      <c r="G3" s="20">
        <v>11990.75</v>
      </c>
      <c r="H3" s="20">
        <v>12099</v>
      </c>
      <c r="I3" s="20">
        <v>12144.3</v>
      </c>
      <c r="J3" s="20">
        <v>12139.8</v>
      </c>
      <c r="K3" s="20">
        <v>12091.2</v>
      </c>
      <c r="L3" s="20">
        <v>12037</v>
      </c>
      <c r="M3" s="20">
        <v>11908.05</v>
      </c>
      <c r="N3" s="20">
        <v>12042.1</v>
      </c>
      <c r="O3" s="20">
        <v>12071.45</v>
      </c>
      <c r="P3" s="20">
        <v>11813.4</v>
      </c>
      <c r="Q3" s="20">
        <v>11779.9</v>
      </c>
      <c r="R3" s="20">
        <v>11639.6</v>
      </c>
      <c r="S3" s="20">
        <v>11536.7</v>
      </c>
      <c r="T3" s="20">
        <v>11175.05</v>
      </c>
      <c r="U3" s="20">
        <v>11036.25</v>
      </c>
      <c r="V3" s="20">
        <v>11152.55</v>
      </c>
      <c r="W3" s="20">
        <v>11082.15</v>
      </c>
      <c r="X3" s="20">
        <v>11244.6</v>
      </c>
      <c r="Y3" s="20">
        <v>10827.4</v>
      </c>
      <c r="Z3" s="55">
        <v>9165.1</v>
      </c>
      <c r="AA3" s="55">
        <v>8915.6</v>
      </c>
      <c r="AB3" s="55">
        <v>8407.0499999999993</v>
      </c>
      <c r="AC3" s="55">
        <v>7832.55</v>
      </c>
      <c r="AD3" s="55">
        <v>8178.2</v>
      </c>
      <c r="AE3" s="55">
        <v>7583.6</v>
      </c>
      <c r="AF3" s="55">
        <v>7511.1</v>
      </c>
      <c r="AG3" s="55">
        <v>7714.75</v>
      </c>
      <c r="AH3" s="55">
        <v>8304.9</v>
      </c>
      <c r="AI3" s="55">
        <v>8522.9</v>
      </c>
      <c r="AJ3" s="55">
        <v>8244</v>
      </c>
      <c r="AK3" s="55">
        <v>8358</v>
      </c>
      <c r="AL3" s="55">
        <v>8198.35</v>
      </c>
      <c r="AM3" s="55">
        <v>8055.8</v>
      </c>
      <c r="AN3" s="55">
        <v>8360.9500000000007</v>
      </c>
      <c r="AO3" s="55">
        <v>8653.9</v>
      </c>
      <c r="AP3" s="55">
        <v>8904.5499999999993</v>
      </c>
      <c r="AQ3" s="55">
        <v>8912.4</v>
      </c>
      <c r="AR3" s="55">
        <v>8874.1</v>
      </c>
      <c r="AS3" s="55">
        <v>8821.9</v>
      </c>
      <c r="AT3" s="55">
        <v>9091.35</v>
      </c>
      <c r="AU3" s="55">
        <v>9230.7999999999993</v>
      </c>
      <c r="AV3" s="55">
        <v>8909.4</v>
      </c>
      <c r="AW3" s="55">
        <v>8946.25</v>
      </c>
      <c r="AX3" s="55">
        <v>9170.15</v>
      </c>
      <c r="AY3" s="55">
        <v>9141.2999999999993</v>
      </c>
      <c r="AZ3" s="55">
        <v>9250.35</v>
      </c>
      <c r="BA3" s="55">
        <v>9260</v>
      </c>
      <c r="BB3" s="55">
        <v>9392.35</v>
      </c>
      <c r="BC3" s="55">
        <v>9731.5</v>
      </c>
      <c r="BD3" s="55">
        <v>9266.9500000000007</v>
      </c>
      <c r="BE3" s="55">
        <v>9190.75</v>
      </c>
      <c r="BF3" s="55">
        <v>9116.5</v>
      </c>
      <c r="BG3" s="55">
        <v>9175.9</v>
      </c>
      <c r="BH3" s="55">
        <v>9238.2000000000007</v>
      </c>
      <c r="BI3" s="55">
        <v>9219.9500000000007</v>
      </c>
      <c r="BJ3" s="55">
        <v>9043.9500000000007</v>
      </c>
      <c r="BK3" s="55">
        <v>9351.1</v>
      </c>
      <c r="BL3" s="55">
        <v>9119.75</v>
      </c>
      <c r="BM3" s="55">
        <v>9050</v>
      </c>
      <c r="BN3" s="55">
        <v>8806.75</v>
      </c>
      <c r="BO3" s="55">
        <v>8855.2999999999993</v>
      </c>
      <c r="BP3" s="55">
        <v>8875.35</v>
      </c>
      <c r="BQ3" s="55">
        <v>9056.1</v>
      </c>
      <c r="BR3" s="55">
        <v>8968.5499999999993</v>
      </c>
      <c r="BS3" s="55">
        <v>8996.65</v>
      </c>
      <c r="BT3" s="55">
        <v>9004.25</v>
      </c>
      <c r="BU3" s="55">
        <v>9336.5</v>
      </c>
      <c r="BV3" s="55">
        <v>9376.9</v>
      </c>
      <c r="BW3" s="55">
        <v>9706.9500000000007</v>
      </c>
      <c r="BX3" s="55">
        <v>9824.0499999999993</v>
      </c>
      <c r="BY3" s="55">
        <v>10035.549999999999</v>
      </c>
      <c r="BZ3" s="55">
        <v>9944.25</v>
      </c>
      <c r="CA3" s="55">
        <v>10040.75</v>
      </c>
    </row>
    <row r="4" spans="1:79">
      <c r="A4" s="21">
        <v>11661.85</v>
      </c>
      <c r="B4" s="21">
        <v>11707.9</v>
      </c>
      <c r="C4" s="21">
        <v>11979.65</v>
      </c>
      <c r="D4" s="21">
        <v>12089.15</v>
      </c>
      <c r="E4" s="21">
        <v>12137.95</v>
      </c>
      <c r="F4" s="21">
        <v>12098.35</v>
      </c>
      <c r="G4" s="21">
        <v>12031.5</v>
      </c>
      <c r="H4" s="21">
        <v>12107.9</v>
      </c>
      <c r="I4" s="21">
        <v>12201.2</v>
      </c>
      <c r="J4" s="21">
        <v>12174.65</v>
      </c>
      <c r="K4" s="21">
        <v>12113.45</v>
      </c>
      <c r="L4" s="21">
        <v>12045.8</v>
      </c>
      <c r="M4" s="21">
        <v>11992.5</v>
      </c>
      <c r="N4" s="21">
        <v>12125.9</v>
      </c>
      <c r="O4" s="21">
        <v>12080.85</v>
      </c>
      <c r="P4" s="21">
        <v>11829.4</v>
      </c>
      <c r="Q4" s="21">
        <v>11797.9</v>
      </c>
      <c r="R4" s="21">
        <v>11678.5</v>
      </c>
      <c r="S4" s="21">
        <v>11633.3</v>
      </c>
      <c r="T4" s="21">
        <v>11201.75</v>
      </c>
      <c r="U4" s="21">
        <v>11132.75</v>
      </c>
      <c r="V4" s="21">
        <v>11303.3</v>
      </c>
      <c r="W4" s="21">
        <v>11251</v>
      </c>
      <c r="X4" s="21">
        <v>11269</v>
      </c>
      <c r="Y4" s="21">
        <v>10989.45</v>
      </c>
      <c r="Z4" s="21">
        <v>9197.4</v>
      </c>
      <c r="AA4" s="21">
        <v>8967.0499999999993</v>
      </c>
      <c r="AB4" s="21">
        <v>8468.7999999999993</v>
      </c>
      <c r="AC4" s="21">
        <v>8263.4500000000007</v>
      </c>
      <c r="AD4" s="21">
        <v>8745.4500000000007</v>
      </c>
      <c r="AE4" s="21">
        <v>7610.25</v>
      </c>
      <c r="AF4" s="21">
        <v>7801.05</v>
      </c>
      <c r="AG4" s="21">
        <v>8317.85</v>
      </c>
      <c r="AH4" s="21">
        <v>8641.4500000000007</v>
      </c>
      <c r="AI4" s="21">
        <v>8660.25</v>
      </c>
      <c r="AJ4" s="21">
        <v>8281.1</v>
      </c>
      <c r="AK4" s="21">
        <v>8597.75</v>
      </c>
      <c r="AL4" s="21">
        <v>8253.7999999999993</v>
      </c>
      <c r="AM4" s="21">
        <v>8083.8</v>
      </c>
      <c r="AN4" s="21">
        <v>8792.2000000000007</v>
      </c>
      <c r="AO4" s="21">
        <v>8748.75</v>
      </c>
      <c r="AP4" s="21">
        <v>9111.9</v>
      </c>
      <c r="AQ4" s="21">
        <v>8993.85</v>
      </c>
      <c r="AR4" s="21">
        <v>8925.2999999999993</v>
      </c>
      <c r="AS4" s="21">
        <v>8992.7999999999993</v>
      </c>
      <c r="AT4" s="21">
        <v>9266.75</v>
      </c>
      <c r="AU4" s="21">
        <v>9261.85</v>
      </c>
      <c r="AV4" s="21">
        <v>8981.4500000000007</v>
      </c>
      <c r="AW4" s="21">
        <v>9187.2999999999993</v>
      </c>
      <c r="AX4" s="21">
        <v>9313.9</v>
      </c>
      <c r="AY4" s="21">
        <v>9154.4</v>
      </c>
      <c r="AZ4" s="21">
        <v>9282.2999999999993</v>
      </c>
      <c r="BA4" s="21">
        <v>9380.9</v>
      </c>
      <c r="BB4" s="21">
        <v>9553.35</v>
      </c>
      <c r="BC4" s="21">
        <v>9859.9</v>
      </c>
      <c r="BD4" s="21">
        <v>9293.5</v>
      </c>
      <c r="BE4" s="21">
        <v>9205.6</v>
      </c>
      <c r="BF4" s="21">
        <v>9270.9</v>
      </c>
      <c r="BG4" s="21">
        <v>9199.0499999999993</v>
      </c>
      <c r="BH4" s="21">
        <v>9251.5</v>
      </c>
      <c r="BI4" s="21">
        <v>9239.2000000000007</v>
      </c>
      <c r="BJ4" s="21">
        <v>9196.5499999999993</v>
      </c>
      <c r="BK4" s="21">
        <v>9383.5499999999993</v>
      </c>
      <c r="BL4" s="21">
        <v>9142.75</v>
      </c>
      <c r="BM4" s="21">
        <v>9136.85</v>
      </c>
      <c r="BN4" s="21">
        <v>8823.25</v>
      </c>
      <c r="BO4" s="21">
        <v>8879.1</v>
      </c>
      <c r="BP4" s="21">
        <v>9066.5499999999993</v>
      </c>
      <c r="BQ4" s="21">
        <v>9106.25</v>
      </c>
      <c r="BR4" s="21">
        <v>9039.25</v>
      </c>
      <c r="BS4" s="21">
        <v>9029.0499999999993</v>
      </c>
      <c r="BT4" s="21">
        <v>9314.9500000000007</v>
      </c>
      <c r="BU4" s="21">
        <v>9490.1</v>
      </c>
      <c r="BV4" s="21">
        <v>9580.2999999999993</v>
      </c>
      <c r="BW4" s="21">
        <v>9826.15</v>
      </c>
      <c r="BX4" s="21">
        <v>9979.1</v>
      </c>
      <c r="BY4" s="21">
        <v>10061.549999999999</v>
      </c>
      <c r="BZ4" s="21">
        <v>10029.1</v>
      </c>
      <c r="CA4" s="21">
        <v>10142.15</v>
      </c>
    </row>
    <row r="5" spans="1:79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</row>
    <row r="6" spans="1:79">
      <c r="A6" s="26">
        <f t="shared" ref="A6:BL6" si="0">A8+A25</f>
        <v>12292.41666666667</v>
      </c>
      <c r="B6" s="26">
        <f t="shared" si="0"/>
        <v>11902.35</v>
      </c>
      <c r="C6" s="26">
        <f t="shared" si="0"/>
        <v>12252.15</v>
      </c>
      <c r="D6" s="26">
        <f t="shared" si="0"/>
        <v>12285.216666666665</v>
      </c>
      <c r="E6" s="26">
        <f t="shared" si="0"/>
        <v>12246.766666666665</v>
      </c>
      <c r="F6" s="26">
        <f t="shared" si="0"/>
        <v>12224.8</v>
      </c>
      <c r="G6" s="26">
        <f t="shared" si="0"/>
        <v>12205.916666666668</v>
      </c>
      <c r="H6" s="26">
        <f t="shared" si="0"/>
        <v>12227.099999999999</v>
      </c>
      <c r="I6" s="26">
        <f t="shared" si="0"/>
        <v>12327.983333333334</v>
      </c>
      <c r="J6" s="26">
        <f t="shared" si="0"/>
        <v>12306.116666666667</v>
      </c>
      <c r="K6" s="26">
        <f t="shared" si="0"/>
        <v>12365.200000000004</v>
      </c>
      <c r="L6" s="26">
        <f t="shared" si="0"/>
        <v>12247.199999999995</v>
      </c>
      <c r="M6" s="26">
        <f t="shared" si="0"/>
        <v>12168.850000000002</v>
      </c>
      <c r="N6" s="26">
        <f t="shared" si="0"/>
        <v>12252.300000000003</v>
      </c>
      <c r="O6" s="26">
        <f t="shared" si="0"/>
        <v>12211.966666666667</v>
      </c>
      <c r="P6" s="26">
        <f t="shared" si="0"/>
        <v>12155.983333333334</v>
      </c>
      <c r="Q6" s="26">
        <f t="shared" si="0"/>
        <v>11963.816666666666</v>
      </c>
      <c r="R6" s="26">
        <f t="shared" si="0"/>
        <v>11904.949999999997</v>
      </c>
      <c r="S6" s="26">
        <f t="shared" si="0"/>
        <v>11813.016666666668</v>
      </c>
      <c r="T6" s="26">
        <f t="shared" si="0"/>
        <v>11542.433333333334</v>
      </c>
      <c r="U6" s="26">
        <f t="shared" si="0"/>
        <v>11761.833333333332</v>
      </c>
      <c r="V6" s="26">
        <f t="shared" si="0"/>
        <v>11569.216666666667</v>
      </c>
      <c r="W6" s="26">
        <f t="shared" si="0"/>
        <v>11652.133333333333</v>
      </c>
      <c r="X6" s="26">
        <f t="shared" si="0"/>
        <v>11502.366666666665</v>
      </c>
      <c r="Y6" s="26">
        <f t="shared" si="0"/>
        <v>11281.6</v>
      </c>
      <c r="Z6" s="26">
        <f t="shared" si="0"/>
        <v>9915.133333333335</v>
      </c>
      <c r="AA6" s="26">
        <f t="shared" si="0"/>
        <v>9763.5666666666657</v>
      </c>
      <c r="AB6" s="26">
        <f t="shared" si="0"/>
        <v>9649.0499999999993</v>
      </c>
      <c r="AC6" s="26">
        <f t="shared" si="0"/>
        <v>9357.9833333333372</v>
      </c>
      <c r="AD6" s="26">
        <f t="shared" si="0"/>
        <v>9731.0333333333328</v>
      </c>
      <c r="AE6" s="26">
        <f t="shared" si="0"/>
        <v>8560.783333333331</v>
      </c>
      <c r="AF6" s="26">
        <f t="shared" si="0"/>
        <v>8580.8166666666657</v>
      </c>
      <c r="AG6" s="26">
        <f t="shared" si="0"/>
        <v>9220.15</v>
      </c>
      <c r="AH6" s="26">
        <f t="shared" si="0"/>
        <v>9269.5166666666664</v>
      </c>
      <c r="AI6" s="26">
        <f t="shared" si="0"/>
        <v>9474.4666666666653</v>
      </c>
      <c r="AJ6" s="26">
        <f t="shared" si="0"/>
        <v>8822.0666666666657</v>
      </c>
      <c r="AK6" s="26">
        <f t="shared" si="0"/>
        <v>9051.6666666666642</v>
      </c>
      <c r="AL6" s="26">
        <f t="shared" si="0"/>
        <v>8884.9</v>
      </c>
      <c r="AM6" s="26">
        <f t="shared" si="0"/>
        <v>8575.7166666666635</v>
      </c>
      <c r="AN6" s="26">
        <f t="shared" si="0"/>
        <v>9412.533333333331</v>
      </c>
      <c r="AO6" s="26">
        <f t="shared" si="0"/>
        <v>9513.4666666666672</v>
      </c>
      <c r="AP6" s="26">
        <f t="shared" si="0"/>
        <v>9415.7833333333383</v>
      </c>
      <c r="AQ6" s="26">
        <f t="shared" si="0"/>
        <v>9299.4499999999971</v>
      </c>
      <c r="AR6" s="26">
        <f t="shared" si="0"/>
        <v>9553.4000000000015</v>
      </c>
      <c r="AS6" s="26">
        <f t="shared" si="0"/>
        <v>9322.25</v>
      </c>
      <c r="AT6" s="26">
        <f t="shared" si="0"/>
        <v>9596.0333333333328</v>
      </c>
      <c r="AU6" s="26">
        <f t="shared" si="0"/>
        <v>9518.2500000000018</v>
      </c>
      <c r="AV6" s="26">
        <f t="shared" si="0"/>
        <v>9182.4333333333325</v>
      </c>
      <c r="AW6" s="26">
        <f t="shared" si="0"/>
        <v>9546.116666666665</v>
      </c>
      <c r="AX6" s="26">
        <f t="shared" si="0"/>
        <v>9555.0666666666675</v>
      </c>
      <c r="AY6" s="26">
        <f t="shared" si="0"/>
        <v>9409.3666666666668</v>
      </c>
      <c r="AZ6" s="26">
        <f t="shared" si="0"/>
        <v>9482.9</v>
      </c>
      <c r="BA6" s="26">
        <f t="shared" si="0"/>
        <v>9581.2666666666682</v>
      </c>
      <c r="BB6" s="26">
        <f t="shared" si="0"/>
        <v>9845.5166666666682</v>
      </c>
      <c r="BC6" s="26">
        <f t="shared" si="0"/>
        <v>10079.683333333331</v>
      </c>
      <c r="BD6" s="26">
        <f t="shared" si="0"/>
        <v>9728.8999999999978</v>
      </c>
      <c r="BE6" s="26">
        <f t="shared" si="0"/>
        <v>9634.2333333333318</v>
      </c>
      <c r="BF6" s="26">
        <f t="shared" si="0"/>
        <v>9603.4333333333361</v>
      </c>
      <c r="BG6" s="26">
        <f t="shared" si="0"/>
        <v>9361.2500000000018</v>
      </c>
      <c r="BH6" s="26">
        <f t="shared" si="0"/>
        <v>9487.8166666666639</v>
      </c>
      <c r="BI6" s="26">
        <f t="shared" si="0"/>
        <v>9599.3666666666631</v>
      </c>
      <c r="BJ6" s="26">
        <f t="shared" si="0"/>
        <v>9473.85</v>
      </c>
      <c r="BK6" s="26">
        <f t="shared" si="0"/>
        <v>9761.7333333333299</v>
      </c>
      <c r="BL6" s="26">
        <f t="shared" si="0"/>
        <v>9403.9999999999982</v>
      </c>
      <c r="BM6" s="26">
        <f t="shared" ref="BM6:CA6" si="1">BM8+BM25</f>
        <v>9328.5666666666675</v>
      </c>
      <c r="BN6" s="26">
        <f t="shared" si="1"/>
        <v>9403.6666666666642</v>
      </c>
      <c r="BO6" s="26">
        <f t="shared" si="1"/>
        <v>9162.9166666666697</v>
      </c>
      <c r="BP6" s="26">
        <f t="shared" si="1"/>
        <v>9366.8999999999978</v>
      </c>
      <c r="BQ6" s="26">
        <f t="shared" si="1"/>
        <v>9293.616666666665</v>
      </c>
      <c r="BR6" s="26">
        <f t="shared" si="1"/>
        <v>9317.4333333333361</v>
      </c>
      <c r="BS6" s="26">
        <f t="shared" si="1"/>
        <v>9293.2499999999982</v>
      </c>
      <c r="BT6" s="26">
        <f t="shared" si="1"/>
        <v>9760.9666666666672</v>
      </c>
      <c r="BU6" s="26">
        <f t="shared" si="1"/>
        <v>9730.1499999999978</v>
      </c>
      <c r="BV6" s="26">
        <f t="shared" si="1"/>
        <v>9882.4166666666661</v>
      </c>
      <c r="BW6" s="26">
        <f t="shared" si="1"/>
        <v>10160.833333333334</v>
      </c>
      <c r="BX6" s="26">
        <f t="shared" si="1"/>
        <v>10213.333333333334</v>
      </c>
      <c r="BY6" s="26">
        <f t="shared" si="1"/>
        <v>10287.300000000003</v>
      </c>
      <c r="BZ6" s="26">
        <f t="shared" si="1"/>
        <v>10300.15</v>
      </c>
      <c r="CA6" s="26">
        <f t="shared" si="1"/>
        <v>10336.766666666663</v>
      </c>
    </row>
    <row r="7" spans="1:79">
      <c r="A7" s="27">
        <f t="shared" ref="A7:BL7" si="2">A11+A25</f>
        <v>12154.883333333335</v>
      </c>
      <c r="B7" s="27">
        <f t="shared" si="2"/>
        <v>11826.1</v>
      </c>
      <c r="C7" s="27">
        <f t="shared" si="2"/>
        <v>12119.15</v>
      </c>
      <c r="D7" s="27">
        <f t="shared" si="2"/>
        <v>12191.683333333332</v>
      </c>
      <c r="E7" s="27">
        <f t="shared" si="2"/>
        <v>12203.683333333332</v>
      </c>
      <c r="F7" s="27">
        <f t="shared" si="2"/>
        <v>12189.75</v>
      </c>
      <c r="G7" s="27">
        <f t="shared" si="2"/>
        <v>12154.733333333334</v>
      </c>
      <c r="H7" s="27">
        <f t="shared" si="2"/>
        <v>12199.699999999999</v>
      </c>
      <c r="I7" s="27">
        <f t="shared" si="2"/>
        <v>12279.866666666667</v>
      </c>
      <c r="J7" s="27">
        <f t="shared" si="2"/>
        <v>12265.883333333333</v>
      </c>
      <c r="K7" s="27">
        <f t="shared" si="2"/>
        <v>12305.950000000003</v>
      </c>
      <c r="L7" s="27">
        <f t="shared" si="2"/>
        <v>12203.399999999998</v>
      </c>
      <c r="M7" s="27">
        <f t="shared" si="2"/>
        <v>12099.800000000001</v>
      </c>
      <c r="N7" s="27">
        <f t="shared" si="2"/>
        <v>12193.500000000002</v>
      </c>
      <c r="O7" s="27">
        <f t="shared" si="2"/>
        <v>12181.983333333334</v>
      </c>
      <c r="P7" s="27">
        <f t="shared" si="2"/>
        <v>12084.266666666666</v>
      </c>
      <c r="Q7" s="27">
        <f t="shared" si="2"/>
        <v>11923.433333333332</v>
      </c>
      <c r="R7" s="27">
        <f t="shared" si="2"/>
        <v>11844.099999999999</v>
      </c>
      <c r="S7" s="27">
        <f t="shared" si="2"/>
        <v>11738.433333333334</v>
      </c>
      <c r="T7" s="27">
        <f t="shared" si="2"/>
        <v>11463.616666666667</v>
      </c>
      <c r="U7" s="27">
        <f t="shared" si="2"/>
        <v>11597.416666666666</v>
      </c>
      <c r="V7" s="27">
        <f t="shared" si="2"/>
        <v>11455.733333333334</v>
      </c>
      <c r="W7" s="27">
        <f t="shared" si="2"/>
        <v>11504.366666666667</v>
      </c>
      <c r="X7" s="27">
        <f t="shared" si="2"/>
        <v>11445.933333333332</v>
      </c>
      <c r="Y7" s="27">
        <f t="shared" si="2"/>
        <v>11158.35</v>
      </c>
      <c r="Z7" s="27">
        <f t="shared" si="2"/>
        <v>9758.6666666666679</v>
      </c>
      <c r="AA7" s="27">
        <f t="shared" si="2"/>
        <v>9583.6833333333325</v>
      </c>
      <c r="AB7" s="27">
        <f t="shared" si="2"/>
        <v>9388.2999999999993</v>
      </c>
      <c r="AC7" s="27">
        <f t="shared" si="2"/>
        <v>8966.7166666666672</v>
      </c>
      <c r="AD7" s="27">
        <f t="shared" si="2"/>
        <v>9307.0166666666664</v>
      </c>
      <c r="AE7" s="27">
        <f t="shared" si="2"/>
        <v>8360.0166666666664</v>
      </c>
      <c r="AF7" s="27">
        <f t="shared" si="2"/>
        <v>8308.8833333333314</v>
      </c>
      <c r="AG7" s="27">
        <f t="shared" si="2"/>
        <v>8798.4500000000007</v>
      </c>
      <c r="AH7" s="27">
        <f t="shared" si="2"/>
        <v>9009.2833333333328</v>
      </c>
      <c r="AI7" s="27">
        <f t="shared" si="2"/>
        <v>9256.6833333333325</v>
      </c>
      <c r="AJ7" s="27">
        <f t="shared" si="2"/>
        <v>8699.0333333333328</v>
      </c>
      <c r="AK7" s="27">
        <f t="shared" si="2"/>
        <v>8864.9833333333318</v>
      </c>
      <c r="AL7" s="27">
        <f t="shared" si="2"/>
        <v>8736.5</v>
      </c>
      <c r="AM7" s="27">
        <f t="shared" si="2"/>
        <v>8466.1333333333314</v>
      </c>
      <c r="AN7" s="27">
        <f t="shared" si="2"/>
        <v>9115.9666666666653</v>
      </c>
      <c r="AO7" s="27">
        <f t="shared" si="2"/>
        <v>9322.5833333333339</v>
      </c>
      <c r="AP7" s="27">
        <f t="shared" si="2"/>
        <v>9272.0666666666693</v>
      </c>
      <c r="AQ7" s="27">
        <f t="shared" si="2"/>
        <v>9205.7499999999982</v>
      </c>
      <c r="AR7" s="27">
        <f t="shared" si="2"/>
        <v>9407.3000000000011</v>
      </c>
      <c r="AS7" s="27">
        <f t="shared" si="2"/>
        <v>9188</v>
      </c>
      <c r="AT7" s="27">
        <f t="shared" si="2"/>
        <v>9460.0166666666664</v>
      </c>
      <c r="AU7" s="27">
        <f t="shared" si="2"/>
        <v>9454.5500000000011</v>
      </c>
      <c r="AV7" s="27">
        <f t="shared" si="2"/>
        <v>9113.4166666666661</v>
      </c>
      <c r="AW7" s="27">
        <f t="shared" si="2"/>
        <v>9377.9333333333325</v>
      </c>
      <c r="AX7" s="27">
        <f t="shared" si="2"/>
        <v>9449.3333333333339</v>
      </c>
      <c r="AY7" s="27">
        <f t="shared" si="2"/>
        <v>9353.1333333333332</v>
      </c>
      <c r="AZ7" s="27">
        <f t="shared" si="2"/>
        <v>9430</v>
      </c>
      <c r="BA7" s="27">
        <f t="shared" si="2"/>
        <v>9492.8333333333339</v>
      </c>
      <c r="BB7" s="27">
        <f t="shared" si="2"/>
        <v>9722.6833333333343</v>
      </c>
      <c r="BC7" s="27">
        <f t="shared" si="2"/>
        <v>9984.366666666665</v>
      </c>
      <c r="BD7" s="27">
        <f t="shared" si="2"/>
        <v>9631.1999999999989</v>
      </c>
      <c r="BE7" s="27">
        <f t="shared" si="2"/>
        <v>9542.5666666666657</v>
      </c>
      <c r="BF7" s="27">
        <f t="shared" si="2"/>
        <v>9475.1666666666679</v>
      </c>
      <c r="BG7" s="27">
        <f t="shared" si="2"/>
        <v>9319.5500000000011</v>
      </c>
      <c r="BH7" s="27">
        <f t="shared" si="2"/>
        <v>9435.2333333333318</v>
      </c>
      <c r="BI7" s="27">
        <f t="shared" si="2"/>
        <v>9519.6333333333314</v>
      </c>
      <c r="BJ7" s="27">
        <f t="shared" si="2"/>
        <v>9357.35</v>
      </c>
      <c r="BK7" s="27">
        <f t="shared" si="2"/>
        <v>9673.116666666665</v>
      </c>
      <c r="BL7" s="27">
        <f t="shared" si="2"/>
        <v>9342.5499999999993</v>
      </c>
      <c r="BM7" s="27">
        <f t="shared" ref="BM7:CA7" si="3">BM11+BM25</f>
        <v>9255.4833333333336</v>
      </c>
      <c r="BN7" s="27">
        <f t="shared" si="3"/>
        <v>9280.9833333333318</v>
      </c>
      <c r="BO7" s="27">
        <f t="shared" si="3"/>
        <v>9096.633333333335</v>
      </c>
      <c r="BP7" s="27">
        <f t="shared" si="3"/>
        <v>9230.3499999999985</v>
      </c>
      <c r="BQ7" s="27">
        <f t="shared" si="3"/>
        <v>9236.0833333333321</v>
      </c>
      <c r="BR7" s="27">
        <f t="shared" si="3"/>
        <v>9233.5166666666682</v>
      </c>
      <c r="BS7" s="27">
        <f t="shared" si="3"/>
        <v>9227.4499999999989</v>
      </c>
      <c r="BT7" s="27">
        <f t="shared" si="3"/>
        <v>9547.4833333333336</v>
      </c>
      <c r="BU7" s="27">
        <f t="shared" si="3"/>
        <v>9620.6999999999989</v>
      </c>
      <c r="BV7" s="27">
        <f t="shared" si="3"/>
        <v>9740.6333333333332</v>
      </c>
      <c r="BW7" s="27">
        <f t="shared" si="3"/>
        <v>10046.216666666667</v>
      </c>
      <c r="BX7" s="27">
        <f t="shared" si="3"/>
        <v>10104.466666666667</v>
      </c>
      <c r="BY7" s="27">
        <f t="shared" si="3"/>
        <v>10231.750000000002</v>
      </c>
      <c r="BZ7" s="27">
        <f t="shared" si="3"/>
        <v>10212</v>
      </c>
      <c r="CA7" s="27">
        <f t="shared" si="3"/>
        <v>10257.283333333331</v>
      </c>
    </row>
    <row r="8" spans="1:79">
      <c r="A8" s="28">
        <f t="shared" ref="A8:BL8" si="4">(2*A11)-A3</f>
        <v>11908.366666666669</v>
      </c>
      <c r="B8" s="28">
        <f t="shared" si="4"/>
        <v>11767</v>
      </c>
      <c r="C8" s="28">
        <f t="shared" si="4"/>
        <v>12049.4</v>
      </c>
      <c r="D8" s="28">
        <f t="shared" si="4"/>
        <v>12140.416666666666</v>
      </c>
      <c r="E8" s="28">
        <f t="shared" si="4"/>
        <v>12170.816666666664</v>
      </c>
      <c r="F8" s="28">
        <f t="shared" si="4"/>
        <v>12144.05</v>
      </c>
      <c r="G8" s="28">
        <f t="shared" si="4"/>
        <v>12093.116666666669</v>
      </c>
      <c r="H8" s="28">
        <f t="shared" si="4"/>
        <v>12153.8</v>
      </c>
      <c r="I8" s="28">
        <f t="shared" si="4"/>
        <v>12240.533333333333</v>
      </c>
      <c r="J8" s="28">
        <f t="shared" si="4"/>
        <v>12220.266666666666</v>
      </c>
      <c r="K8" s="28">
        <f t="shared" si="4"/>
        <v>12209.700000000004</v>
      </c>
      <c r="L8" s="28">
        <f t="shared" si="4"/>
        <v>12124.599999999995</v>
      </c>
      <c r="M8" s="28">
        <f t="shared" si="4"/>
        <v>12046.150000000001</v>
      </c>
      <c r="N8" s="28">
        <f t="shared" si="4"/>
        <v>12159.700000000003</v>
      </c>
      <c r="O8" s="28">
        <f t="shared" si="4"/>
        <v>12131.416666666668</v>
      </c>
      <c r="P8" s="28">
        <f t="shared" si="4"/>
        <v>11956.833333333334</v>
      </c>
      <c r="Q8" s="28">
        <f t="shared" si="4"/>
        <v>11860.666666666666</v>
      </c>
      <c r="R8" s="28">
        <f t="shared" si="4"/>
        <v>11761.299999999997</v>
      </c>
      <c r="S8" s="28">
        <f t="shared" si="4"/>
        <v>11685.866666666669</v>
      </c>
      <c r="T8" s="28">
        <f t="shared" si="4"/>
        <v>11332.683333333334</v>
      </c>
      <c r="U8" s="28">
        <f t="shared" si="4"/>
        <v>11365.083333333332</v>
      </c>
      <c r="V8" s="28">
        <f t="shared" si="4"/>
        <v>11379.516666666666</v>
      </c>
      <c r="W8" s="28">
        <f t="shared" si="4"/>
        <v>11377.683333333332</v>
      </c>
      <c r="X8" s="28">
        <f t="shared" si="4"/>
        <v>11357.466666666665</v>
      </c>
      <c r="Y8" s="28">
        <f t="shared" si="4"/>
        <v>11073.9</v>
      </c>
      <c r="Z8" s="28">
        <f t="shared" si="4"/>
        <v>9478.0333333333347</v>
      </c>
      <c r="AA8" s="28">
        <f t="shared" si="4"/>
        <v>9275.3666666666668</v>
      </c>
      <c r="AB8" s="28">
        <f t="shared" si="4"/>
        <v>8928.5499999999993</v>
      </c>
      <c r="AC8" s="28">
        <f t="shared" si="4"/>
        <v>8615.0833333333358</v>
      </c>
      <c r="AD8" s="28">
        <f t="shared" si="4"/>
        <v>9026.2333333333336</v>
      </c>
      <c r="AE8" s="28">
        <f t="shared" si="4"/>
        <v>7985.1333333333314</v>
      </c>
      <c r="AF8" s="28">
        <f t="shared" si="4"/>
        <v>8054.9666666666653</v>
      </c>
      <c r="AG8" s="28">
        <f t="shared" si="4"/>
        <v>8558.15</v>
      </c>
      <c r="AH8" s="28">
        <f t="shared" si="4"/>
        <v>8825.3666666666668</v>
      </c>
      <c r="AI8" s="28">
        <f t="shared" si="4"/>
        <v>8958.4666666666653</v>
      </c>
      <c r="AJ8" s="28">
        <f t="shared" si="4"/>
        <v>8490.0666666666657</v>
      </c>
      <c r="AK8" s="28">
        <f t="shared" si="4"/>
        <v>8731.366666666665</v>
      </c>
      <c r="AL8" s="28">
        <f t="shared" si="4"/>
        <v>8495.15</v>
      </c>
      <c r="AM8" s="28">
        <f t="shared" si="4"/>
        <v>8274.9666666666635</v>
      </c>
      <c r="AN8" s="28">
        <f t="shared" si="4"/>
        <v>8954.0833333333321</v>
      </c>
      <c r="AO8" s="28">
        <f t="shared" si="4"/>
        <v>9035.6666666666661</v>
      </c>
      <c r="AP8" s="28">
        <f t="shared" si="4"/>
        <v>9191.9833333333372</v>
      </c>
      <c r="AQ8" s="28">
        <f t="shared" si="4"/>
        <v>9099.7999999999975</v>
      </c>
      <c r="AR8" s="28">
        <f t="shared" si="4"/>
        <v>9166.3000000000011</v>
      </c>
      <c r="AS8" s="28">
        <f t="shared" si="4"/>
        <v>9090.4</v>
      </c>
      <c r="AT8" s="28">
        <f t="shared" si="4"/>
        <v>9363.3833333333332</v>
      </c>
      <c r="AU8" s="28">
        <f t="shared" si="4"/>
        <v>9358.2000000000007</v>
      </c>
      <c r="AV8" s="28">
        <f t="shared" si="4"/>
        <v>9047.4333333333325</v>
      </c>
      <c r="AW8" s="28">
        <f t="shared" si="4"/>
        <v>9282.616666666665</v>
      </c>
      <c r="AX8" s="28">
        <f t="shared" si="4"/>
        <v>9381.6166666666668</v>
      </c>
      <c r="AY8" s="28">
        <f t="shared" si="4"/>
        <v>9253.7666666666664</v>
      </c>
      <c r="AZ8" s="28">
        <f t="shared" si="4"/>
        <v>9356.15</v>
      </c>
      <c r="BA8" s="28">
        <f t="shared" si="4"/>
        <v>9436.8666666666686</v>
      </c>
      <c r="BB8" s="28">
        <f t="shared" si="4"/>
        <v>9638.0166666666682</v>
      </c>
      <c r="BC8" s="28">
        <f t="shared" si="4"/>
        <v>9922.1333333333314</v>
      </c>
      <c r="BD8" s="28">
        <f t="shared" si="4"/>
        <v>9462.3499999999985</v>
      </c>
      <c r="BE8" s="28">
        <f t="shared" si="4"/>
        <v>9374.0833333333321</v>
      </c>
      <c r="BF8" s="28">
        <f t="shared" si="4"/>
        <v>9373.0333333333365</v>
      </c>
      <c r="BG8" s="28">
        <f t="shared" si="4"/>
        <v>9259.3000000000011</v>
      </c>
      <c r="BH8" s="28">
        <f t="shared" si="4"/>
        <v>9343.366666666665</v>
      </c>
      <c r="BI8" s="28">
        <f t="shared" si="4"/>
        <v>9379.4166666666642</v>
      </c>
      <c r="BJ8" s="28">
        <f t="shared" si="4"/>
        <v>9276.9500000000007</v>
      </c>
      <c r="BK8" s="28">
        <f t="shared" si="4"/>
        <v>9528.3333333333303</v>
      </c>
      <c r="BL8" s="28">
        <f t="shared" si="4"/>
        <v>9242.6499999999978</v>
      </c>
      <c r="BM8" s="28">
        <f t="shared" ref="BM8:CA8" si="5">(2*BM11)-BM3</f>
        <v>9196.1666666666679</v>
      </c>
      <c r="BN8" s="28">
        <f t="shared" si="5"/>
        <v>9052.116666666665</v>
      </c>
      <c r="BO8" s="28">
        <f t="shared" si="5"/>
        <v>8987.8666666666686</v>
      </c>
      <c r="BP8" s="28">
        <f t="shared" si="5"/>
        <v>9148.4499999999989</v>
      </c>
      <c r="BQ8" s="28">
        <f t="shared" si="5"/>
        <v>9171.1666666666661</v>
      </c>
      <c r="BR8" s="28">
        <f t="shared" si="5"/>
        <v>9136.383333333335</v>
      </c>
      <c r="BS8" s="28">
        <f t="shared" si="5"/>
        <v>9128.2499999999982</v>
      </c>
      <c r="BT8" s="28">
        <f t="shared" si="5"/>
        <v>9431.2166666666672</v>
      </c>
      <c r="BU8" s="28">
        <f t="shared" si="5"/>
        <v>9555.3999999999978</v>
      </c>
      <c r="BV8" s="28">
        <f t="shared" si="5"/>
        <v>9660.4666666666653</v>
      </c>
      <c r="BW8" s="28">
        <f t="shared" si="5"/>
        <v>9936.1833333333343</v>
      </c>
      <c r="BX8" s="28">
        <f t="shared" si="5"/>
        <v>10041.783333333333</v>
      </c>
      <c r="BY8" s="28">
        <f t="shared" si="5"/>
        <v>10146.650000000001</v>
      </c>
      <c r="BZ8" s="28">
        <f t="shared" si="5"/>
        <v>10120.549999999999</v>
      </c>
      <c r="CA8" s="28">
        <f t="shared" si="5"/>
        <v>10199.716666666664</v>
      </c>
    </row>
    <row r="9" spans="1:7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</row>
    <row r="10" spans="1:79">
      <c r="A10" s="29">
        <f t="shared" ref="A10:BL10" si="6">A11+A32/2</f>
        <v>11825.325000000001</v>
      </c>
      <c r="B10" s="29">
        <f t="shared" si="6"/>
        <v>11699.325000000001</v>
      </c>
      <c r="C10" s="29">
        <f t="shared" si="6"/>
        <v>11948.025</v>
      </c>
      <c r="D10" s="29">
        <f t="shared" si="6"/>
        <v>12068.016666666666</v>
      </c>
      <c r="E10" s="29">
        <f t="shared" si="6"/>
        <v>12132.841666666664</v>
      </c>
      <c r="F10" s="29">
        <f t="shared" si="6"/>
        <v>12114.325000000001</v>
      </c>
      <c r="G10" s="29">
        <f t="shared" si="6"/>
        <v>12047.15</v>
      </c>
      <c r="H10" s="29">
        <f t="shared" si="6"/>
        <v>12135.65</v>
      </c>
      <c r="I10" s="29">
        <f t="shared" si="6"/>
        <v>12196.808333333332</v>
      </c>
      <c r="J10" s="29">
        <f t="shared" si="6"/>
        <v>12182.724999999999</v>
      </c>
      <c r="K10" s="29">
        <f t="shared" si="6"/>
        <v>12168.95</v>
      </c>
      <c r="L10" s="29">
        <f t="shared" si="6"/>
        <v>12098.3</v>
      </c>
      <c r="M10" s="29">
        <f t="shared" si="6"/>
        <v>11984.800000000001</v>
      </c>
      <c r="N10" s="29">
        <f t="shared" si="6"/>
        <v>12113.400000000001</v>
      </c>
      <c r="O10" s="29">
        <f t="shared" si="6"/>
        <v>12111.725</v>
      </c>
      <c r="P10" s="29">
        <f t="shared" si="6"/>
        <v>11912.974999999999</v>
      </c>
      <c r="Q10" s="29">
        <f t="shared" si="6"/>
        <v>11831.474999999999</v>
      </c>
      <c r="R10" s="29">
        <f t="shared" si="6"/>
        <v>11711.424999999999</v>
      </c>
      <c r="S10" s="29">
        <f t="shared" si="6"/>
        <v>11622.291666666668</v>
      </c>
      <c r="T10" s="29">
        <f t="shared" si="6"/>
        <v>11279.924999999999</v>
      </c>
      <c r="U10" s="29">
        <f t="shared" si="6"/>
        <v>11234.625</v>
      </c>
      <c r="V10" s="29">
        <f t="shared" si="6"/>
        <v>11284.666666666666</v>
      </c>
      <c r="W10" s="29">
        <f t="shared" si="6"/>
        <v>11240.458333333332</v>
      </c>
      <c r="X10" s="29">
        <f t="shared" si="6"/>
        <v>11317.05</v>
      </c>
      <c r="Y10" s="29">
        <f t="shared" si="6"/>
        <v>10970.05</v>
      </c>
      <c r="Z10" s="53">
        <f t="shared" si="6"/>
        <v>9383.6500000000015</v>
      </c>
      <c r="AA10" s="53">
        <f t="shared" si="6"/>
        <v>9159.7000000000007</v>
      </c>
      <c r="AB10" s="53">
        <f t="shared" si="6"/>
        <v>8767.2999999999993</v>
      </c>
      <c r="AC10" s="53">
        <f t="shared" si="6"/>
        <v>8243.633333333335</v>
      </c>
      <c r="AD10" s="53">
        <f t="shared" si="6"/>
        <v>8673.8333333333339</v>
      </c>
      <c r="AE10" s="53">
        <f t="shared" si="6"/>
        <v>7871.4250000000002</v>
      </c>
      <c r="AF10" s="53">
        <f t="shared" si="6"/>
        <v>7792.0416666666661</v>
      </c>
      <c r="AG10" s="53">
        <f t="shared" si="6"/>
        <v>8227.15</v>
      </c>
      <c r="AH10" s="53">
        <f t="shared" si="6"/>
        <v>8603.2916666666679</v>
      </c>
      <c r="AI10" s="53">
        <f t="shared" si="6"/>
        <v>8780.9</v>
      </c>
      <c r="AJ10" s="53">
        <f t="shared" si="6"/>
        <v>8410</v>
      </c>
      <c r="AK10" s="53">
        <f t="shared" si="6"/>
        <v>8571.2166666666653</v>
      </c>
      <c r="AL10" s="53">
        <f t="shared" si="6"/>
        <v>8393.2250000000004</v>
      </c>
      <c r="AM10" s="53">
        <f t="shared" si="6"/>
        <v>8206.1749999999993</v>
      </c>
      <c r="AN10" s="53">
        <f t="shared" si="6"/>
        <v>8724.8583333333336</v>
      </c>
      <c r="AO10" s="53">
        <f t="shared" si="6"/>
        <v>8892.7999999999993</v>
      </c>
      <c r="AP10" s="53">
        <f t="shared" si="6"/>
        <v>9080.0833333333358</v>
      </c>
      <c r="AQ10" s="53">
        <f t="shared" si="6"/>
        <v>9012.2249999999985</v>
      </c>
      <c r="AR10" s="53">
        <f t="shared" si="6"/>
        <v>9067.6500000000015</v>
      </c>
      <c r="AS10" s="53">
        <f t="shared" si="6"/>
        <v>8974.4749999999985</v>
      </c>
      <c r="AT10" s="53">
        <f t="shared" si="6"/>
        <v>9247.0583333333343</v>
      </c>
      <c r="AU10" s="53">
        <f t="shared" si="6"/>
        <v>9310.8250000000007</v>
      </c>
      <c r="AV10" s="53">
        <f t="shared" si="6"/>
        <v>8979.9333333333325</v>
      </c>
      <c r="AW10" s="53">
        <f t="shared" si="6"/>
        <v>9150.866666666665</v>
      </c>
      <c r="AX10" s="53">
        <f t="shared" si="6"/>
        <v>9294.8916666666664</v>
      </c>
      <c r="AY10" s="53">
        <f t="shared" si="6"/>
        <v>9219.0999999999985</v>
      </c>
      <c r="AZ10" s="53">
        <f t="shared" si="6"/>
        <v>9313.7250000000004</v>
      </c>
      <c r="BA10" s="53">
        <f t="shared" si="6"/>
        <v>9364.6666666666679</v>
      </c>
      <c r="BB10" s="53">
        <f t="shared" si="6"/>
        <v>9534.2666666666682</v>
      </c>
      <c r="BC10" s="53">
        <f t="shared" si="6"/>
        <v>9843.3583333333318</v>
      </c>
      <c r="BD10" s="53">
        <f t="shared" si="6"/>
        <v>9400.2250000000004</v>
      </c>
      <c r="BE10" s="53">
        <f t="shared" si="6"/>
        <v>9320.8250000000007</v>
      </c>
      <c r="BF10" s="53">
        <f t="shared" si="6"/>
        <v>9257.8333333333358</v>
      </c>
      <c r="BG10" s="53">
        <f t="shared" si="6"/>
        <v>9226.875</v>
      </c>
      <c r="BH10" s="53">
        <f t="shared" si="6"/>
        <v>9310.4249999999993</v>
      </c>
      <c r="BI10" s="53">
        <f t="shared" si="6"/>
        <v>9329.9249999999993</v>
      </c>
      <c r="BJ10" s="53">
        <f t="shared" si="6"/>
        <v>9178.5</v>
      </c>
      <c r="BK10" s="53">
        <f t="shared" si="6"/>
        <v>9467.7999999999993</v>
      </c>
      <c r="BL10" s="53">
        <f t="shared" si="6"/>
        <v>9200.4249999999993</v>
      </c>
      <c r="BM10" s="53">
        <f t="shared" ref="BM10:CA10" si="7">BM11+BM32/2</f>
        <v>9129.9666666666672</v>
      </c>
      <c r="BN10" s="53">
        <f t="shared" si="7"/>
        <v>8982.5249999999996</v>
      </c>
      <c r="BO10" s="53">
        <f t="shared" si="7"/>
        <v>8942.8250000000007</v>
      </c>
      <c r="BP10" s="53">
        <f t="shared" si="7"/>
        <v>9039.2249999999985</v>
      </c>
      <c r="BQ10" s="53">
        <f t="shared" si="7"/>
        <v>9117.3250000000007</v>
      </c>
      <c r="BR10" s="53">
        <f t="shared" si="7"/>
        <v>9059.0750000000007</v>
      </c>
      <c r="BS10" s="53">
        <f t="shared" si="7"/>
        <v>9079.15</v>
      </c>
      <c r="BT10" s="53">
        <f t="shared" si="7"/>
        <v>9266.3416666666672</v>
      </c>
      <c r="BU10" s="53">
        <f t="shared" si="7"/>
        <v>9468.0249999999978</v>
      </c>
      <c r="BV10" s="53">
        <f t="shared" si="7"/>
        <v>9549.491666666665</v>
      </c>
      <c r="BW10" s="53">
        <f t="shared" si="7"/>
        <v>9823.8583333333336</v>
      </c>
      <c r="BX10" s="53">
        <f t="shared" si="7"/>
        <v>9956.0083333333314</v>
      </c>
      <c r="BY10" s="53">
        <f t="shared" si="7"/>
        <v>10105.875</v>
      </c>
      <c r="BZ10" s="53">
        <f t="shared" si="7"/>
        <v>10034.049999999999</v>
      </c>
      <c r="CA10" s="53">
        <f t="shared" si="7"/>
        <v>10131.191666666664</v>
      </c>
    </row>
    <row r="11" spans="1:79">
      <c r="A11" s="21">
        <f t="shared" ref="A11:BL11" si="8">(A2+A3+A4)/3</f>
        <v>11770.833333333334</v>
      </c>
      <c r="B11" s="21">
        <f t="shared" si="8"/>
        <v>11690.75</v>
      </c>
      <c r="C11" s="21">
        <f t="shared" si="8"/>
        <v>11916.4</v>
      </c>
      <c r="D11" s="21">
        <f t="shared" si="8"/>
        <v>12046.883333333333</v>
      </c>
      <c r="E11" s="21">
        <f t="shared" si="8"/>
        <v>12127.733333333332</v>
      </c>
      <c r="F11" s="21">
        <f t="shared" si="8"/>
        <v>12109</v>
      </c>
      <c r="G11" s="21">
        <f t="shared" si="8"/>
        <v>12041.933333333334</v>
      </c>
      <c r="H11" s="21">
        <f t="shared" si="8"/>
        <v>12126.4</v>
      </c>
      <c r="I11" s="21">
        <f t="shared" si="8"/>
        <v>12192.416666666666</v>
      </c>
      <c r="J11" s="21">
        <f t="shared" si="8"/>
        <v>12180.033333333333</v>
      </c>
      <c r="K11" s="21">
        <f t="shared" si="8"/>
        <v>12150.450000000003</v>
      </c>
      <c r="L11" s="21">
        <f t="shared" si="8"/>
        <v>12080.799999999997</v>
      </c>
      <c r="M11" s="21">
        <f t="shared" si="8"/>
        <v>11977.1</v>
      </c>
      <c r="N11" s="21">
        <f t="shared" si="8"/>
        <v>12100.900000000001</v>
      </c>
      <c r="O11" s="21">
        <f t="shared" si="8"/>
        <v>12101.433333333334</v>
      </c>
      <c r="P11" s="21">
        <f t="shared" si="8"/>
        <v>11885.116666666667</v>
      </c>
      <c r="Q11" s="21">
        <f t="shared" si="8"/>
        <v>11820.283333333333</v>
      </c>
      <c r="R11" s="21">
        <f t="shared" si="8"/>
        <v>11700.449999999999</v>
      </c>
      <c r="S11" s="21">
        <f t="shared" si="8"/>
        <v>11611.283333333335</v>
      </c>
      <c r="T11" s="21">
        <f t="shared" si="8"/>
        <v>11253.866666666667</v>
      </c>
      <c r="U11" s="21">
        <f t="shared" si="8"/>
        <v>11200.666666666666</v>
      </c>
      <c r="V11" s="21">
        <f t="shared" si="8"/>
        <v>11266.033333333333</v>
      </c>
      <c r="W11" s="21">
        <f t="shared" si="8"/>
        <v>11229.916666666666</v>
      </c>
      <c r="X11" s="21">
        <f t="shared" si="8"/>
        <v>11301.033333333333</v>
      </c>
      <c r="Y11" s="21">
        <f t="shared" si="8"/>
        <v>10950.65</v>
      </c>
      <c r="Z11" s="21">
        <f t="shared" si="8"/>
        <v>9321.5666666666675</v>
      </c>
      <c r="AA11" s="21">
        <f t="shared" si="8"/>
        <v>9095.4833333333336</v>
      </c>
      <c r="AB11" s="21">
        <f t="shared" si="8"/>
        <v>8667.7999999999993</v>
      </c>
      <c r="AC11" s="21">
        <f t="shared" si="8"/>
        <v>8223.8166666666675</v>
      </c>
      <c r="AD11" s="21">
        <f t="shared" si="8"/>
        <v>8602.2166666666672</v>
      </c>
      <c r="AE11" s="21">
        <f t="shared" si="8"/>
        <v>7784.3666666666659</v>
      </c>
      <c r="AF11" s="21">
        <f t="shared" si="8"/>
        <v>7783.0333333333328</v>
      </c>
      <c r="AG11" s="21">
        <f t="shared" si="8"/>
        <v>8136.45</v>
      </c>
      <c r="AH11" s="21">
        <f t="shared" si="8"/>
        <v>8565.1333333333332</v>
      </c>
      <c r="AI11" s="21">
        <f t="shared" si="8"/>
        <v>8740.6833333333325</v>
      </c>
      <c r="AJ11" s="21">
        <f t="shared" si="8"/>
        <v>8367.0333333333328</v>
      </c>
      <c r="AK11" s="21">
        <f t="shared" si="8"/>
        <v>8544.6833333333325</v>
      </c>
      <c r="AL11" s="21">
        <f t="shared" si="8"/>
        <v>8346.75</v>
      </c>
      <c r="AM11" s="21">
        <f t="shared" si="8"/>
        <v>8165.3833333333323</v>
      </c>
      <c r="AN11" s="21">
        <f t="shared" si="8"/>
        <v>8657.5166666666664</v>
      </c>
      <c r="AO11" s="21">
        <f t="shared" si="8"/>
        <v>8844.7833333333328</v>
      </c>
      <c r="AP11" s="21">
        <f t="shared" si="8"/>
        <v>9048.2666666666682</v>
      </c>
      <c r="AQ11" s="21">
        <f t="shared" si="8"/>
        <v>9006.0999999999985</v>
      </c>
      <c r="AR11" s="21">
        <f t="shared" si="8"/>
        <v>9020.2000000000007</v>
      </c>
      <c r="AS11" s="21">
        <f t="shared" si="8"/>
        <v>8956.15</v>
      </c>
      <c r="AT11" s="21">
        <f t="shared" si="8"/>
        <v>9227.3666666666668</v>
      </c>
      <c r="AU11" s="21">
        <f t="shared" si="8"/>
        <v>9294.5</v>
      </c>
      <c r="AV11" s="21">
        <f t="shared" si="8"/>
        <v>8978.4166666666661</v>
      </c>
      <c r="AW11" s="21">
        <f t="shared" si="8"/>
        <v>9114.4333333333325</v>
      </c>
      <c r="AX11" s="21">
        <f t="shared" si="8"/>
        <v>9275.8833333333332</v>
      </c>
      <c r="AY11" s="21">
        <f t="shared" si="8"/>
        <v>9197.5333333333328</v>
      </c>
      <c r="AZ11" s="21">
        <f t="shared" si="8"/>
        <v>9303.25</v>
      </c>
      <c r="BA11" s="21">
        <f t="shared" si="8"/>
        <v>9348.4333333333343</v>
      </c>
      <c r="BB11" s="21">
        <f t="shared" si="8"/>
        <v>9515.1833333333343</v>
      </c>
      <c r="BC11" s="21">
        <f t="shared" si="8"/>
        <v>9826.8166666666657</v>
      </c>
      <c r="BD11" s="21">
        <f t="shared" si="8"/>
        <v>9364.65</v>
      </c>
      <c r="BE11" s="21">
        <f t="shared" si="8"/>
        <v>9282.4166666666661</v>
      </c>
      <c r="BF11" s="21">
        <f t="shared" si="8"/>
        <v>9244.7666666666682</v>
      </c>
      <c r="BG11" s="21">
        <f t="shared" si="8"/>
        <v>9217.6</v>
      </c>
      <c r="BH11" s="21">
        <f t="shared" si="8"/>
        <v>9290.7833333333328</v>
      </c>
      <c r="BI11" s="21">
        <f t="shared" si="8"/>
        <v>9299.6833333333325</v>
      </c>
      <c r="BJ11" s="21">
        <f t="shared" si="8"/>
        <v>9160.4500000000007</v>
      </c>
      <c r="BK11" s="21">
        <f t="shared" si="8"/>
        <v>9439.7166666666653</v>
      </c>
      <c r="BL11" s="21">
        <f t="shared" si="8"/>
        <v>9181.1999999999989</v>
      </c>
      <c r="BM11" s="21">
        <f t="shared" ref="BM11:CA11" si="9">(BM2+BM3+BM4)/3</f>
        <v>9123.0833333333339</v>
      </c>
      <c r="BN11" s="21">
        <f t="shared" si="9"/>
        <v>8929.4333333333325</v>
      </c>
      <c r="BO11" s="21">
        <f t="shared" si="9"/>
        <v>8921.5833333333339</v>
      </c>
      <c r="BP11" s="21">
        <f t="shared" si="9"/>
        <v>9011.9</v>
      </c>
      <c r="BQ11" s="21">
        <f t="shared" si="9"/>
        <v>9113.6333333333332</v>
      </c>
      <c r="BR11" s="21">
        <f t="shared" si="9"/>
        <v>9052.4666666666672</v>
      </c>
      <c r="BS11" s="21">
        <f t="shared" si="9"/>
        <v>9062.4499999999989</v>
      </c>
      <c r="BT11" s="21">
        <f t="shared" si="9"/>
        <v>9217.7333333333336</v>
      </c>
      <c r="BU11" s="21">
        <f t="shared" si="9"/>
        <v>9445.9499999999989</v>
      </c>
      <c r="BV11" s="21">
        <f t="shared" si="9"/>
        <v>9518.6833333333325</v>
      </c>
      <c r="BW11" s="21">
        <f t="shared" si="9"/>
        <v>9821.5666666666675</v>
      </c>
      <c r="BX11" s="21">
        <f t="shared" si="9"/>
        <v>9932.9166666666661</v>
      </c>
      <c r="BY11" s="21">
        <f t="shared" si="9"/>
        <v>10091.1</v>
      </c>
      <c r="BZ11" s="21">
        <f t="shared" si="9"/>
        <v>10032.4</v>
      </c>
      <c r="CA11" s="21">
        <f t="shared" si="9"/>
        <v>10120.233333333332</v>
      </c>
    </row>
    <row r="12" spans="1:79">
      <c r="A12" s="31">
        <f t="shared" ref="A12:BL12" si="10">A11-A32/2</f>
        <v>11716.341666666667</v>
      </c>
      <c r="B12" s="31">
        <f t="shared" si="10"/>
        <v>11682.174999999999</v>
      </c>
      <c r="C12" s="31">
        <f t="shared" si="10"/>
        <v>11884.775</v>
      </c>
      <c r="D12" s="31">
        <f t="shared" si="10"/>
        <v>12025.75</v>
      </c>
      <c r="E12" s="31">
        <f t="shared" si="10"/>
        <v>12122.625</v>
      </c>
      <c r="F12" s="31">
        <f t="shared" si="10"/>
        <v>12103.674999999999</v>
      </c>
      <c r="G12" s="31">
        <f t="shared" si="10"/>
        <v>12036.716666666669</v>
      </c>
      <c r="H12" s="31">
        <f t="shared" si="10"/>
        <v>12117.15</v>
      </c>
      <c r="I12" s="31">
        <f t="shared" si="10"/>
        <v>12188.025</v>
      </c>
      <c r="J12" s="31">
        <f t="shared" si="10"/>
        <v>12177.341666666667</v>
      </c>
      <c r="K12" s="31">
        <f t="shared" si="10"/>
        <v>12131.950000000004</v>
      </c>
      <c r="L12" s="31">
        <f t="shared" si="10"/>
        <v>12063.299999999996</v>
      </c>
      <c r="M12" s="31">
        <f t="shared" si="10"/>
        <v>11969.4</v>
      </c>
      <c r="N12" s="31">
        <f t="shared" si="10"/>
        <v>12088.400000000001</v>
      </c>
      <c r="O12" s="31">
        <f t="shared" si="10"/>
        <v>12091.141666666668</v>
      </c>
      <c r="P12" s="31">
        <f t="shared" si="10"/>
        <v>11857.258333333335</v>
      </c>
      <c r="Q12" s="31">
        <f t="shared" si="10"/>
        <v>11809.091666666667</v>
      </c>
      <c r="R12" s="31">
        <f t="shared" si="10"/>
        <v>11689.474999999999</v>
      </c>
      <c r="S12" s="31">
        <f t="shared" si="10"/>
        <v>11600.275000000001</v>
      </c>
      <c r="T12" s="31">
        <f t="shared" si="10"/>
        <v>11227.808333333334</v>
      </c>
      <c r="U12" s="31">
        <f t="shared" si="10"/>
        <v>11166.708333333332</v>
      </c>
      <c r="V12" s="31">
        <f t="shared" si="10"/>
        <v>11247.4</v>
      </c>
      <c r="W12" s="31">
        <f t="shared" si="10"/>
        <v>11219.375</v>
      </c>
      <c r="X12" s="31">
        <f t="shared" si="10"/>
        <v>11285.016666666666</v>
      </c>
      <c r="Y12" s="31">
        <f t="shared" si="10"/>
        <v>10931.25</v>
      </c>
      <c r="Z12" s="54">
        <f t="shared" si="10"/>
        <v>9259.4833333333336</v>
      </c>
      <c r="AA12" s="54">
        <f t="shared" si="10"/>
        <v>9031.2666666666664</v>
      </c>
      <c r="AB12" s="54">
        <f t="shared" si="10"/>
        <v>8568.2999999999993</v>
      </c>
      <c r="AC12" s="54">
        <f t="shared" si="10"/>
        <v>8204</v>
      </c>
      <c r="AD12" s="54">
        <f t="shared" si="10"/>
        <v>8530.6</v>
      </c>
      <c r="AE12" s="54">
        <f t="shared" si="10"/>
        <v>7697.3083333333316</v>
      </c>
      <c r="AF12" s="54">
        <f t="shared" si="10"/>
        <v>7774.0249999999996</v>
      </c>
      <c r="AG12" s="54">
        <f t="shared" si="10"/>
        <v>8045.75</v>
      </c>
      <c r="AH12" s="54">
        <f t="shared" si="10"/>
        <v>8526.9749999999985</v>
      </c>
      <c r="AI12" s="54">
        <f t="shared" si="10"/>
        <v>8700.4666666666653</v>
      </c>
      <c r="AJ12" s="54">
        <f t="shared" si="10"/>
        <v>8324.0666666666657</v>
      </c>
      <c r="AK12" s="54">
        <f t="shared" si="10"/>
        <v>8518.15</v>
      </c>
      <c r="AL12" s="54">
        <f t="shared" si="10"/>
        <v>8300.2749999999996</v>
      </c>
      <c r="AM12" s="54">
        <f t="shared" si="10"/>
        <v>8124.5916666666653</v>
      </c>
      <c r="AN12" s="54">
        <f t="shared" si="10"/>
        <v>8590.1749999999993</v>
      </c>
      <c r="AO12" s="54">
        <f t="shared" si="10"/>
        <v>8796.7666666666664</v>
      </c>
      <c r="AP12" s="54">
        <f t="shared" si="10"/>
        <v>9016.4500000000007</v>
      </c>
      <c r="AQ12" s="54">
        <f t="shared" si="10"/>
        <v>8999.9749999999985</v>
      </c>
      <c r="AR12" s="54">
        <f t="shared" si="10"/>
        <v>8972.75</v>
      </c>
      <c r="AS12" s="54">
        <f t="shared" si="10"/>
        <v>8937.8250000000007</v>
      </c>
      <c r="AT12" s="54">
        <f t="shared" si="10"/>
        <v>9207.6749999999993</v>
      </c>
      <c r="AU12" s="54">
        <f t="shared" si="10"/>
        <v>9278.1749999999993</v>
      </c>
      <c r="AV12" s="54">
        <f t="shared" si="10"/>
        <v>8976.9</v>
      </c>
      <c r="AW12" s="54">
        <f t="shared" si="10"/>
        <v>9078</v>
      </c>
      <c r="AX12" s="54">
        <f t="shared" si="10"/>
        <v>9256.875</v>
      </c>
      <c r="AY12" s="54">
        <f t="shared" si="10"/>
        <v>9175.9666666666672</v>
      </c>
      <c r="AZ12" s="54">
        <f t="shared" si="10"/>
        <v>9292.7749999999996</v>
      </c>
      <c r="BA12" s="54">
        <f t="shared" si="10"/>
        <v>9332.2000000000007</v>
      </c>
      <c r="BB12" s="54">
        <f t="shared" si="10"/>
        <v>9496.1</v>
      </c>
      <c r="BC12" s="54">
        <f t="shared" si="10"/>
        <v>9810.2749999999996</v>
      </c>
      <c r="BD12" s="54">
        <f t="shared" si="10"/>
        <v>9329.0749999999989</v>
      </c>
      <c r="BE12" s="54">
        <f t="shared" si="10"/>
        <v>9244.0083333333314</v>
      </c>
      <c r="BF12" s="54">
        <f t="shared" si="10"/>
        <v>9231.7000000000007</v>
      </c>
      <c r="BG12" s="54">
        <f t="shared" si="10"/>
        <v>9208.3250000000007</v>
      </c>
      <c r="BH12" s="54">
        <f t="shared" si="10"/>
        <v>9271.1416666666664</v>
      </c>
      <c r="BI12" s="54">
        <f t="shared" si="10"/>
        <v>9269.4416666666657</v>
      </c>
      <c r="BJ12" s="54">
        <f t="shared" si="10"/>
        <v>9142.4000000000015</v>
      </c>
      <c r="BK12" s="54">
        <f t="shared" si="10"/>
        <v>9411.6333333333314</v>
      </c>
      <c r="BL12" s="54">
        <f t="shared" si="10"/>
        <v>9161.9749999999985</v>
      </c>
      <c r="BM12" s="54">
        <f t="shared" ref="BM12:CA12" si="11">BM11-BM32/2</f>
        <v>9116.2000000000007</v>
      </c>
      <c r="BN12" s="54">
        <f t="shared" si="11"/>
        <v>8876.3416666666653</v>
      </c>
      <c r="BO12" s="54">
        <f t="shared" si="11"/>
        <v>8900.3416666666672</v>
      </c>
      <c r="BP12" s="54">
        <f t="shared" si="11"/>
        <v>8984.5750000000007</v>
      </c>
      <c r="BQ12" s="54">
        <f t="shared" si="11"/>
        <v>9109.9416666666657</v>
      </c>
      <c r="BR12" s="54">
        <f t="shared" si="11"/>
        <v>9045.8583333333336</v>
      </c>
      <c r="BS12" s="54">
        <f t="shared" si="11"/>
        <v>9045.7499999999982</v>
      </c>
      <c r="BT12" s="54">
        <f t="shared" si="11"/>
        <v>9169.125</v>
      </c>
      <c r="BU12" s="54">
        <f t="shared" si="11"/>
        <v>9423.875</v>
      </c>
      <c r="BV12" s="54">
        <f t="shared" si="11"/>
        <v>9487.875</v>
      </c>
      <c r="BW12" s="54">
        <f t="shared" si="11"/>
        <v>9819.2750000000015</v>
      </c>
      <c r="BX12" s="54">
        <f t="shared" si="11"/>
        <v>9909.8250000000007</v>
      </c>
      <c r="BY12" s="54">
        <f t="shared" si="11"/>
        <v>10076.325000000001</v>
      </c>
      <c r="BZ12" s="54">
        <f t="shared" si="11"/>
        <v>10030.75</v>
      </c>
      <c r="CA12" s="54">
        <f t="shared" si="11"/>
        <v>10109.275</v>
      </c>
    </row>
    <row r="13" spans="1:79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</row>
    <row r="14" spans="1:79">
      <c r="A14" s="32">
        <f t="shared" ref="A14:BL14" si="12">2*A11-A2</f>
        <v>11524.316666666668</v>
      </c>
      <c r="B14" s="32">
        <f t="shared" si="12"/>
        <v>11631.65</v>
      </c>
      <c r="C14" s="32">
        <f t="shared" si="12"/>
        <v>11846.65</v>
      </c>
      <c r="D14" s="32">
        <f t="shared" si="12"/>
        <v>11995.616666666667</v>
      </c>
      <c r="E14" s="32">
        <f t="shared" si="12"/>
        <v>12094.866666666663</v>
      </c>
      <c r="F14" s="32">
        <f t="shared" si="12"/>
        <v>12063.3</v>
      </c>
      <c r="G14" s="32">
        <f t="shared" si="12"/>
        <v>11980.316666666669</v>
      </c>
      <c r="H14" s="32">
        <f t="shared" si="12"/>
        <v>12080.5</v>
      </c>
      <c r="I14" s="32">
        <f t="shared" si="12"/>
        <v>12153.083333333332</v>
      </c>
      <c r="J14" s="32">
        <f t="shared" si="12"/>
        <v>12134.416666666666</v>
      </c>
      <c r="K14" s="32">
        <f t="shared" si="12"/>
        <v>12054.200000000004</v>
      </c>
      <c r="L14" s="32">
        <f t="shared" si="12"/>
        <v>12001.999999999995</v>
      </c>
      <c r="M14" s="32">
        <f t="shared" si="12"/>
        <v>11923.45</v>
      </c>
      <c r="N14" s="32">
        <f t="shared" si="12"/>
        <v>12067.100000000002</v>
      </c>
      <c r="O14" s="32">
        <f t="shared" si="12"/>
        <v>12050.866666666669</v>
      </c>
      <c r="P14" s="32">
        <f t="shared" si="12"/>
        <v>11757.683333333334</v>
      </c>
      <c r="Q14" s="32">
        <f t="shared" si="12"/>
        <v>11757.516666666666</v>
      </c>
      <c r="R14" s="32">
        <f t="shared" si="12"/>
        <v>11617.649999999998</v>
      </c>
      <c r="S14" s="32">
        <f t="shared" si="12"/>
        <v>11558.716666666669</v>
      </c>
      <c r="T14" s="32">
        <f t="shared" si="12"/>
        <v>11122.933333333334</v>
      </c>
      <c r="U14" s="32">
        <f t="shared" si="12"/>
        <v>10968.333333333332</v>
      </c>
      <c r="V14" s="32">
        <f t="shared" si="12"/>
        <v>11189.816666666666</v>
      </c>
      <c r="W14" s="32">
        <f t="shared" si="12"/>
        <v>11103.233333333332</v>
      </c>
      <c r="X14" s="32">
        <f t="shared" si="12"/>
        <v>11212.566666666666</v>
      </c>
      <c r="Y14" s="32">
        <f t="shared" si="12"/>
        <v>10866.199999999999</v>
      </c>
      <c r="Z14" s="32">
        <f t="shared" si="12"/>
        <v>9040.9333333333343</v>
      </c>
      <c r="AA14" s="32">
        <f t="shared" si="12"/>
        <v>8787.1666666666679</v>
      </c>
      <c r="AB14" s="32">
        <f t="shared" si="12"/>
        <v>8208.0499999999993</v>
      </c>
      <c r="AC14" s="32">
        <f t="shared" si="12"/>
        <v>7872.1833333333343</v>
      </c>
      <c r="AD14" s="32">
        <f t="shared" si="12"/>
        <v>8321.4333333333343</v>
      </c>
      <c r="AE14" s="32">
        <f t="shared" si="12"/>
        <v>7409.4833333333318</v>
      </c>
      <c r="AF14" s="32">
        <f t="shared" si="12"/>
        <v>7529.1166666666659</v>
      </c>
      <c r="AG14" s="32">
        <f t="shared" si="12"/>
        <v>7896.15</v>
      </c>
      <c r="AH14" s="32">
        <f t="shared" si="12"/>
        <v>8381.2166666666672</v>
      </c>
      <c r="AI14" s="32">
        <f t="shared" si="12"/>
        <v>8442.4666666666653</v>
      </c>
      <c r="AJ14" s="32">
        <f t="shared" si="12"/>
        <v>8158.0666666666657</v>
      </c>
      <c r="AK14" s="32">
        <f t="shared" si="12"/>
        <v>8411.0666666666657</v>
      </c>
      <c r="AL14" s="32">
        <f t="shared" si="12"/>
        <v>8105.4</v>
      </c>
      <c r="AM14" s="32">
        <f t="shared" si="12"/>
        <v>7974.2166666666653</v>
      </c>
      <c r="AN14" s="32">
        <f t="shared" si="12"/>
        <v>8495.6333333333332</v>
      </c>
      <c r="AO14" s="32">
        <f t="shared" si="12"/>
        <v>8557.866666666665</v>
      </c>
      <c r="AP14" s="32">
        <f t="shared" si="12"/>
        <v>8968.1833333333361</v>
      </c>
      <c r="AQ14" s="32">
        <f t="shared" si="12"/>
        <v>8900.1499999999978</v>
      </c>
      <c r="AR14" s="32">
        <f t="shared" si="12"/>
        <v>8779.2000000000007</v>
      </c>
      <c r="AS14" s="32">
        <f t="shared" si="12"/>
        <v>8858.5499999999993</v>
      </c>
      <c r="AT14" s="32">
        <f t="shared" si="12"/>
        <v>9130.7333333333336</v>
      </c>
      <c r="AU14" s="32">
        <f t="shared" si="12"/>
        <v>9198.15</v>
      </c>
      <c r="AV14" s="32">
        <f t="shared" si="12"/>
        <v>8912.4333333333325</v>
      </c>
      <c r="AW14" s="32">
        <f t="shared" si="12"/>
        <v>9019.116666666665</v>
      </c>
      <c r="AX14" s="32">
        <f t="shared" si="12"/>
        <v>9208.1666666666661</v>
      </c>
      <c r="AY14" s="32">
        <f t="shared" si="12"/>
        <v>9098.1666666666661</v>
      </c>
      <c r="AZ14" s="32">
        <f t="shared" si="12"/>
        <v>9229.4</v>
      </c>
      <c r="BA14" s="32">
        <f t="shared" si="12"/>
        <v>9292.466666666669</v>
      </c>
      <c r="BB14" s="32">
        <f t="shared" si="12"/>
        <v>9430.5166666666682</v>
      </c>
      <c r="BC14" s="32">
        <f t="shared" si="12"/>
        <v>9764.5833333333321</v>
      </c>
      <c r="BD14" s="32">
        <f t="shared" si="12"/>
        <v>9195.7999999999993</v>
      </c>
      <c r="BE14" s="32">
        <f t="shared" si="12"/>
        <v>9113.9333333333325</v>
      </c>
      <c r="BF14" s="32">
        <f t="shared" si="12"/>
        <v>9142.6333333333369</v>
      </c>
      <c r="BG14" s="32">
        <f t="shared" si="12"/>
        <v>9157.35</v>
      </c>
      <c r="BH14" s="32">
        <f t="shared" si="12"/>
        <v>9198.9166666666661</v>
      </c>
      <c r="BI14" s="32">
        <f t="shared" si="12"/>
        <v>9159.4666666666653</v>
      </c>
      <c r="BJ14" s="32">
        <f t="shared" si="12"/>
        <v>9080.0500000000011</v>
      </c>
      <c r="BK14" s="32">
        <f t="shared" si="12"/>
        <v>9294.9333333333307</v>
      </c>
      <c r="BL14" s="32">
        <f t="shared" si="12"/>
        <v>9081.2999999999975</v>
      </c>
      <c r="BM14" s="32">
        <f t="shared" ref="BM14:CA14" si="13">2*BM11-BM2</f>
        <v>9063.7666666666682</v>
      </c>
      <c r="BN14" s="32">
        <f t="shared" si="13"/>
        <v>8700.5666666666657</v>
      </c>
      <c r="BO14" s="32">
        <f t="shared" si="13"/>
        <v>8812.8166666666675</v>
      </c>
      <c r="BP14" s="32">
        <f t="shared" si="13"/>
        <v>8930</v>
      </c>
      <c r="BQ14" s="32">
        <f t="shared" si="13"/>
        <v>9048.7166666666672</v>
      </c>
      <c r="BR14" s="32">
        <f t="shared" si="13"/>
        <v>8955.3333333333339</v>
      </c>
      <c r="BS14" s="32">
        <f t="shared" si="13"/>
        <v>8963.2499999999982</v>
      </c>
      <c r="BT14" s="32">
        <f t="shared" si="13"/>
        <v>9101.4666666666672</v>
      </c>
      <c r="BU14" s="32">
        <f t="shared" si="13"/>
        <v>9380.6499999999978</v>
      </c>
      <c r="BV14" s="32">
        <f t="shared" si="13"/>
        <v>9438.5166666666646</v>
      </c>
      <c r="BW14" s="32">
        <f t="shared" si="13"/>
        <v>9711.5333333333347</v>
      </c>
      <c r="BX14" s="32">
        <f t="shared" si="13"/>
        <v>9870.2333333333318</v>
      </c>
      <c r="BY14" s="32">
        <f t="shared" si="13"/>
        <v>10006</v>
      </c>
      <c r="BZ14" s="32">
        <f t="shared" si="13"/>
        <v>9940.9499999999989</v>
      </c>
      <c r="CA14" s="32">
        <f t="shared" si="13"/>
        <v>10062.666666666664</v>
      </c>
    </row>
    <row r="15" spans="1:79">
      <c r="A15" s="34">
        <f t="shared" ref="A15:BL15" si="14">A11-A25</f>
        <v>11386.783333333333</v>
      </c>
      <c r="B15" s="34">
        <f t="shared" si="14"/>
        <v>11555.4</v>
      </c>
      <c r="C15" s="34">
        <f t="shared" si="14"/>
        <v>11713.65</v>
      </c>
      <c r="D15" s="34">
        <f t="shared" si="14"/>
        <v>11902.083333333334</v>
      </c>
      <c r="E15" s="34">
        <f t="shared" si="14"/>
        <v>12051.783333333331</v>
      </c>
      <c r="F15" s="34">
        <f t="shared" si="14"/>
        <v>12028.25</v>
      </c>
      <c r="G15" s="34">
        <f t="shared" si="14"/>
        <v>11929.133333333335</v>
      </c>
      <c r="H15" s="34">
        <f t="shared" si="14"/>
        <v>12053.1</v>
      </c>
      <c r="I15" s="34">
        <f t="shared" si="14"/>
        <v>12104.966666666665</v>
      </c>
      <c r="J15" s="34">
        <f t="shared" si="14"/>
        <v>12094.183333333332</v>
      </c>
      <c r="K15" s="34">
        <f t="shared" si="14"/>
        <v>11994.950000000003</v>
      </c>
      <c r="L15" s="34">
        <f t="shared" si="14"/>
        <v>11958.199999999997</v>
      </c>
      <c r="M15" s="34">
        <f t="shared" si="14"/>
        <v>11854.4</v>
      </c>
      <c r="N15" s="34">
        <f t="shared" si="14"/>
        <v>12008.300000000001</v>
      </c>
      <c r="O15" s="34">
        <f t="shared" si="14"/>
        <v>12020.883333333335</v>
      </c>
      <c r="P15" s="34">
        <f t="shared" si="14"/>
        <v>11685.966666666667</v>
      </c>
      <c r="Q15" s="34">
        <f t="shared" si="14"/>
        <v>11717.133333333333</v>
      </c>
      <c r="R15" s="34">
        <f t="shared" si="14"/>
        <v>11556.8</v>
      </c>
      <c r="S15" s="34">
        <f t="shared" si="14"/>
        <v>11484.133333333335</v>
      </c>
      <c r="T15" s="34">
        <f t="shared" si="14"/>
        <v>11044.116666666667</v>
      </c>
      <c r="U15" s="34">
        <f t="shared" si="14"/>
        <v>10803.916666666666</v>
      </c>
      <c r="V15" s="34">
        <f t="shared" si="14"/>
        <v>11076.333333333332</v>
      </c>
      <c r="W15" s="34">
        <f t="shared" si="14"/>
        <v>10955.466666666665</v>
      </c>
      <c r="X15" s="34">
        <f t="shared" si="14"/>
        <v>11156.133333333333</v>
      </c>
      <c r="Y15" s="34">
        <f t="shared" si="14"/>
        <v>10742.949999999999</v>
      </c>
      <c r="Z15" s="34">
        <f t="shared" si="14"/>
        <v>8884.4666666666672</v>
      </c>
      <c r="AA15" s="34">
        <f t="shared" si="14"/>
        <v>8607.2833333333347</v>
      </c>
      <c r="AB15" s="34">
        <f t="shared" si="14"/>
        <v>7947.2999999999993</v>
      </c>
      <c r="AC15" s="34">
        <f t="shared" si="14"/>
        <v>7480.916666666667</v>
      </c>
      <c r="AD15" s="34">
        <f t="shared" si="14"/>
        <v>7897.416666666667</v>
      </c>
      <c r="AE15" s="34">
        <f t="shared" si="14"/>
        <v>7208.7166666666662</v>
      </c>
      <c r="AF15" s="34">
        <f t="shared" si="14"/>
        <v>7257.1833333333334</v>
      </c>
      <c r="AG15" s="34">
        <f t="shared" si="14"/>
        <v>7474.45</v>
      </c>
      <c r="AH15" s="34">
        <f t="shared" si="14"/>
        <v>8120.9833333333336</v>
      </c>
      <c r="AI15" s="34">
        <f t="shared" si="14"/>
        <v>8224.6833333333325</v>
      </c>
      <c r="AJ15" s="34">
        <f t="shared" si="14"/>
        <v>8035.0333333333328</v>
      </c>
      <c r="AK15" s="34">
        <f t="shared" si="14"/>
        <v>8224.3833333333332</v>
      </c>
      <c r="AL15" s="34">
        <f t="shared" si="14"/>
        <v>7957</v>
      </c>
      <c r="AM15" s="34">
        <f t="shared" si="14"/>
        <v>7864.6333333333332</v>
      </c>
      <c r="AN15" s="34">
        <f t="shared" si="14"/>
        <v>8199.0666666666675</v>
      </c>
      <c r="AO15" s="34">
        <f t="shared" si="14"/>
        <v>8366.9833333333318</v>
      </c>
      <c r="AP15" s="34">
        <f t="shared" si="14"/>
        <v>8824.4666666666672</v>
      </c>
      <c r="AQ15" s="34">
        <f t="shared" si="14"/>
        <v>8806.4499999999989</v>
      </c>
      <c r="AR15" s="34">
        <f t="shared" si="14"/>
        <v>8633.1</v>
      </c>
      <c r="AS15" s="34">
        <f t="shared" si="14"/>
        <v>8724.2999999999993</v>
      </c>
      <c r="AT15" s="34">
        <f t="shared" si="14"/>
        <v>8994.7166666666672</v>
      </c>
      <c r="AU15" s="34">
        <f t="shared" si="14"/>
        <v>9134.4499999999989</v>
      </c>
      <c r="AV15" s="34">
        <f t="shared" si="14"/>
        <v>8843.4166666666661</v>
      </c>
      <c r="AW15" s="34">
        <f t="shared" si="14"/>
        <v>8850.9333333333325</v>
      </c>
      <c r="AX15" s="34">
        <f t="shared" si="14"/>
        <v>9102.4333333333325</v>
      </c>
      <c r="AY15" s="34">
        <f t="shared" si="14"/>
        <v>9041.9333333333325</v>
      </c>
      <c r="AZ15" s="34">
        <f t="shared" si="14"/>
        <v>9176.5</v>
      </c>
      <c r="BA15" s="34">
        <f t="shared" si="14"/>
        <v>9204.0333333333347</v>
      </c>
      <c r="BB15" s="34">
        <f t="shared" si="14"/>
        <v>9307.6833333333343</v>
      </c>
      <c r="BC15" s="34">
        <f t="shared" si="14"/>
        <v>9669.2666666666664</v>
      </c>
      <c r="BD15" s="34">
        <f t="shared" si="14"/>
        <v>9098.1</v>
      </c>
      <c r="BE15" s="34">
        <f t="shared" si="14"/>
        <v>9022.2666666666664</v>
      </c>
      <c r="BF15" s="34">
        <f t="shared" si="14"/>
        <v>9014.3666666666686</v>
      </c>
      <c r="BG15" s="34">
        <f t="shared" si="14"/>
        <v>9115.65</v>
      </c>
      <c r="BH15" s="34">
        <f t="shared" si="14"/>
        <v>9146.3333333333339</v>
      </c>
      <c r="BI15" s="34">
        <f t="shared" si="14"/>
        <v>9079.7333333333336</v>
      </c>
      <c r="BJ15" s="34">
        <f t="shared" si="14"/>
        <v>8963.5500000000011</v>
      </c>
      <c r="BK15" s="34">
        <f t="shared" si="14"/>
        <v>9206.3166666666657</v>
      </c>
      <c r="BL15" s="34">
        <f t="shared" si="14"/>
        <v>9019.8499999999985</v>
      </c>
      <c r="BM15" s="34">
        <f t="shared" ref="BM15:CA15" si="15">BM11-BM25</f>
        <v>8990.6833333333343</v>
      </c>
      <c r="BN15" s="34">
        <f t="shared" si="15"/>
        <v>8577.8833333333332</v>
      </c>
      <c r="BO15" s="34">
        <f t="shared" si="15"/>
        <v>8746.5333333333328</v>
      </c>
      <c r="BP15" s="34">
        <f t="shared" si="15"/>
        <v>8793.4500000000007</v>
      </c>
      <c r="BQ15" s="34">
        <f t="shared" si="15"/>
        <v>8991.1833333333343</v>
      </c>
      <c r="BR15" s="34">
        <f t="shared" si="15"/>
        <v>8871.4166666666661</v>
      </c>
      <c r="BS15" s="34">
        <f t="shared" si="15"/>
        <v>8897.4499999999989</v>
      </c>
      <c r="BT15" s="34">
        <f t="shared" si="15"/>
        <v>8887.9833333333336</v>
      </c>
      <c r="BU15" s="34">
        <f t="shared" si="15"/>
        <v>9271.1999999999989</v>
      </c>
      <c r="BV15" s="34">
        <f t="shared" si="15"/>
        <v>9296.7333333333318</v>
      </c>
      <c r="BW15" s="34">
        <f t="shared" si="15"/>
        <v>9596.9166666666679</v>
      </c>
      <c r="BX15" s="34">
        <f t="shared" si="15"/>
        <v>9761.366666666665</v>
      </c>
      <c r="BY15" s="34">
        <f t="shared" si="15"/>
        <v>9950.4499999999989</v>
      </c>
      <c r="BZ15" s="34">
        <f t="shared" si="15"/>
        <v>9852.7999999999993</v>
      </c>
      <c r="CA15" s="34">
        <f t="shared" si="15"/>
        <v>9983.1833333333325</v>
      </c>
    </row>
    <row r="16" spans="1:79">
      <c r="A16" s="35">
        <f t="shared" ref="A16:BL16" si="16">A14-A25</f>
        <v>11140.266666666666</v>
      </c>
      <c r="B16" s="35">
        <f t="shared" si="16"/>
        <v>11496.3</v>
      </c>
      <c r="C16" s="35">
        <f t="shared" si="16"/>
        <v>11643.9</v>
      </c>
      <c r="D16" s="35">
        <f t="shared" si="16"/>
        <v>11850.816666666668</v>
      </c>
      <c r="E16" s="35">
        <f t="shared" si="16"/>
        <v>12018.916666666662</v>
      </c>
      <c r="F16" s="35">
        <f t="shared" si="16"/>
        <v>11982.55</v>
      </c>
      <c r="G16" s="35">
        <f t="shared" si="16"/>
        <v>11867.51666666667</v>
      </c>
      <c r="H16" s="35">
        <f t="shared" si="16"/>
        <v>12007.2</v>
      </c>
      <c r="I16" s="35">
        <f t="shared" si="16"/>
        <v>12065.633333333331</v>
      </c>
      <c r="J16" s="35">
        <f t="shared" si="16"/>
        <v>12048.566666666666</v>
      </c>
      <c r="K16" s="35">
        <f t="shared" si="16"/>
        <v>11898.700000000004</v>
      </c>
      <c r="L16" s="35">
        <f t="shared" si="16"/>
        <v>11879.399999999994</v>
      </c>
      <c r="M16" s="35">
        <f t="shared" si="16"/>
        <v>11800.75</v>
      </c>
      <c r="N16" s="35">
        <f t="shared" si="16"/>
        <v>11974.500000000002</v>
      </c>
      <c r="O16" s="35">
        <f t="shared" si="16"/>
        <v>11970.316666666669</v>
      </c>
      <c r="P16" s="35">
        <f t="shared" si="16"/>
        <v>11558.533333333335</v>
      </c>
      <c r="Q16" s="35">
        <f t="shared" si="16"/>
        <v>11654.366666666667</v>
      </c>
      <c r="R16" s="35">
        <f t="shared" si="16"/>
        <v>11473.999999999998</v>
      </c>
      <c r="S16" s="35">
        <f t="shared" si="16"/>
        <v>11431.566666666669</v>
      </c>
      <c r="T16" s="35">
        <f t="shared" si="16"/>
        <v>10913.183333333334</v>
      </c>
      <c r="U16" s="35">
        <f t="shared" si="16"/>
        <v>10571.583333333332</v>
      </c>
      <c r="V16" s="35">
        <f t="shared" si="16"/>
        <v>11000.116666666665</v>
      </c>
      <c r="W16" s="35">
        <f t="shared" si="16"/>
        <v>10828.783333333331</v>
      </c>
      <c r="X16" s="35">
        <f t="shared" si="16"/>
        <v>11067.666666666666</v>
      </c>
      <c r="Y16" s="35">
        <f t="shared" si="16"/>
        <v>10658.499999999998</v>
      </c>
      <c r="Z16" s="35">
        <f t="shared" si="16"/>
        <v>8603.8333333333339</v>
      </c>
      <c r="AA16" s="35">
        <f t="shared" si="16"/>
        <v>8298.966666666669</v>
      </c>
      <c r="AB16" s="35">
        <f t="shared" si="16"/>
        <v>7487.5499999999993</v>
      </c>
      <c r="AC16" s="35">
        <f t="shared" si="16"/>
        <v>7129.2833333333338</v>
      </c>
      <c r="AD16" s="35">
        <f t="shared" si="16"/>
        <v>7616.6333333333341</v>
      </c>
      <c r="AE16" s="35">
        <f t="shared" si="16"/>
        <v>6833.8333333333321</v>
      </c>
      <c r="AF16" s="35">
        <f t="shared" si="16"/>
        <v>7003.2666666666664</v>
      </c>
      <c r="AG16" s="35">
        <f t="shared" si="16"/>
        <v>7234.15</v>
      </c>
      <c r="AH16" s="35">
        <f t="shared" si="16"/>
        <v>7937.0666666666675</v>
      </c>
      <c r="AI16" s="35">
        <f t="shared" si="16"/>
        <v>7926.4666666666653</v>
      </c>
      <c r="AJ16" s="35">
        <f t="shared" si="16"/>
        <v>7826.0666666666657</v>
      </c>
      <c r="AK16" s="35">
        <f t="shared" si="16"/>
        <v>8090.7666666666664</v>
      </c>
      <c r="AL16" s="35">
        <f t="shared" si="16"/>
        <v>7715.65</v>
      </c>
      <c r="AM16" s="35">
        <f t="shared" si="16"/>
        <v>7673.4666666666662</v>
      </c>
      <c r="AN16" s="35">
        <f t="shared" si="16"/>
        <v>8037.1833333333343</v>
      </c>
      <c r="AO16" s="35">
        <f t="shared" si="16"/>
        <v>8080.0666666666639</v>
      </c>
      <c r="AP16" s="35">
        <f t="shared" si="16"/>
        <v>8744.383333333335</v>
      </c>
      <c r="AQ16" s="35">
        <f t="shared" si="16"/>
        <v>8700.4999999999982</v>
      </c>
      <c r="AR16" s="35">
        <f t="shared" si="16"/>
        <v>8392.1</v>
      </c>
      <c r="AS16" s="35">
        <f t="shared" si="16"/>
        <v>8626.6999999999989</v>
      </c>
      <c r="AT16" s="35">
        <f t="shared" si="16"/>
        <v>8898.0833333333339</v>
      </c>
      <c r="AU16" s="35">
        <f t="shared" si="16"/>
        <v>9038.0999999999985</v>
      </c>
      <c r="AV16" s="35">
        <f t="shared" si="16"/>
        <v>8777.4333333333325</v>
      </c>
      <c r="AW16" s="35">
        <f t="shared" si="16"/>
        <v>8755.616666666665</v>
      </c>
      <c r="AX16" s="35">
        <f t="shared" si="16"/>
        <v>9034.7166666666653</v>
      </c>
      <c r="AY16" s="35">
        <f t="shared" si="16"/>
        <v>8942.5666666666657</v>
      </c>
      <c r="AZ16" s="35">
        <f t="shared" si="16"/>
        <v>9102.65</v>
      </c>
      <c r="BA16" s="35">
        <f t="shared" si="16"/>
        <v>9148.0666666666693</v>
      </c>
      <c r="BB16" s="35">
        <f t="shared" si="16"/>
        <v>9223.0166666666682</v>
      </c>
      <c r="BC16" s="35">
        <f t="shared" si="16"/>
        <v>9607.0333333333328</v>
      </c>
      <c r="BD16" s="35">
        <f t="shared" si="16"/>
        <v>8929.25</v>
      </c>
      <c r="BE16" s="35">
        <f t="shared" si="16"/>
        <v>8853.7833333333328</v>
      </c>
      <c r="BF16" s="35">
        <f t="shared" si="16"/>
        <v>8912.2333333333372</v>
      </c>
      <c r="BG16" s="35">
        <f t="shared" si="16"/>
        <v>9055.4</v>
      </c>
      <c r="BH16" s="35">
        <f t="shared" si="16"/>
        <v>9054.4666666666672</v>
      </c>
      <c r="BI16" s="35">
        <f t="shared" si="16"/>
        <v>8939.5166666666664</v>
      </c>
      <c r="BJ16" s="35">
        <f t="shared" si="16"/>
        <v>8883.1500000000015</v>
      </c>
      <c r="BK16" s="35">
        <f t="shared" si="16"/>
        <v>9061.533333333331</v>
      </c>
      <c r="BL16" s="35">
        <f t="shared" si="16"/>
        <v>8919.9499999999971</v>
      </c>
      <c r="BM16" s="35">
        <f t="shared" ref="BM16:CA16" si="17">BM14-BM25</f>
        <v>8931.3666666666686</v>
      </c>
      <c r="BN16" s="35">
        <f t="shared" si="17"/>
        <v>8349.0166666666664</v>
      </c>
      <c r="BO16" s="35">
        <f t="shared" si="17"/>
        <v>8637.7666666666664</v>
      </c>
      <c r="BP16" s="35">
        <f t="shared" si="17"/>
        <v>8711.5500000000011</v>
      </c>
      <c r="BQ16" s="35">
        <f t="shared" si="17"/>
        <v>8926.2666666666682</v>
      </c>
      <c r="BR16" s="35">
        <f t="shared" si="17"/>
        <v>8774.2833333333328</v>
      </c>
      <c r="BS16" s="35">
        <f t="shared" si="17"/>
        <v>8798.2499999999982</v>
      </c>
      <c r="BT16" s="35">
        <f t="shared" si="17"/>
        <v>8771.7166666666672</v>
      </c>
      <c r="BU16" s="35">
        <f t="shared" si="17"/>
        <v>9205.8999999999978</v>
      </c>
      <c r="BV16" s="35">
        <f t="shared" si="17"/>
        <v>9216.5666666666639</v>
      </c>
      <c r="BW16" s="35">
        <f t="shared" si="17"/>
        <v>9486.883333333335</v>
      </c>
      <c r="BX16" s="35">
        <f t="shared" si="17"/>
        <v>9698.6833333333307</v>
      </c>
      <c r="BY16" s="35">
        <f t="shared" si="17"/>
        <v>9865.3499999999985</v>
      </c>
      <c r="BZ16" s="35">
        <f t="shared" si="17"/>
        <v>9761.3499999999985</v>
      </c>
      <c r="CA16" s="35">
        <f t="shared" si="17"/>
        <v>9925.616666666665</v>
      </c>
    </row>
    <row r="17" spans="1:79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</row>
    <row r="18" spans="1:79">
      <c r="A18" s="27">
        <f t="shared" ref="A18:BL18" si="18">(A2/A3)*A4</f>
        <v>12046.842520823842</v>
      </c>
      <c r="B18" s="27">
        <f t="shared" si="18"/>
        <v>11844.33844031168</v>
      </c>
      <c r="C18" s="27">
        <f t="shared" si="18"/>
        <v>12185.776757769405</v>
      </c>
      <c r="D18" s="27">
        <f t="shared" si="18"/>
        <v>12235.595048459218</v>
      </c>
      <c r="E18" s="27">
        <f t="shared" si="18"/>
        <v>12214.234981567528</v>
      </c>
      <c r="F18" s="27">
        <f t="shared" si="18"/>
        <v>12179.26318603274</v>
      </c>
      <c r="G18" s="27">
        <f t="shared" si="18"/>
        <v>12144.683345495485</v>
      </c>
      <c r="H18" s="27">
        <f t="shared" si="18"/>
        <v>12181.253919332175</v>
      </c>
      <c r="I18" s="27">
        <f t="shared" si="18"/>
        <v>12289.059731725996</v>
      </c>
      <c r="J18" s="27">
        <f t="shared" si="18"/>
        <v>12260.7464515478</v>
      </c>
      <c r="K18" s="27">
        <f t="shared" si="18"/>
        <v>12269.236148190421</v>
      </c>
      <c r="L18" s="27">
        <f t="shared" si="18"/>
        <v>12168.489630306554</v>
      </c>
      <c r="M18" s="27">
        <f t="shared" si="18"/>
        <v>12116.070168919345</v>
      </c>
      <c r="N18" s="27">
        <f t="shared" si="18"/>
        <v>12219.144395911013</v>
      </c>
      <c r="O18" s="27">
        <f t="shared" si="18"/>
        <v>12161.462724030667</v>
      </c>
      <c r="P18" s="27">
        <f t="shared" si="18"/>
        <v>12028.819727597474</v>
      </c>
      <c r="Q18" s="27">
        <f t="shared" si="18"/>
        <v>11901.207615939014</v>
      </c>
      <c r="R18" s="27">
        <f t="shared" si="18"/>
        <v>11822.630083937593</v>
      </c>
      <c r="S18" s="27">
        <f t="shared" si="18"/>
        <v>11761.51466233845</v>
      </c>
      <c r="T18" s="27">
        <f t="shared" si="18"/>
        <v>11412.001145408745</v>
      </c>
      <c r="U18" s="27">
        <f t="shared" si="18"/>
        <v>11532.969147128781</v>
      </c>
      <c r="V18" s="27">
        <f t="shared" si="18"/>
        <v>11495.564191597437</v>
      </c>
      <c r="W18" s="27">
        <f t="shared" si="18"/>
        <v>11529.631578709908</v>
      </c>
      <c r="X18" s="27">
        <f t="shared" si="18"/>
        <v>11414.214422923002</v>
      </c>
      <c r="Y18" s="27">
        <f t="shared" si="18"/>
        <v>11200.258575004158</v>
      </c>
      <c r="Z18" s="27">
        <f t="shared" si="18"/>
        <v>9636.0404447305536</v>
      </c>
      <c r="AA18" s="27">
        <f t="shared" si="18"/>
        <v>9458.067296648569</v>
      </c>
      <c r="AB18" s="27">
        <f t="shared" si="18"/>
        <v>9194.5920911615831</v>
      </c>
      <c r="AC18" s="27">
        <f t="shared" si="18"/>
        <v>9047.2199095441465</v>
      </c>
      <c r="AD18" s="27">
        <f t="shared" si="18"/>
        <v>9499.1357939399877</v>
      </c>
      <c r="AE18" s="27">
        <f t="shared" si="18"/>
        <v>8187.9229274355175</v>
      </c>
      <c r="AF18" s="27">
        <f t="shared" si="18"/>
        <v>8347.199318009345</v>
      </c>
      <c r="AG18" s="27">
        <f t="shared" si="18"/>
        <v>9031.6018001231423</v>
      </c>
      <c r="AH18" s="27">
        <f t="shared" si="18"/>
        <v>9103.5988539898135</v>
      </c>
      <c r="AI18" s="27">
        <f t="shared" si="18"/>
        <v>9184.5655498715223</v>
      </c>
      <c r="AJ18" s="27">
        <f t="shared" si="18"/>
        <v>8614.5940805434257</v>
      </c>
      <c r="AK18" s="27">
        <f t="shared" si="18"/>
        <v>8927.2378350083745</v>
      </c>
      <c r="AL18" s="27">
        <f t="shared" si="18"/>
        <v>8646.1860959827281</v>
      </c>
      <c r="AM18" s="27">
        <f t="shared" si="18"/>
        <v>8385.5953337967676</v>
      </c>
      <c r="AN18" s="27">
        <f t="shared" si="18"/>
        <v>9274.2964232533377</v>
      </c>
      <c r="AO18" s="27">
        <f t="shared" si="18"/>
        <v>9231.786867770601</v>
      </c>
      <c r="AP18" s="27">
        <f t="shared" si="18"/>
        <v>9340.9113728374832</v>
      </c>
      <c r="AQ18" s="27">
        <f t="shared" si="18"/>
        <v>9195.324591860779</v>
      </c>
      <c r="AR18" s="27">
        <f t="shared" si="18"/>
        <v>9314.6334118389477</v>
      </c>
      <c r="AS18" s="27">
        <f t="shared" si="18"/>
        <v>9229.1414547886507</v>
      </c>
      <c r="AT18" s="27">
        <f t="shared" si="18"/>
        <v>9503.8885314062263</v>
      </c>
      <c r="AU18" s="27">
        <f t="shared" si="18"/>
        <v>9422.4383663929475</v>
      </c>
      <c r="AV18" s="27">
        <f t="shared" si="18"/>
        <v>9117.5417401845243</v>
      </c>
      <c r="AW18" s="27">
        <f t="shared" si="18"/>
        <v>9457.8998099762466</v>
      </c>
      <c r="AX18" s="27">
        <f t="shared" si="18"/>
        <v>9490.0689781519395</v>
      </c>
      <c r="AY18" s="27">
        <f t="shared" si="18"/>
        <v>9310.222983601896</v>
      </c>
      <c r="AZ18" s="27">
        <f t="shared" si="18"/>
        <v>9409.4877847865209</v>
      </c>
      <c r="BA18" s="27">
        <f t="shared" si="18"/>
        <v>9527.1853088552925</v>
      </c>
      <c r="BB18" s="27">
        <f t="shared" si="18"/>
        <v>9764.4068840598993</v>
      </c>
      <c r="BC18" s="27">
        <f t="shared" si="18"/>
        <v>10019.528756615115</v>
      </c>
      <c r="BD18" s="27">
        <f t="shared" si="18"/>
        <v>9560.8136711647294</v>
      </c>
      <c r="BE18" s="27">
        <f t="shared" si="18"/>
        <v>9466.1703386557147</v>
      </c>
      <c r="BF18" s="27">
        <f t="shared" si="18"/>
        <v>9505.2021291065648</v>
      </c>
      <c r="BG18" s="27">
        <f t="shared" si="18"/>
        <v>9301.2572110092751</v>
      </c>
      <c r="BH18" s="27">
        <f t="shared" si="18"/>
        <v>9396.1579609664204</v>
      </c>
      <c r="BI18" s="27">
        <f t="shared" si="18"/>
        <v>9459.6092256465581</v>
      </c>
      <c r="BJ18" s="27">
        <f t="shared" si="18"/>
        <v>9396.7723248691109</v>
      </c>
      <c r="BK18" s="27">
        <f t="shared" si="18"/>
        <v>9617.7599400070558</v>
      </c>
      <c r="BL18" s="27">
        <f t="shared" si="18"/>
        <v>9304.5069245319228</v>
      </c>
      <c r="BM18" s="27">
        <f t="shared" ref="BM18:CA18" si="19">(BM2/BM3)*BM4</f>
        <v>9270.5206011049722</v>
      </c>
      <c r="BN18" s="27">
        <f t="shared" si="19"/>
        <v>9175.4586510347162</v>
      </c>
      <c r="BO18" s="27">
        <f t="shared" si="19"/>
        <v>9054.6204741793063</v>
      </c>
      <c r="BP18" s="27">
        <f t="shared" si="19"/>
        <v>9289.7060273679326</v>
      </c>
      <c r="BQ18" s="27">
        <f t="shared" si="19"/>
        <v>9229.3780918386474</v>
      </c>
      <c r="BR18" s="27">
        <f t="shared" si="19"/>
        <v>9221.7272357292986</v>
      </c>
      <c r="BS18" s="27">
        <f t="shared" si="19"/>
        <v>9194.6442211823269</v>
      </c>
      <c r="BT18" s="27">
        <f t="shared" si="19"/>
        <v>9656.0783296776535</v>
      </c>
      <c r="BU18" s="27">
        <f t="shared" si="19"/>
        <v>9667.7249102982933</v>
      </c>
      <c r="BV18" s="27">
        <f t="shared" si="19"/>
        <v>9807.0644514711676</v>
      </c>
      <c r="BW18" s="27">
        <f t="shared" si="19"/>
        <v>10053.558670849236</v>
      </c>
      <c r="BX18" s="27">
        <f t="shared" si="19"/>
        <v>10153.357521592421</v>
      </c>
      <c r="BY18" s="27">
        <f t="shared" si="19"/>
        <v>10202.564394577277</v>
      </c>
      <c r="BZ18" s="27">
        <f t="shared" si="19"/>
        <v>10210.232449405436</v>
      </c>
      <c r="CA18" s="27">
        <f t="shared" si="19"/>
        <v>10280.58404700844</v>
      </c>
    </row>
    <row r="19" spans="1:79">
      <c r="A19" s="28">
        <f t="shared" ref="A19:BL19" si="20">A4+A26/2</f>
        <v>11873.077500000001</v>
      </c>
      <c r="B19" s="28">
        <f t="shared" si="20"/>
        <v>11782.342500000001</v>
      </c>
      <c r="C19" s="28">
        <f t="shared" si="20"/>
        <v>12091.1625</v>
      </c>
      <c r="D19" s="28">
        <f t="shared" si="20"/>
        <v>12168.789999999999</v>
      </c>
      <c r="E19" s="28">
        <f t="shared" si="20"/>
        <v>12179.722500000002</v>
      </c>
      <c r="F19" s="28">
        <f t="shared" si="20"/>
        <v>12142.762500000001</v>
      </c>
      <c r="G19" s="28">
        <f t="shared" si="20"/>
        <v>12093.539999999999</v>
      </c>
      <c r="H19" s="28">
        <f t="shared" si="20"/>
        <v>12148.215</v>
      </c>
      <c r="I19" s="28">
        <f t="shared" si="20"/>
        <v>12249.297500000001</v>
      </c>
      <c r="J19" s="28">
        <f t="shared" si="20"/>
        <v>12221.8675</v>
      </c>
      <c r="K19" s="28">
        <f t="shared" si="20"/>
        <v>12198.975</v>
      </c>
      <c r="L19" s="28">
        <f t="shared" si="20"/>
        <v>12113.23</v>
      </c>
      <c r="M19" s="28">
        <f t="shared" si="20"/>
        <v>12059.985000000001</v>
      </c>
      <c r="N19" s="28">
        <f t="shared" si="20"/>
        <v>12176.83</v>
      </c>
      <c r="O19" s="28">
        <f t="shared" si="20"/>
        <v>12125.1525</v>
      </c>
      <c r="P19" s="28">
        <f t="shared" si="20"/>
        <v>11938.932499999999</v>
      </c>
      <c r="Q19" s="28">
        <f t="shared" si="20"/>
        <v>11854.6325</v>
      </c>
      <c r="R19" s="28">
        <f t="shared" si="20"/>
        <v>11757.5075</v>
      </c>
      <c r="S19" s="28">
        <f t="shared" si="20"/>
        <v>11703.232499999998</v>
      </c>
      <c r="T19" s="28">
        <f t="shared" si="20"/>
        <v>11317.112499999999</v>
      </c>
      <c r="U19" s="28">
        <f t="shared" si="20"/>
        <v>11350.9625</v>
      </c>
      <c r="V19" s="28">
        <f t="shared" si="20"/>
        <v>11407.635</v>
      </c>
      <c r="W19" s="28">
        <f t="shared" si="20"/>
        <v>11401.9475</v>
      </c>
      <c r="X19" s="28">
        <f t="shared" si="20"/>
        <v>11348.695</v>
      </c>
      <c r="Y19" s="28">
        <f t="shared" si="20"/>
        <v>11103.685000000001</v>
      </c>
      <c r="Z19" s="28">
        <f t="shared" si="20"/>
        <v>9437.8050000000003</v>
      </c>
      <c r="AA19" s="28">
        <f t="shared" si="20"/>
        <v>9235.56</v>
      </c>
      <c r="AB19" s="28">
        <f t="shared" si="20"/>
        <v>8865.0749999999989</v>
      </c>
      <c r="AC19" s="28">
        <f t="shared" si="20"/>
        <v>8672.0450000000019</v>
      </c>
      <c r="AD19" s="28">
        <f t="shared" si="20"/>
        <v>9133.09</v>
      </c>
      <c r="AE19" s="28">
        <f t="shared" si="20"/>
        <v>7926.8575000000001</v>
      </c>
      <c r="AF19" s="28">
        <f t="shared" si="20"/>
        <v>8090.2674999999999</v>
      </c>
      <c r="AG19" s="28">
        <f t="shared" si="20"/>
        <v>8681.9500000000007</v>
      </c>
      <c r="AH19" s="28">
        <f t="shared" si="20"/>
        <v>8885.7325000000001</v>
      </c>
      <c r="AI19" s="28">
        <f t="shared" si="20"/>
        <v>8944.0499999999993</v>
      </c>
      <c r="AJ19" s="28">
        <f t="shared" si="20"/>
        <v>8463.7000000000007</v>
      </c>
      <c r="AK19" s="28">
        <f t="shared" si="20"/>
        <v>8773.9149999999991</v>
      </c>
      <c r="AL19" s="28">
        <f t="shared" si="20"/>
        <v>8468.1624999999985</v>
      </c>
      <c r="AM19" s="28">
        <f t="shared" si="20"/>
        <v>8249.2124999999996</v>
      </c>
      <c r="AN19" s="28">
        <f t="shared" si="20"/>
        <v>9044.3474999999999</v>
      </c>
      <c r="AO19" s="28">
        <f t="shared" si="20"/>
        <v>9011.5400000000009</v>
      </c>
      <c r="AP19" s="28">
        <f t="shared" si="20"/>
        <v>9234.99</v>
      </c>
      <c r="AQ19" s="28">
        <f t="shared" si="20"/>
        <v>9103.6574999999993</v>
      </c>
      <c r="AR19" s="28">
        <f t="shared" si="20"/>
        <v>9138.2049999999999</v>
      </c>
      <c r="AS19" s="28">
        <f t="shared" si="20"/>
        <v>9120.3174999999992</v>
      </c>
      <c r="AT19" s="28">
        <f t="shared" si="20"/>
        <v>9394.7075000000004</v>
      </c>
      <c r="AU19" s="28">
        <f t="shared" si="20"/>
        <v>9349.8775000000005</v>
      </c>
      <c r="AV19" s="28">
        <f t="shared" si="20"/>
        <v>9055.7000000000007</v>
      </c>
      <c r="AW19" s="28">
        <f t="shared" si="20"/>
        <v>9332.2249999999985</v>
      </c>
      <c r="AX19" s="28">
        <f t="shared" si="20"/>
        <v>9409.2975000000006</v>
      </c>
      <c r="AY19" s="28">
        <f t="shared" si="20"/>
        <v>9239.98</v>
      </c>
      <c r="AZ19" s="28">
        <f t="shared" si="20"/>
        <v>9352.0124999999989</v>
      </c>
      <c r="BA19" s="28">
        <f t="shared" si="20"/>
        <v>9460.32</v>
      </c>
      <c r="BB19" s="28">
        <f t="shared" si="20"/>
        <v>9667.4750000000004</v>
      </c>
      <c r="BC19" s="28">
        <f t="shared" si="20"/>
        <v>9946.5524999999998</v>
      </c>
      <c r="BD19" s="28">
        <f t="shared" si="20"/>
        <v>9440.1024999999991</v>
      </c>
      <c r="BE19" s="28">
        <f t="shared" si="20"/>
        <v>9348.6825000000008</v>
      </c>
      <c r="BF19" s="28">
        <f t="shared" si="20"/>
        <v>9397.619999999999</v>
      </c>
      <c r="BG19" s="28">
        <f t="shared" si="20"/>
        <v>9255.1224999999995</v>
      </c>
      <c r="BH19" s="28">
        <f t="shared" si="20"/>
        <v>9330.9475000000002</v>
      </c>
      <c r="BI19" s="28">
        <f t="shared" si="20"/>
        <v>9360.1725000000006</v>
      </c>
      <c r="BJ19" s="28">
        <f t="shared" si="20"/>
        <v>9304.8449999999993</v>
      </c>
      <c r="BK19" s="28">
        <f t="shared" si="20"/>
        <v>9511.9199999999983</v>
      </c>
      <c r="BL19" s="28">
        <f t="shared" si="20"/>
        <v>9231.4925000000003</v>
      </c>
      <c r="BM19" s="28">
        <f t="shared" ref="BM19:CA19" si="21">BM4+BM26/2</f>
        <v>9209.67</v>
      </c>
      <c r="BN19" s="28">
        <f t="shared" si="21"/>
        <v>9016.6024999999991</v>
      </c>
      <c r="BO19" s="28">
        <f t="shared" si="21"/>
        <v>8975.3775000000005</v>
      </c>
      <c r="BP19" s="28">
        <f t="shared" si="21"/>
        <v>9186.6974999999984</v>
      </c>
      <c r="BQ19" s="28">
        <f t="shared" si="21"/>
        <v>9173.5974999999999</v>
      </c>
      <c r="BR19" s="28">
        <f t="shared" si="21"/>
        <v>9138.8275000000012</v>
      </c>
      <c r="BS19" s="28">
        <f t="shared" si="21"/>
        <v>9119.7999999999993</v>
      </c>
      <c r="BT19" s="28">
        <f t="shared" si="21"/>
        <v>9496.3125</v>
      </c>
      <c r="BU19" s="28">
        <f t="shared" si="21"/>
        <v>9586.2124999999996</v>
      </c>
      <c r="BV19" s="28">
        <f t="shared" si="21"/>
        <v>9702.3724999999995</v>
      </c>
      <c r="BW19" s="28">
        <f t="shared" si="21"/>
        <v>9949.7074999999986</v>
      </c>
      <c r="BX19" s="28">
        <f t="shared" si="21"/>
        <v>10073.452500000001</v>
      </c>
      <c r="BY19" s="28">
        <f t="shared" si="21"/>
        <v>10138.907499999999</v>
      </c>
      <c r="BZ19" s="28">
        <f t="shared" si="21"/>
        <v>10127.880000000001</v>
      </c>
      <c r="CA19" s="28">
        <f t="shared" si="21"/>
        <v>10217.5275</v>
      </c>
    </row>
    <row r="20" spans="1:79">
      <c r="A20" s="21">
        <f t="shared" ref="A20:BL20" si="22">A4</f>
        <v>11661.85</v>
      </c>
      <c r="B20" s="21">
        <f t="shared" si="22"/>
        <v>11707.9</v>
      </c>
      <c r="C20" s="21">
        <f t="shared" si="22"/>
        <v>11979.65</v>
      </c>
      <c r="D20" s="21">
        <f t="shared" si="22"/>
        <v>12089.15</v>
      </c>
      <c r="E20" s="21">
        <f t="shared" si="22"/>
        <v>12137.95</v>
      </c>
      <c r="F20" s="21">
        <f t="shared" si="22"/>
        <v>12098.35</v>
      </c>
      <c r="G20" s="21">
        <f t="shared" si="22"/>
        <v>12031.5</v>
      </c>
      <c r="H20" s="21">
        <f t="shared" si="22"/>
        <v>12107.9</v>
      </c>
      <c r="I20" s="21">
        <f t="shared" si="22"/>
        <v>12201.2</v>
      </c>
      <c r="J20" s="21">
        <f t="shared" si="22"/>
        <v>12174.65</v>
      </c>
      <c r="K20" s="21">
        <f t="shared" si="22"/>
        <v>12113.45</v>
      </c>
      <c r="L20" s="21">
        <f t="shared" si="22"/>
        <v>12045.8</v>
      </c>
      <c r="M20" s="21">
        <f t="shared" si="22"/>
        <v>11992.5</v>
      </c>
      <c r="N20" s="21">
        <f t="shared" si="22"/>
        <v>12125.9</v>
      </c>
      <c r="O20" s="21">
        <f t="shared" si="22"/>
        <v>12080.85</v>
      </c>
      <c r="P20" s="21">
        <f t="shared" si="22"/>
        <v>11829.4</v>
      </c>
      <c r="Q20" s="21">
        <f t="shared" si="22"/>
        <v>11797.9</v>
      </c>
      <c r="R20" s="21">
        <f t="shared" si="22"/>
        <v>11678.5</v>
      </c>
      <c r="S20" s="21">
        <f t="shared" si="22"/>
        <v>11633.3</v>
      </c>
      <c r="T20" s="21">
        <f t="shared" si="22"/>
        <v>11201.75</v>
      </c>
      <c r="U20" s="21">
        <f t="shared" si="22"/>
        <v>11132.75</v>
      </c>
      <c r="V20" s="21">
        <f t="shared" si="22"/>
        <v>11303.3</v>
      </c>
      <c r="W20" s="21">
        <f t="shared" si="22"/>
        <v>11251</v>
      </c>
      <c r="X20" s="21">
        <f t="shared" si="22"/>
        <v>11269</v>
      </c>
      <c r="Y20" s="21">
        <f t="shared" si="22"/>
        <v>10989.45</v>
      </c>
      <c r="Z20" s="21">
        <f t="shared" si="22"/>
        <v>9197.4</v>
      </c>
      <c r="AA20" s="21">
        <f t="shared" si="22"/>
        <v>8967.0499999999993</v>
      </c>
      <c r="AB20" s="21">
        <f t="shared" si="22"/>
        <v>8468.7999999999993</v>
      </c>
      <c r="AC20" s="21">
        <f t="shared" si="22"/>
        <v>8263.4500000000007</v>
      </c>
      <c r="AD20" s="21">
        <f t="shared" si="22"/>
        <v>8745.4500000000007</v>
      </c>
      <c r="AE20" s="21">
        <f t="shared" si="22"/>
        <v>7610.25</v>
      </c>
      <c r="AF20" s="21">
        <f t="shared" si="22"/>
        <v>7801.05</v>
      </c>
      <c r="AG20" s="21">
        <f t="shared" si="22"/>
        <v>8317.85</v>
      </c>
      <c r="AH20" s="21">
        <f t="shared" si="22"/>
        <v>8641.4500000000007</v>
      </c>
      <c r="AI20" s="21">
        <f t="shared" si="22"/>
        <v>8660.25</v>
      </c>
      <c r="AJ20" s="21">
        <f t="shared" si="22"/>
        <v>8281.1</v>
      </c>
      <c r="AK20" s="21">
        <f t="shared" si="22"/>
        <v>8597.75</v>
      </c>
      <c r="AL20" s="21">
        <f t="shared" si="22"/>
        <v>8253.7999999999993</v>
      </c>
      <c r="AM20" s="21">
        <f t="shared" si="22"/>
        <v>8083.8</v>
      </c>
      <c r="AN20" s="21">
        <f t="shared" si="22"/>
        <v>8792.2000000000007</v>
      </c>
      <c r="AO20" s="21">
        <f t="shared" si="22"/>
        <v>8748.75</v>
      </c>
      <c r="AP20" s="21">
        <f t="shared" si="22"/>
        <v>9111.9</v>
      </c>
      <c r="AQ20" s="21">
        <f t="shared" si="22"/>
        <v>8993.85</v>
      </c>
      <c r="AR20" s="21">
        <f t="shared" si="22"/>
        <v>8925.2999999999993</v>
      </c>
      <c r="AS20" s="21">
        <f t="shared" si="22"/>
        <v>8992.7999999999993</v>
      </c>
      <c r="AT20" s="21">
        <f t="shared" si="22"/>
        <v>9266.75</v>
      </c>
      <c r="AU20" s="21">
        <f t="shared" si="22"/>
        <v>9261.85</v>
      </c>
      <c r="AV20" s="21">
        <f t="shared" si="22"/>
        <v>8981.4500000000007</v>
      </c>
      <c r="AW20" s="21">
        <f t="shared" si="22"/>
        <v>9187.2999999999993</v>
      </c>
      <c r="AX20" s="21">
        <f t="shared" si="22"/>
        <v>9313.9</v>
      </c>
      <c r="AY20" s="21">
        <f t="shared" si="22"/>
        <v>9154.4</v>
      </c>
      <c r="AZ20" s="21">
        <f t="shared" si="22"/>
        <v>9282.2999999999993</v>
      </c>
      <c r="BA20" s="21">
        <f t="shared" si="22"/>
        <v>9380.9</v>
      </c>
      <c r="BB20" s="21">
        <f t="shared" si="22"/>
        <v>9553.35</v>
      </c>
      <c r="BC20" s="21">
        <f t="shared" si="22"/>
        <v>9859.9</v>
      </c>
      <c r="BD20" s="21">
        <f t="shared" si="22"/>
        <v>9293.5</v>
      </c>
      <c r="BE20" s="21">
        <f t="shared" si="22"/>
        <v>9205.6</v>
      </c>
      <c r="BF20" s="21">
        <f t="shared" si="22"/>
        <v>9270.9</v>
      </c>
      <c r="BG20" s="21">
        <f t="shared" si="22"/>
        <v>9199.0499999999993</v>
      </c>
      <c r="BH20" s="21">
        <f t="shared" si="22"/>
        <v>9251.5</v>
      </c>
      <c r="BI20" s="21">
        <f t="shared" si="22"/>
        <v>9239.2000000000007</v>
      </c>
      <c r="BJ20" s="21">
        <f t="shared" si="22"/>
        <v>9196.5499999999993</v>
      </c>
      <c r="BK20" s="21">
        <f t="shared" si="22"/>
        <v>9383.5499999999993</v>
      </c>
      <c r="BL20" s="21">
        <f t="shared" si="22"/>
        <v>9142.75</v>
      </c>
      <c r="BM20" s="21">
        <f t="shared" ref="BM20:CA20" si="23">BM4</f>
        <v>9136.85</v>
      </c>
      <c r="BN20" s="21">
        <f t="shared" si="23"/>
        <v>8823.25</v>
      </c>
      <c r="BO20" s="21">
        <f t="shared" si="23"/>
        <v>8879.1</v>
      </c>
      <c r="BP20" s="21">
        <f t="shared" si="23"/>
        <v>9066.5499999999993</v>
      </c>
      <c r="BQ20" s="21">
        <f t="shared" si="23"/>
        <v>9106.25</v>
      </c>
      <c r="BR20" s="21">
        <f t="shared" si="23"/>
        <v>9039.25</v>
      </c>
      <c r="BS20" s="21">
        <f t="shared" si="23"/>
        <v>9029.0499999999993</v>
      </c>
      <c r="BT20" s="21">
        <f t="shared" si="23"/>
        <v>9314.9500000000007</v>
      </c>
      <c r="BU20" s="21">
        <f t="shared" si="23"/>
        <v>9490.1</v>
      </c>
      <c r="BV20" s="21">
        <f t="shared" si="23"/>
        <v>9580.2999999999993</v>
      </c>
      <c r="BW20" s="21">
        <f t="shared" si="23"/>
        <v>9826.15</v>
      </c>
      <c r="BX20" s="21">
        <f t="shared" si="23"/>
        <v>9979.1</v>
      </c>
      <c r="BY20" s="21">
        <f t="shared" si="23"/>
        <v>10061.549999999999</v>
      </c>
      <c r="BZ20" s="21">
        <f t="shared" si="23"/>
        <v>10029.1</v>
      </c>
      <c r="CA20" s="21">
        <f t="shared" si="23"/>
        <v>10142.15</v>
      </c>
    </row>
    <row r="21" spans="1:79">
      <c r="A21" s="20">
        <f t="shared" ref="A21:BL21" si="24">A4-A26/4</f>
        <v>11556.23625</v>
      </c>
      <c r="B21" s="20">
        <f t="shared" si="24"/>
        <v>11670.678749999999</v>
      </c>
      <c r="C21" s="20">
        <f t="shared" si="24"/>
        <v>11923.893749999999</v>
      </c>
      <c r="D21" s="20">
        <f t="shared" si="24"/>
        <v>12049.33</v>
      </c>
      <c r="E21" s="20">
        <f t="shared" si="24"/>
        <v>12117.063750000001</v>
      </c>
      <c r="F21" s="20">
        <f t="shared" si="24"/>
        <v>12076.143750000001</v>
      </c>
      <c r="G21" s="20">
        <f t="shared" si="24"/>
        <v>12000.48</v>
      </c>
      <c r="H21" s="20">
        <f t="shared" si="24"/>
        <v>12087.7425</v>
      </c>
      <c r="I21" s="20">
        <f t="shared" si="24"/>
        <v>12177.151250000001</v>
      </c>
      <c r="J21" s="20">
        <f t="shared" si="24"/>
        <v>12151.04125</v>
      </c>
      <c r="K21" s="20">
        <f t="shared" si="24"/>
        <v>12070.6875</v>
      </c>
      <c r="L21" s="20">
        <f t="shared" si="24"/>
        <v>12012.084999999999</v>
      </c>
      <c r="M21" s="20">
        <f t="shared" si="24"/>
        <v>11958.7575</v>
      </c>
      <c r="N21" s="20">
        <f t="shared" si="24"/>
        <v>12100.434999999999</v>
      </c>
      <c r="O21" s="20">
        <f t="shared" si="24"/>
        <v>12058.698750000001</v>
      </c>
      <c r="P21" s="20">
        <f t="shared" si="24"/>
        <v>11774.633749999999</v>
      </c>
      <c r="Q21" s="20">
        <f t="shared" si="24"/>
        <v>11769.533750000001</v>
      </c>
      <c r="R21" s="20">
        <f t="shared" si="24"/>
        <v>11638.99625</v>
      </c>
      <c r="S21" s="20">
        <f t="shared" si="24"/>
        <v>11598.33375</v>
      </c>
      <c r="T21" s="20">
        <f t="shared" si="24"/>
        <v>11144.06875</v>
      </c>
      <c r="U21" s="20">
        <f t="shared" si="24"/>
        <v>11023.643749999999</v>
      </c>
      <c r="V21" s="20">
        <f t="shared" si="24"/>
        <v>11251.1325</v>
      </c>
      <c r="W21" s="20">
        <f t="shared" si="24"/>
        <v>11175.526249999999</v>
      </c>
      <c r="X21" s="20">
        <f t="shared" si="24"/>
        <v>11229.1525</v>
      </c>
      <c r="Y21" s="20">
        <f t="shared" si="24"/>
        <v>10932.3325</v>
      </c>
      <c r="Z21" s="20">
        <f t="shared" si="24"/>
        <v>9077.1975000000002</v>
      </c>
      <c r="AA21" s="20">
        <f t="shared" si="24"/>
        <v>8832.7950000000001</v>
      </c>
      <c r="AB21" s="20">
        <f t="shared" si="24"/>
        <v>8270.6624999999985</v>
      </c>
      <c r="AC21" s="20">
        <f t="shared" si="24"/>
        <v>8059.1525000000001</v>
      </c>
      <c r="AD21" s="20">
        <f t="shared" si="24"/>
        <v>8551.630000000001</v>
      </c>
      <c r="AE21" s="20">
        <f t="shared" si="24"/>
        <v>7451.94625</v>
      </c>
      <c r="AF21" s="20">
        <f t="shared" si="24"/>
        <v>7656.4412499999999</v>
      </c>
      <c r="AG21" s="20">
        <f t="shared" si="24"/>
        <v>8135.8</v>
      </c>
      <c r="AH21" s="20">
        <f t="shared" si="24"/>
        <v>8519.3087500000001</v>
      </c>
      <c r="AI21" s="20">
        <f t="shared" si="24"/>
        <v>8518.35</v>
      </c>
      <c r="AJ21" s="20">
        <f t="shared" si="24"/>
        <v>8189.8</v>
      </c>
      <c r="AK21" s="20">
        <f t="shared" si="24"/>
        <v>8509.6674999999996</v>
      </c>
      <c r="AL21" s="20">
        <f t="shared" si="24"/>
        <v>8146.6187499999996</v>
      </c>
      <c r="AM21" s="20">
        <f t="shared" si="24"/>
        <v>8001.09375</v>
      </c>
      <c r="AN21" s="20">
        <f t="shared" si="24"/>
        <v>8666.1262500000012</v>
      </c>
      <c r="AO21" s="20">
        <f t="shared" si="24"/>
        <v>8617.3549999999996</v>
      </c>
      <c r="AP21" s="20">
        <f t="shared" si="24"/>
        <v>9050.3549999999996</v>
      </c>
      <c r="AQ21" s="20">
        <f t="shared" si="24"/>
        <v>8938.9462500000009</v>
      </c>
      <c r="AR21" s="20">
        <f t="shared" si="24"/>
        <v>8818.8474999999999</v>
      </c>
      <c r="AS21" s="20">
        <f t="shared" si="24"/>
        <v>8929.0412499999984</v>
      </c>
      <c r="AT21" s="20">
        <f t="shared" si="24"/>
        <v>9202.7712499999998</v>
      </c>
      <c r="AU21" s="20">
        <f t="shared" si="24"/>
        <v>9217.8362500000003</v>
      </c>
      <c r="AV21" s="20">
        <f t="shared" si="24"/>
        <v>8944.3250000000007</v>
      </c>
      <c r="AW21" s="20">
        <f t="shared" si="24"/>
        <v>9114.8374999999996</v>
      </c>
      <c r="AX21" s="20">
        <f t="shared" si="24"/>
        <v>9266.2012500000001</v>
      </c>
      <c r="AY21" s="20">
        <f t="shared" si="24"/>
        <v>9111.6099999999988</v>
      </c>
      <c r="AZ21" s="20">
        <f t="shared" si="24"/>
        <v>9247.4437499999985</v>
      </c>
      <c r="BA21" s="20">
        <f t="shared" si="24"/>
        <v>9341.19</v>
      </c>
      <c r="BB21" s="20">
        <f t="shared" si="24"/>
        <v>9496.2875000000004</v>
      </c>
      <c r="BC21" s="20">
        <f t="shared" si="24"/>
        <v>9816.5737499999996</v>
      </c>
      <c r="BD21" s="20">
        <f t="shared" si="24"/>
        <v>9220.1987499999996</v>
      </c>
      <c r="BE21" s="20">
        <f t="shared" si="24"/>
        <v>9134.0587500000001</v>
      </c>
      <c r="BF21" s="20">
        <f t="shared" si="24"/>
        <v>9207.5399999999991</v>
      </c>
      <c r="BG21" s="20">
        <f t="shared" si="24"/>
        <v>9171.0137499999983</v>
      </c>
      <c r="BH21" s="20">
        <f t="shared" si="24"/>
        <v>9211.7762500000008</v>
      </c>
      <c r="BI21" s="20">
        <f t="shared" si="24"/>
        <v>9178.7137500000008</v>
      </c>
      <c r="BJ21" s="20">
        <f t="shared" si="24"/>
        <v>9142.4025000000001</v>
      </c>
      <c r="BK21" s="20">
        <f t="shared" si="24"/>
        <v>9319.3649999999998</v>
      </c>
      <c r="BL21" s="20">
        <f t="shared" si="24"/>
        <v>9098.3787499999999</v>
      </c>
      <c r="BM21" s="20">
        <f t="shared" ref="BM21:CA21" si="25">BM4-BM26/4</f>
        <v>9100.44</v>
      </c>
      <c r="BN21" s="20">
        <f t="shared" si="25"/>
        <v>8726.5737499999996</v>
      </c>
      <c r="BO21" s="20">
        <f t="shared" si="25"/>
        <v>8830.9612500000003</v>
      </c>
      <c r="BP21" s="20">
        <f t="shared" si="25"/>
        <v>9006.4762499999997</v>
      </c>
      <c r="BQ21" s="20">
        <f t="shared" si="25"/>
        <v>9072.5762500000001</v>
      </c>
      <c r="BR21" s="20">
        <f t="shared" si="25"/>
        <v>8989.4612500000003</v>
      </c>
      <c r="BS21" s="20">
        <f t="shared" si="25"/>
        <v>8983.6749999999993</v>
      </c>
      <c r="BT21" s="20">
        <f t="shared" si="25"/>
        <v>9224.2687500000011</v>
      </c>
      <c r="BU21" s="20">
        <f t="shared" si="25"/>
        <v>9442.0437500000007</v>
      </c>
      <c r="BV21" s="20">
        <f t="shared" si="25"/>
        <v>9519.2637499999983</v>
      </c>
      <c r="BW21" s="20">
        <f t="shared" si="25"/>
        <v>9764.3712500000001</v>
      </c>
      <c r="BX21" s="20">
        <f t="shared" si="25"/>
        <v>9931.9237499999999</v>
      </c>
      <c r="BY21" s="20">
        <f t="shared" si="25"/>
        <v>10022.871249999998</v>
      </c>
      <c r="BZ21" s="20">
        <f t="shared" si="25"/>
        <v>9979.7100000000009</v>
      </c>
      <c r="CA21" s="20">
        <f t="shared" si="25"/>
        <v>10104.46125</v>
      </c>
    </row>
    <row r="22" spans="1:79">
      <c r="A22" s="32">
        <f t="shared" ref="A22:BL22" si="26">A4-A26/2</f>
        <v>11450.622499999999</v>
      </c>
      <c r="B22" s="32">
        <f t="shared" si="26"/>
        <v>11633.457499999999</v>
      </c>
      <c r="C22" s="32">
        <f t="shared" si="26"/>
        <v>11868.137499999999</v>
      </c>
      <c r="D22" s="32">
        <f t="shared" si="26"/>
        <v>12009.51</v>
      </c>
      <c r="E22" s="32">
        <f t="shared" si="26"/>
        <v>12096.1775</v>
      </c>
      <c r="F22" s="32">
        <f t="shared" si="26"/>
        <v>12053.9375</v>
      </c>
      <c r="G22" s="32">
        <f t="shared" si="26"/>
        <v>11969.460000000001</v>
      </c>
      <c r="H22" s="32">
        <f t="shared" si="26"/>
        <v>12067.584999999999</v>
      </c>
      <c r="I22" s="32">
        <f t="shared" si="26"/>
        <v>12153.102500000001</v>
      </c>
      <c r="J22" s="32">
        <f t="shared" si="26"/>
        <v>12127.432499999999</v>
      </c>
      <c r="K22" s="32">
        <f t="shared" si="26"/>
        <v>12027.925000000001</v>
      </c>
      <c r="L22" s="32">
        <f t="shared" si="26"/>
        <v>11978.369999999999</v>
      </c>
      <c r="M22" s="32">
        <f t="shared" si="26"/>
        <v>11925.014999999999</v>
      </c>
      <c r="N22" s="32">
        <f t="shared" si="26"/>
        <v>12074.97</v>
      </c>
      <c r="O22" s="32">
        <f t="shared" si="26"/>
        <v>12036.547500000001</v>
      </c>
      <c r="P22" s="32">
        <f t="shared" si="26"/>
        <v>11719.8675</v>
      </c>
      <c r="Q22" s="32">
        <f t="shared" si="26"/>
        <v>11741.1675</v>
      </c>
      <c r="R22" s="32">
        <f t="shared" si="26"/>
        <v>11599.4925</v>
      </c>
      <c r="S22" s="32">
        <f t="shared" si="26"/>
        <v>11563.3675</v>
      </c>
      <c r="T22" s="32">
        <f t="shared" si="26"/>
        <v>11086.387500000001</v>
      </c>
      <c r="U22" s="32">
        <f t="shared" si="26"/>
        <v>10914.5375</v>
      </c>
      <c r="V22" s="32">
        <f t="shared" si="26"/>
        <v>11198.964999999998</v>
      </c>
      <c r="W22" s="32">
        <f t="shared" si="26"/>
        <v>11100.0525</v>
      </c>
      <c r="X22" s="32">
        <f t="shared" si="26"/>
        <v>11189.305</v>
      </c>
      <c r="Y22" s="32">
        <f t="shared" si="26"/>
        <v>10875.215</v>
      </c>
      <c r="Z22" s="32">
        <f t="shared" si="26"/>
        <v>8956.994999999999</v>
      </c>
      <c r="AA22" s="32">
        <f t="shared" si="26"/>
        <v>8698.5399999999991</v>
      </c>
      <c r="AB22" s="32">
        <f t="shared" si="26"/>
        <v>8072.5249999999996</v>
      </c>
      <c r="AC22" s="32">
        <f t="shared" si="26"/>
        <v>7854.8550000000005</v>
      </c>
      <c r="AD22" s="32">
        <f t="shared" si="26"/>
        <v>8357.8100000000013</v>
      </c>
      <c r="AE22" s="32">
        <f t="shared" si="26"/>
        <v>7293.6424999999999</v>
      </c>
      <c r="AF22" s="32">
        <f t="shared" si="26"/>
        <v>7511.8325000000004</v>
      </c>
      <c r="AG22" s="32">
        <f t="shared" si="26"/>
        <v>7953.75</v>
      </c>
      <c r="AH22" s="32">
        <f t="shared" si="26"/>
        <v>8397.1675000000014</v>
      </c>
      <c r="AI22" s="32">
        <f t="shared" si="26"/>
        <v>8376.4500000000007</v>
      </c>
      <c r="AJ22" s="32">
        <f t="shared" si="26"/>
        <v>8098.5</v>
      </c>
      <c r="AK22" s="32">
        <f t="shared" si="26"/>
        <v>8421.5850000000009</v>
      </c>
      <c r="AL22" s="32">
        <f t="shared" si="26"/>
        <v>8039.4374999999991</v>
      </c>
      <c r="AM22" s="32">
        <f t="shared" si="26"/>
        <v>7918.3875000000007</v>
      </c>
      <c r="AN22" s="32">
        <f t="shared" si="26"/>
        <v>8540.0525000000016</v>
      </c>
      <c r="AO22" s="32">
        <f t="shared" si="26"/>
        <v>8485.9599999999991</v>
      </c>
      <c r="AP22" s="32">
        <f t="shared" si="26"/>
        <v>8988.81</v>
      </c>
      <c r="AQ22" s="32">
        <f t="shared" si="26"/>
        <v>8884.0425000000014</v>
      </c>
      <c r="AR22" s="32">
        <f t="shared" si="26"/>
        <v>8712.3949999999986</v>
      </c>
      <c r="AS22" s="32">
        <f t="shared" si="26"/>
        <v>8865.2824999999993</v>
      </c>
      <c r="AT22" s="32">
        <f t="shared" si="26"/>
        <v>9138.7924999999996</v>
      </c>
      <c r="AU22" s="32">
        <f t="shared" si="26"/>
        <v>9173.8225000000002</v>
      </c>
      <c r="AV22" s="32">
        <f t="shared" si="26"/>
        <v>8907.2000000000007</v>
      </c>
      <c r="AW22" s="32">
        <f t="shared" si="26"/>
        <v>9042.375</v>
      </c>
      <c r="AX22" s="32">
        <f t="shared" si="26"/>
        <v>9218.5024999999987</v>
      </c>
      <c r="AY22" s="32">
        <f t="shared" si="26"/>
        <v>9068.82</v>
      </c>
      <c r="AZ22" s="32">
        <f t="shared" si="26"/>
        <v>9212.5874999999996</v>
      </c>
      <c r="BA22" s="32">
        <f t="shared" si="26"/>
        <v>9301.48</v>
      </c>
      <c r="BB22" s="32">
        <f t="shared" si="26"/>
        <v>9439.2250000000004</v>
      </c>
      <c r="BC22" s="32">
        <f t="shared" si="26"/>
        <v>9773.2474999999995</v>
      </c>
      <c r="BD22" s="32">
        <f t="shared" si="26"/>
        <v>9146.8975000000009</v>
      </c>
      <c r="BE22" s="32">
        <f t="shared" si="26"/>
        <v>9062.5174999999999</v>
      </c>
      <c r="BF22" s="32">
        <f t="shared" si="26"/>
        <v>9144.18</v>
      </c>
      <c r="BG22" s="32">
        <f t="shared" si="26"/>
        <v>9142.9774999999991</v>
      </c>
      <c r="BH22" s="32">
        <f t="shared" si="26"/>
        <v>9172.0524999999998</v>
      </c>
      <c r="BI22" s="32">
        <f t="shared" si="26"/>
        <v>9118.2275000000009</v>
      </c>
      <c r="BJ22" s="32">
        <f t="shared" si="26"/>
        <v>9088.2549999999992</v>
      </c>
      <c r="BK22" s="32">
        <f t="shared" si="26"/>
        <v>9255.18</v>
      </c>
      <c r="BL22" s="32">
        <f t="shared" si="26"/>
        <v>9054.0074999999997</v>
      </c>
      <c r="BM22" s="32">
        <f t="shared" ref="BM22:CA22" si="27">BM4-BM26/2</f>
        <v>9064.0300000000007</v>
      </c>
      <c r="BN22" s="32">
        <f t="shared" si="27"/>
        <v>8629.8975000000009</v>
      </c>
      <c r="BO22" s="32">
        <f t="shared" si="27"/>
        <v>8782.8225000000002</v>
      </c>
      <c r="BP22" s="32">
        <f t="shared" si="27"/>
        <v>8946.4025000000001</v>
      </c>
      <c r="BQ22" s="32">
        <f t="shared" si="27"/>
        <v>9038.9025000000001</v>
      </c>
      <c r="BR22" s="32">
        <f t="shared" si="27"/>
        <v>8939.6724999999988</v>
      </c>
      <c r="BS22" s="32">
        <f t="shared" si="27"/>
        <v>8938.2999999999993</v>
      </c>
      <c r="BT22" s="32">
        <f t="shared" si="27"/>
        <v>9133.5875000000015</v>
      </c>
      <c r="BU22" s="32">
        <f t="shared" si="27"/>
        <v>9393.9875000000011</v>
      </c>
      <c r="BV22" s="32">
        <f t="shared" si="27"/>
        <v>9458.2274999999991</v>
      </c>
      <c r="BW22" s="32">
        <f t="shared" si="27"/>
        <v>9702.5925000000007</v>
      </c>
      <c r="BX22" s="32">
        <f t="shared" si="27"/>
        <v>9884.7474999999995</v>
      </c>
      <c r="BY22" s="32">
        <f t="shared" si="27"/>
        <v>9984.1924999999992</v>
      </c>
      <c r="BZ22" s="32">
        <f t="shared" si="27"/>
        <v>9930.32</v>
      </c>
      <c r="CA22" s="32">
        <f t="shared" si="27"/>
        <v>10066.772499999999</v>
      </c>
    </row>
    <row r="23" spans="1:79">
      <c r="A23" s="34">
        <f t="shared" ref="A23:BL23" si="28">A4-(A18-A4)</f>
        <v>11276.857479176158</v>
      </c>
      <c r="B23" s="34">
        <f t="shared" si="28"/>
        <v>11571.46155968832</v>
      </c>
      <c r="C23" s="34">
        <f t="shared" si="28"/>
        <v>11773.523242230594</v>
      </c>
      <c r="D23" s="34">
        <f t="shared" si="28"/>
        <v>11942.704951540782</v>
      </c>
      <c r="E23" s="34">
        <f t="shared" si="28"/>
        <v>12061.665018432474</v>
      </c>
      <c r="F23" s="34">
        <f t="shared" si="28"/>
        <v>12017.436813967261</v>
      </c>
      <c r="G23" s="34">
        <f t="shared" si="28"/>
        <v>11918.316654504515</v>
      </c>
      <c r="H23" s="34">
        <f t="shared" si="28"/>
        <v>12034.546080667824</v>
      </c>
      <c r="I23" s="34">
        <f t="shared" si="28"/>
        <v>12113.340268274005</v>
      </c>
      <c r="J23" s="34">
        <f t="shared" si="28"/>
        <v>12088.553548452199</v>
      </c>
      <c r="K23" s="34">
        <f t="shared" si="28"/>
        <v>11957.663851809581</v>
      </c>
      <c r="L23" s="34">
        <f t="shared" si="28"/>
        <v>11923.110369693444</v>
      </c>
      <c r="M23" s="34">
        <f t="shared" si="28"/>
        <v>11868.929831080655</v>
      </c>
      <c r="N23" s="34">
        <f t="shared" si="28"/>
        <v>12032.655604088986</v>
      </c>
      <c r="O23" s="34">
        <f t="shared" si="28"/>
        <v>12000.237275969333</v>
      </c>
      <c r="P23" s="34">
        <f t="shared" si="28"/>
        <v>11629.980272402525</v>
      </c>
      <c r="Q23" s="34">
        <f t="shared" si="28"/>
        <v>11694.592384060985</v>
      </c>
      <c r="R23" s="34">
        <f t="shared" si="28"/>
        <v>11534.369916062407</v>
      </c>
      <c r="S23" s="34">
        <f t="shared" si="28"/>
        <v>11505.085337661549</v>
      </c>
      <c r="T23" s="34">
        <f t="shared" si="28"/>
        <v>10991.498854591255</v>
      </c>
      <c r="U23" s="34">
        <f t="shared" si="28"/>
        <v>10732.530852871219</v>
      </c>
      <c r="V23" s="34">
        <f t="shared" si="28"/>
        <v>11111.035808402561</v>
      </c>
      <c r="W23" s="34">
        <f t="shared" si="28"/>
        <v>10972.368421290092</v>
      </c>
      <c r="X23" s="34">
        <f t="shared" si="28"/>
        <v>11123.785577076998</v>
      </c>
      <c r="Y23" s="34">
        <f t="shared" si="28"/>
        <v>10778.641424995843</v>
      </c>
      <c r="Z23" s="34">
        <f t="shared" si="28"/>
        <v>8758.7595552694456</v>
      </c>
      <c r="AA23" s="34">
        <f t="shared" si="28"/>
        <v>8476.0327033514295</v>
      </c>
      <c r="AB23" s="34">
        <f t="shared" si="28"/>
        <v>7743.0079088384155</v>
      </c>
      <c r="AC23" s="34">
        <f t="shared" si="28"/>
        <v>7479.680090455855</v>
      </c>
      <c r="AD23" s="34">
        <f t="shared" si="28"/>
        <v>7991.7642060600137</v>
      </c>
      <c r="AE23" s="34">
        <f t="shared" si="28"/>
        <v>7032.5770725644825</v>
      </c>
      <c r="AF23" s="34">
        <f t="shared" si="28"/>
        <v>7254.9006819906554</v>
      </c>
      <c r="AG23" s="34">
        <f t="shared" si="28"/>
        <v>7604.0981998768584</v>
      </c>
      <c r="AH23" s="34">
        <f t="shared" si="28"/>
        <v>8179.3011460101879</v>
      </c>
      <c r="AI23" s="34">
        <f t="shared" si="28"/>
        <v>8135.9344501284777</v>
      </c>
      <c r="AJ23" s="34">
        <f t="shared" si="28"/>
        <v>7947.6059194565751</v>
      </c>
      <c r="AK23" s="34">
        <f t="shared" si="28"/>
        <v>8268.2621649916255</v>
      </c>
      <c r="AL23" s="34">
        <f t="shared" si="28"/>
        <v>7861.4139040172704</v>
      </c>
      <c r="AM23" s="34">
        <f t="shared" si="28"/>
        <v>7782.0046662032328</v>
      </c>
      <c r="AN23" s="34">
        <f t="shared" si="28"/>
        <v>8310.1035767466637</v>
      </c>
      <c r="AO23" s="34">
        <f t="shared" si="28"/>
        <v>8265.713132229399</v>
      </c>
      <c r="AP23" s="34">
        <f t="shared" si="28"/>
        <v>8882.8886271625161</v>
      </c>
      <c r="AQ23" s="34">
        <f t="shared" si="28"/>
        <v>8792.3754081392217</v>
      </c>
      <c r="AR23" s="34">
        <f t="shared" si="28"/>
        <v>8535.9665881610508</v>
      </c>
      <c r="AS23" s="34">
        <f t="shared" si="28"/>
        <v>8756.4585452113479</v>
      </c>
      <c r="AT23" s="34">
        <f t="shared" si="28"/>
        <v>9029.6114685937737</v>
      </c>
      <c r="AU23" s="34">
        <f t="shared" si="28"/>
        <v>9101.2616336070532</v>
      </c>
      <c r="AV23" s="34">
        <f t="shared" si="28"/>
        <v>8845.3582598154771</v>
      </c>
      <c r="AW23" s="34">
        <f t="shared" si="28"/>
        <v>8916.7001900237519</v>
      </c>
      <c r="AX23" s="34">
        <f t="shared" si="28"/>
        <v>9137.7310218480598</v>
      </c>
      <c r="AY23" s="34">
        <f t="shared" si="28"/>
        <v>8998.5770163981033</v>
      </c>
      <c r="AZ23" s="34">
        <f t="shared" si="28"/>
        <v>9155.1122152134776</v>
      </c>
      <c r="BA23" s="34">
        <f t="shared" si="28"/>
        <v>9234.6146911447067</v>
      </c>
      <c r="BB23" s="34">
        <f t="shared" si="28"/>
        <v>9342.2931159401014</v>
      </c>
      <c r="BC23" s="34">
        <f t="shared" si="28"/>
        <v>9700.2712433848847</v>
      </c>
      <c r="BD23" s="34">
        <f t="shared" si="28"/>
        <v>9026.1863288352706</v>
      </c>
      <c r="BE23" s="34">
        <f t="shared" si="28"/>
        <v>8945.0296613442861</v>
      </c>
      <c r="BF23" s="34">
        <f t="shared" si="28"/>
        <v>9036.5978708934344</v>
      </c>
      <c r="BG23" s="34">
        <f t="shared" si="28"/>
        <v>9096.8427889907234</v>
      </c>
      <c r="BH23" s="34">
        <f t="shared" si="28"/>
        <v>9106.8420390335796</v>
      </c>
      <c r="BI23" s="34">
        <f t="shared" si="28"/>
        <v>9018.7907743534433</v>
      </c>
      <c r="BJ23" s="34">
        <f t="shared" si="28"/>
        <v>8996.3276751308877</v>
      </c>
      <c r="BK23" s="34">
        <f t="shared" si="28"/>
        <v>9149.3400599929428</v>
      </c>
      <c r="BL23" s="34">
        <f t="shared" si="28"/>
        <v>8980.9930754680772</v>
      </c>
      <c r="BM23" s="34">
        <f t="shared" ref="BM23:CA23" si="29">BM4-(BM18-BM4)</f>
        <v>9003.1793988950285</v>
      </c>
      <c r="BN23" s="34">
        <f t="shared" si="29"/>
        <v>8471.0413489652838</v>
      </c>
      <c r="BO23" s="34">
        <f t="shared" si="29"/>
        <v>8703.5795258206945</v>
      </c>
      <c r="BP23" s="34">
        <f t="shared" si="29"/>
        <v>8843.3939726320659</v>
      </c>
      <c r="BQ23" s="34">
        <f t="shared" si="29"/>
        <v>8983.1219081613526</v>
      </c>
      <c r="BR23" s="34">
        <f t="shared" si="29"/>
        <v>8856.7727642707014</v>
      </c>
      <c r="BS23" s="34">
        <f t="shared" si="29"/>
        <v>8863.4557788176717</v>
      </c>
      <c r="BT23" s="34">
        <f t="shared" si="29"/>
        <v>8973.8216703223479</v>
      </c>
      <c r="BU23" s="34">
        <f t="shared" si="29"/>
        <v>9312.4750897017075</v>
      </c>
      <c r="BV23" s="34">
        <f t="shared" si="29"/>
        <v>9353.535548528831</v>
      </c>
      <c r="BW23" s="34">
        <f t="shared" si="29"/>
        <v>9598.7413291507637</v>
      </c>
      <c r="BX23" s="34">
        <f t="shared" si="29"/>
        <v>9804.8424784075796</v>
      </c>
      <c r="BY23" s="34">
        <f t="shared" si="29"/>
        <v>9920.5356054227213</v>
      </c>
      <c r="BZ23" s="34">
        <f t="shared" si="29"/>
        <v>9847.9675505945652</v>
      </c>
      <c r="CA23" s="34">
        <f t="shared" si="29"/>
        <v>10003.715952991559</v>
      </c>
    </row>
    <row r="24" spans="1:79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</row>
    <row r="25" spans="1:79">
      <c r="A25" s="36">
        <f t="shared" ref="A25:BL25" si="30">ABS(A2-A3)</f>
        <v>384.05000000000109</v>
      </c>
      <c r="B25" s="36">
        <f t="shared" si="30"/>
        <v>135.35000000000036</v>
      </c>
      <c r="C25" s="36">
        <f t="shared" si="30"/>
        <v>202.75</v>
      </c>
      <c r="D25" s="36">
        <f t="shared" si="30"/>
        <v>144.79999999999927</v>
      </c>
      <c r="E25" s="36">
        <f t="shared" si="30"/>
        <v>75.950000000000728</v>
      </c>
      <c r="F25" s="36">
        <f t="shared" si="30"/>
        <v>80.75</v>
      </c>
      <c r="G25" s="36">
        <f t="shared" si="30"/>
        <v>112.79999999999927</v>
      </c>
      <c r="H25" s="36">
        <f t="shared" si="30"/>
        <v>73.299999999999272</v>
      </c>
      <c r="I25" s="36">
        <f t="shared" si="30"/>
        <v>87.450000000000728</v>
      </c>
      <c r="J25" s="36">
        <f t="shared" si="30"/>
        <v>85.850000000000364</v>
      </c>
      <c r="K25" s="36">
        <f t="shared" si="30"/>
        <v>155.5</v>
      </c>
      <c r="L25" s="36">
        <f t="shared" si="30"/>
        <v>122.60000000000036</v>
      </c>
      <c r="M25" s="36">
        <f t="shared" si="30"/>
        <v>122.70000000000073</v>
      </c>
      <c r="N25" s="36">
        <f t="shared" si="30"/>
        <v>92.600000000000364</v>
      </c>
      <c r="O25" s="36">
        <f t="shared" si="30"/>
        <v>80.549999999999272</v>
      </c>
      <c r="P25" s="36">
        <f t="shared" si="30"/>
        <v>199.14999999999964</v>
      </c>
      <c r="Q25" s="36">
        <f t="shared" si="30"/>
        <v>103.14999999999964</v>
      </c>
      <c r="R25" s="36">
        <f t="shared" si="30"/>
        <v>143.64999999999964</v>
      </c>
      <c r="S25" s="36">
        <f t="shared" si="30"/>
        <v>127.14999999999964</v>
      </c>
      <c r="T25" s="36">
        <f t="shared" si="30"/>
        <v>209.75</v>
      </c>
      <c r="U25" s="36">
        <f t="shared" si="30"/>
        <v>396.75</v>
      </c>
      <c r="V25" s="36">
        <f t="shared" si="30"/>
        <v>189.70000000000073</v>
      </c>
      <c r="W25" s="36">
        <f t="shared" si="30"/>
        <v>274.45000000000073</v>
      </c>
      <c r="X25" s="36">
        <f t="shared" si="30"/>
        <v>144.89999999999964</v>
      </c>
      <c r="Y25" s="36">
        <f t="shared" si="30"/>
        <v>207.70000000000073</v>
      </c>
      <c r="Z25" s="36">
        <f t="shared" si="30"/>
        <v>437.10000000000036</v>
      </c>
      <c r="AA25" s="36">
        <f t="shared" si="30"/>
        <v>488.19999999999891</v>
      </c>
      <c r="AB25" s="36">
        <f t="shared" si="30"/>
        <v>720.5</v>
      </c>
      <c r="AC25" s="36">
        <f t="shared" si="30"/>
        <v>742.90000000000055</v>
      </c>
      <c r="AD25" s="36">
        <f t="shared" si="30"/>
        <v>704.80000000000018</v>
      </c>
      <c r="AE25" s="36">
        <f t="shared" si="30"/>
        <v>575.64999999999964</v>
      </c>
      <c r="AF25" s="36">
        <f t="shared" si="30"/>
        <v>525.84999999999945</v>
      </c>
      <c r="AG25" s="36">
        <f t="shared" si="30"/>
        <v>662</v>
      </c>
      <c r="AH25" s="36">
        <f t="shared" si="30"/>
        <v>444.14999999999964</v>
      </c>
      <c r="AI25" s="36">
        <f t="shared" si="30"/>
        <v>516</v>
      </c>
      <c r="AJ25" s="36">
        <f t="shared" si="30"/>
        <v>332</v>
      </c>
      <c r="AK25" s="36">
        <f t="shared" si="30"/>
        <v>320.29999999999927</v>
      </c>
      <c r="AL25" s="36">
        <f t="shared" si="30"/>
        <v>389.75</v>
      </c>
      <c r="AM25" s="36">
        <f t="shared" si="30"/>
        <v>300.74999999999909</v>
      </c>
      <c r="AN25" s="36">
        <f t="shared" si="30"/>
        <v>458.44999999999891</v>
      </c>
      <c r="AO25" s="36">
        <f t="shared" si="30"/>
        <v>477.80000000000109</v>
      </c>
      <c r="AP25" s="36">
        <f t="shared" si="30"/>
        <v>223.80000000000109</v>
      </c>
      <c r="AQ25" s="36">
        <f t="shared" si="30"/>
        <v>199.64999999999964</v>
      </c>
      <c r="AR25" s="36">
        <f t="shared" si="30"/>
        <v>387.10000000000036</v>
      </c>
      <c r="AS25" s="36">
        <f t="shared" si="30"/>
        <v>231.85000000000036</v>
      </c>
      <c r="AT25" s="36">
        <f t="shared" si="30"/>
        <v>232.64999999999964</v>
      </c>
      <c r="AU25" s="36">
        <f t="shared" si="30"/>
        <v>160.05000000000109</v>
      </c>
      <c r="AV25" s="36">
        <f t="shared" si="30"/>
        <v>135</v>
      </c>
      <c r="AW25" s="36">
        <f t="shared" si="30"/>
        <v>263.5</v>
      </c>
      <c r="AX25" s="36">
        <f t="shared" si="30"/>
        <v>173.45000000000073</v>
      </c>
      <c r="AY25" s="36">
        <f t="shared" si="30"/>
        <v>155.60000000000036</v>
      </c>
      <c r="AZ25" s="36">
        <f t="shared" si="30"/>
        <v>126.75</v>
      </c>
      <c r="BA25" s="36">
        <f t="shared" si="30"/>
        <v>144.39999999999964</v>
      </c>
      <c r="BB25" s="36">
        <f t="shared" si="30"/>
        <v>207.5</v>
      </c>
      <c r="BC25" s="36">
        <f t="shared" si="30"/>
        <v>157.54999999999927</v>
      </c>
      <c r="BD25" s="36">
        <f t="shared" si="30"/>
        <v>266.54999999999927</v>
      </c>
      <c r="BE25" s="36">
        <f t="shared" si="30"/>
        <v>260.14999999999964</v>
      </c>
      <c r="BF25" s="36">
        <f t="shared" si="30"/>
        <v>230.39999999999964</v>
      </c>
      <c r="BG25" s="36">
        <f t="shared" si="30"/>
        <v>101.95000000000073</v>
      </c>
      <c r="BH25" s="36">
        <f t="shared" si="30"/>
        <v>144.44999999999891</v>
      </c>
      <c r="BI25" s="36">
        <f t="shared" si="30"/>
        <v>219.94999999999891</v>
      </c>
      <c r="BJ25" s="36">
        <f t="shared" si="30"/>
        <v>196.89999999999964</v>
      </c>
      <c r="BK25" s="36">
        <f t="shared" si="30"/>
        <v>233.39999999999964</v>
      </c>
      <c r="BL25" s="36">
        <f t="shared" si="30"/>
        <v>161.35000000000036</v>
      </c>
      <c r="BM25" s="36">
        <f t="shared" ref="BM25:CA25" si="31">ABS(BM2-BM3)</f>
        <v>132.39999999999964</v>
      </c>
      <c r="BN25" s="36">
        <f t="shared" si="31"/>
        <v>351.54999999999927</v>
      </c>
      <c r="BO25" s="36">
        <f t="shared" si="31"/>
        <v>175.05000000000109</v>
      </c>
      <c r="BP25" s="36">
        <f t="shared" si="31"/>
        <v>218.44999999999891</v>
      </c>
      <c r="BQ25" s="36">
        <f t="shared" si="31"/>
        <v>122.44999999999891</v>
      </c>
      <c r="BR25" s="36">
        <f t="shared" si="31"/>
        <v>181.05000000000109</v>
      </c>
      <c r="BS25" s="36">
        <f t="shared" si="31"/>
        <v>165</v>
      </c>
      <c r="BT25" s="36">
        <f t="shared" si="31"/>
        <v>329.75</v>
      </c>
      <c r="BU25" s="36">
        <f t="shared" si="31"/>
        <v>174.75</v>
      </c>
      <c r="BV25" s="36">
        <f t="shared" si="31"/>
        <v>221.95000000000073</v>
      </c>
      <c r="BW25" s="36">
        <f t="shared" si="31"/>
        <v>224.64999999999964</v>
      </c>
      <c r="BX25" s="36">
        <f t="shared" si="31"/>
        <v>171.55000000000109</v>
      </c>
      <c r="BY25" s="36">
        <f t="shared" si="31"/>
        <v>140.65000000000146</v>
      </c>
      <c r="BZ25" s="36">
        <f t="shared" si="31"/>
        <v>179.60000000000036</v>
      </c>
      <c r="CA25" s="36">
        <f t="shared" si="31"/>
        <v>137.04999999999927</v>
      </c>
    </row>
    <row r="26" spans="1:79">
      <c r="A26" s="36">
        <f t="shared" ref="A26:BL26" si="32">A25*1.1</f>
        <v>422.45500000000123</v>
      </c>
      <c r="B26" s="36">
        <f t="shared" si="32"/>
        <v>148.88500000000042</v>
      </c>
      <c r="C26" s="36">
        <f t="shared" si="32"/>
        <v>223.02500000000001</v>
      </c>
      <c r="D26" s="36">
        <f t="shared" si="32"/>
        <v>159.27999999999921</v>
      </c>
      <c r="E26" s="36">
        <f t="shared" si="32"/>
        <v>83.545000000000812</v>
      </c>
      <c r="F26" s="36">
        <f t="shared" si="32"/>
        <v>88.825000000000003</v>
      </c>
      <c r="G26" s="36">
        <f t="shared" si="32"/>
        <v>124.07999999999922</v>
      </c>
      <c r="H26" s="36">
        <f t="shared" si="32"/>
        <v>80.6299999999992</v>
      </c>
      <c r="I26" s="36">
        <f t="shared" si="32"/>
        <v>96.195000000000803</v>
      </c>
      <c r="J26" s="36">
        <f t="shared" si="32"/>
        <v>94.435000000000414</v>
      </c>
      <c r="K26" s="36">
        <f t="shared" si="32"/>
        <v>171.05</v>
      </c>
      <c r="L26" s="36">
        <f t="shared" si="32"/>
        <v>134.86000000000041</v>
      </c>
      <c r="M26" s="36">
        <f t="shared" si="32"/>
        <v>134.97000000000082</v>
      </c>
      <c r="N26" s="36">
        <f t="shared" si="32"/>
        <v>101.86000000000041</v>
      </c>
      <c r="O26" s="36">
        <f t="shared" si="32"/>
        <v>88.604999999999208</v>
      </c>
      <c r="P26" s="36">
        <f t="shared" si="32"/>
        <v>219.06499999999963</v>
      </c>
      <c r="Q26" s="36">
        <f t="shared" si="32"/>
        <v>113.46499999999961</v>
      </c>
      <c r="R26" s="36">
        <f t="shared" si="32"/>
        <v>158.01499999999962</v>
      </c>
      <c r="S26" s="36">
        <f t="shared" si="32"/>
        <v>139.86499999999961</v>
      </c>
      <c r="T26" s="36">
        <f t="shared" si="32"/>
        <v>230.72500000000002</v>
      </c>
      <c r="U26" s="36">
        <f t="shared" si="32"/>
        <v>436.42500000000001</v>
      </c>
      <c r="V26" s="36">
        <f t="shared" si="32"/>
        <v>208.67000000000081</v>
      </c>
      <c r="W26" s="36">
        <f t="shared" si="32"/>
        <v>301.89500000000083</v>
      </c>
      <c r="X26" s="36">
        <f t="shared" si="32"/>
        <v>159.38999999999962</v>
      </c>
      <c r="Y26" s="36">
        <f t="shared" si="32"/>
        <v>228.47000000000082</v>
      </c>
      <c r="Z26" s="36">
        <f t="shared" si="32"/>
        <v>480.81000000000046</v>
      </c>
      <c r="AA26" s="36">
        <f t="shared" si="32"/>
        <v>537.01999999999884</v>
      </c>
      <c r="AB26" s="36">
        <f t="shared" si="32"/>
        <v>792.55000000000007</v>
      </c>
      <c r="AC26" s="36">
        <f t="shared" si="32"/>
        <v>817.19000000000062</v>
      </c>
      <c r="AD26" s="36">
        <f t="shared" si="32"/>
        <v>775.28000000000031</v>
      </c>
      <c r="AE26" s="36">
        <f t="shared" si="32"/>
        <v>633.21499999999969</v>
      </c>
      <c r="AF26" s="36">
        <f t="shared" si="32"/>
        <v>578.43499999999949</v>
      </c>
      <c r="AG26" s="36">
        <f t="shared" si="32"/>
        <v>728.2</v>
      </c>
      <c r="AH26" s="36">
        <f t="shared" si="32"/>
        <v>488.56499999999966</v>
      </c>
      <c r="AI26" s="36">
        <f t="shared" si="32"/>
        <v>567.6</v>
      </c>
      <c r="AJ26" s="36">
        <f t="shared" si="32"/>
        <v>365.20000000000005</v>
      </c>
      <c r="AK26" s="36">
        <f t="shared" si="32"/>
        <v>352.32999999999925</v>
      </c>
      <c r="AL26" s="36">
        <f t="shared" si="32"/>
        <v>428.72500000000002</v>
      </c>
      <c r="AM26" s="36">
        <f t="shared" si="32"/>
        <v>330.82499999999902</v>
      </c>
      <c r="AN26" s="36">
        <f t="shared" si="32"/>
        <v>504.29499999999882</v>
      </c>
      <c r="AO26" s="36">
        <f t="shared" si="32"/>
        <v>525.58000000000129</v>
      </c>
      <c r="AP26" s="36">
        <f t="shared" si="32"/>
        <v>246.18000000000123</v>
      </c>
      <c r="AQ26" s="36">
        <f t="shared" si="32"/>
        <v>219.61499999999961</v>
      </c>
      <c r="AR26" s="36">
        <f t="shared" si="32"/>
        <v>425.81000000000046</v>
      </c>
      <c r="AS26" s="36">
        <f t="shared" si="32"/>
        <v>255.03500000000042</v>
      </c>
      <c r="AT26" s="36">
        <f t="shared" si="32"/>
        <v>255.91499999999962</v>
      </c>
      <c r="AU26" s="36">
        <f t="shared" si="32"/>
        <v>176.0550000000012</v>
      </c>
      <c r="AV26" s="36">
        <f t="shared" si="32"/>
        <v>148.5</v>
      </c>
      <c r="AW26" s="36">
        <f t="shared" si="32"/>
        <v>289.85000000000002</v>
      </c>
      <c r="AX26" s="36">
        <f t="shared" si="32"/>
        <v>190.79500000000081</v>
      </c>
      <c r="AY26" s="36">
        <f t="shared" si="32"/>
        <v>171.16000000000042</v>
      </c>
      <c r="AZ26" s="36">
        <f t="shared" si="32"/>
        <v>139.42500000000001</v>
      </c>
      <c r="BA26" s="36">
        <f t="shared" si="32"/>
        <v>158.83999999999961</v>
      </c>
      <c r="BB26" s="36">
        <f t="shared" si="32"/>
        <v>228.25000000000003</v>
      </c>
      <c r="BC26" s="36">
        <f t="shared" si="32"/>
        <v>173.30499999999921</v>
      </c>
      <c r="BD26" s="36">
        <f t="shared" si="32"/>
        <v>293.20499999999925</v>
      </c>
      <c r="BE26" s="36">
        <f t="shared" si="32"/>
        <v>286.16499999999962</v>
      </c>
      <c r="BF26" s="36">
        <f t="shared" si="32"/>
        <v>253.43999999999963</v>
      </c>
      <c r="BG26" s="36">
        <f t="shared" si="32"/>
        <v>112.14500000000081</v>
      </c>
      <c r="BH26" s="36">
        <f t="shared" si="32"/>
        <v>158.89499999999882</v>
      </c>
      <c r="BI26" s="36">
        <f t="shared" si="32"/>
        <v>241.94499999999883</v>
      </c>
      <c r="BJ26" s="36">
        <f t="shared" si="32"/>
        <v>216.58999999999961</v>
      </c>
      <c r="BK26" s="36">
        <f t="shared" si="32"/>
        <v>256.73999999999961</v>
      </c>
      <c r="BL26" s="36">
        <f t="shared" si="32"/>
        <v>177.48500000000041</v>
      </c>
      <c r="BM26" s="36">
        <f t="shared" ref="BM26:CA26" si="33">BM25*1.1</f>
        <v>145.63999999999962</v>
      </c>
      <c r="BN26" s="36">
        <f t="shared" si="33"/>
        <v>386.70499999999925</v>
      </c>
      <c r="BO26" s="36">
        <f t="shared" si="33"/>
        <v>192.55500000000123</v>
      </c>
      <c r="BP26" s="36">
        <f t="shared" si="33"/>
        <v>240.29499999999882</v>
      </c>
      <c r="BQ26" s="36">
        <f t="shared" si="33"/>
        <v>134.6949999999988</v>
      </c>
      <c r="BR26" s="36">
        <f t="shared" si="33"/>
        <v>199.15500000000122</v>
      </c>
      <c r="BS26" s="36">
        <f t="shared" si="33"/>
        <v>181.50000000000003</v>
      </c>
      <c r="BT26" s="36">
        <f t="shared" si="33"/>
        <v>362.72500000000002</v>
      </c>
      <c r="BU26" s="36">
        <f t="shared" si="33"/>
        <v>192.22500000000002</v>
      </c>
      <c r="BV26" s="36">
        <f t="shared" si="33"/>
        <v>244.14500000000081</v>
      </c>
      <c r="BW26" s="36">
        <f t="shared" si="33"/>
        <v>247.11499999999961</v>
      </c>
      <c r="BX26" s="36">
        <f t="shared" si="33"/>
        <v>188.70500000000121</v>
      </c>
      <c r="BY26" s="36">
        <f t="shared" si="33"/>
        <v>154.71500000000162</v>
      </c>
      <c r="BZ26" s="36">
        <f t="shared" si="33"/>
        <v>197.56000000000043</v>
      </c>
      <c r="CA26" s="36">
        <f t="shared" si="33"/>
        <v>150.7549999999992</v>
      </c>
    </row>
    <row r="27" spans="1:79">
      <c r="A27" s="36">
        <f t="shared" ref="A27:BL27" si="34">(A2+A3)</f>
        <v>23650.65</v>
      </c>
      <c r="B27" s="36">
        <f t="shared" si="34"/>
        <v>23364.35</v>
      </c>
      <c r="C27" s="36">
        <f t="shared" si="34"/>
        <v>23769.55</v>
      </c>
      <c r="D27" s="36">
        <f t="shared" si="34"/>
        <v>24051.5</v>
      </c>
      <c r="E27" s="36">
        <f t="shared" si="34"/>
        <v>24245.25</v>
      </c>
      <c r="F27" s="36">
        <f t="shared" si="34"/>
        <v>24228.65</v>
      </c>
      <c r="G27" s="36">
        <f t="shared" si="34"/>
        <v>24094.3</v>
      </c>
      <c r="H27" s="36">
        <f t="shared" si="34"/>
        <v>24271.3</v>
      </c>
      <c r="I27" s="36">
        <f t="shared" si="34"/>
        <v>24376.05</v>
      </c>
      <c r="J27" s="36">
        <f t="shared" si="34"/>
        <v>24365.449999999997</v>
      </c>
      <c r="K27" s="36">
        <f t="shared" si="34"/>
        <v>24337.9</v>
      </c>
      <c r="L27" s="36">
        <f t="shared" si="34"/>
        <v>24196.6</v>
      </c>
      <c r="M27" s="36">
        <f t="shared" si="34"/>
        <v>23938.799999999999</v>
      </c>
      <c r="N27" s="36">
        <f t="shared" si="34"/>
        <v>24176.800000000003</v>
      </c>
      <c r="O27" s="36">
        <f t="shared" si="34"/>
        <v>24223.45</v>
      </c>
      <c r="P27" s="36">
        <f t="shared" si="34"/>
        <v>23825.949999999997</v>
      </c>
      <c r="Q27" s="36">
        <f t="shared" si="34"/>
        <v>23662.949999999997</v>
      </c>
      <c r="R27" s="36">
        <f t="shared" si="34"/>
        <v>23422.85</v>
      </c>
      <c r="S27" s="36">
        <f t="shared" si="34"/>
        <v>23200.550000000003</v>
      </c>
      <c r="T27" s="36">
        <f t="shared" si="34"/>
        <v>22559.85</v>
      </c>
      <c r="U27" s="36">
        <f t="shared" si="34"/>
        <v>22469.25</v>
      </c>
      <c r="V27" s="36">
        <f t="shared" si="34"/>
        <v>22494.799999999999</v>
      </c>
      <c r="W27" s="36">
        <f t="shared" si="34"/>
        <v>22438.75</v>
      </c>
      <c r="X27" s="36">
        <f t="shared" si="34"/>
        <v>22634.1</v>
      </c>
      <c r="Y27" s="36">
        <f t="shared" si="34"/>
        <v>21862.5</v>
      </c>
      <c r="Z27" s="36">
        <f t="shared" si="34"/>
        <v>18767.300000000003</v>
      </c>
      <c r="AA27" s="36">
        <f t="shared" si="34"/>
        <v>18319.400000000001</v>
      </c>
      <c r="AB27" s="36">
        <f t="shared" si="34"/>
        <v>17534.599999999999</v>
      </c>
      <c r="AC27" s="36">
        <f t="shared" si="34"/>
        <v>16408</v>
      </c>
      <c r="AD27" s="36">
        <f t="shared" si="34"/>
        <v>17061.2</v>
      </c>
      <c r="AE27" s="36">
        <f t="shared" si="34"/>
        <v>15742.85</v>
      </c>
      <c r="AF27" s="36">
        <f t="shared" si="34"/>
        <v>15548.05</v>
      </c>
      <c r="AG27" s="36">
        <f t="shared" si="34"/>
        <v>16091.5</v>
      </c>
      <c r="AH27" s="36">
        <f t="shared" si="34"/>
        <v>17053.949999999997</v>
      </c>
      <c r="AI27" s="36">
        <f t="shared" si="34"/>
        <v>17561.8</v>
      </c>
      <c r="AJ27" s="36">
        <f t="shared" si="34"/>
        <v>16820</v>
      </c>
      <c r="AK27" s="36">
        <f t="shared" si="34"/>
        <v>17036.3</v>
      </c>
      <c r="AL27" s="36">
        <f t="shared" si="34"/>
        <v>16786.45</v>
      </c>
      <c r="AM27" s="36">
        <f t="shared" si="34"/>
        <v>16412.349999999999</v>
      </c>
      <c r="AN27" s="36">
        <f t="shared" si="34"/>
        <v>17180.349999999999</v>
      </c>
      <c r="AO27" s="36">
        <f t="shared" si="34"/>
        <v>17785.599999999999</v>
      </c>
      <c r="AP27" s="36">
        <f t="shared" si="34"/>
        <v>18032.900000000001</v>
      </c>
      <c r="AQ27" s="36">
        <f t="shared" si="34"/>
        <v>18024.449999999997</v>
      </c>
      <c r="AR27" s="36">
        <f t="shared" si="34"/>
        <v>18135.300000000003</v>
      </c>
      <c r="AS27" s="36">
        <f t="shared" si="34"/>
        <v>17875.650000000001</v>
      </c>
      <c r="AT27" s="36">
        <f t="shared" si="34"/>
        <v>18415.349999999999</v>
      </c>
      <c r="AU27" s="36">
        <f t="shared" si="34"/>
        <v>18621.650000000001</v>
      </c>
      <c r="AV27" s="36">
        <f t="shared" si="34"/>
        <v>17953.8</v>
      </c>
      <c r="AW27" s="36">
        <f t="shared" si="34"/>
        <v>18156</v>
      </c>
      <c r="AX27" s="36">
        <f t="shared" si="34"/>
        <v>18513.75</v>
      </c>
      <c r="AY27" s="36">
        <f t="shared" si="34"/>
        <v>18438.199999999997</v>
      </c>
      <c r="AZ27" s="36">
        <f t="shared" si="34"/>
        <v>18627.45</v>
      </c>
      <c r="BA27" s="36">
        <f t="shared" si="34"/>
        <v>18664.400000000001</v>
      </c>
      <c r="BB27" s="36">
        <f t="shared" si="34"/>
        <v>18992.2</v>
      </c>
      <c r="BC27" s="36">
        <f t="shared" si="34"/>
        <v>19620.55</v>
      </c>
      <c r="BD27" s="36">
        <f t="shared" si="34"/>
        <v>18800.45</v>
      </c>
      <c r="BE27" s="36">
        <f t="shared" si="34"/>
        <v>18641.650000000001</v>
      </c>
      <c r="BF27" s="36">
        <f t="shared" si="34"/>
        <v>18463.400000000001</v>
      </c>
      <c r="BG27" s="36">
        <f t="shared" si="34"/>
        <v>18453.75</v>
      </c>
      <c r="BH27" s="36">
        <f t="shared" si="34"/>
        <v>18620.849999999999</v>
      </c>
      <c r="BI27" s="36">
        <f t="shared" si="34"/>
        <v>18659.849999999999</v>
      </c>
      <c r="BJ27" s="36">
        <f t="shared" si="34"/>
        <v>18284.800000000003</v>
      </c>
      <c r="BK27" s="36">
        <f t="shared" si="34"/>
        <v>18935.599999999999</v>
      </c>
      <c r="BL27" s="36">
        <f t="shared" si="34"/>
        <v>18400.849999999999</v>
      </c>
      <c r="BM27" s="36">
        <f t="shared" ref="BM27:CA27" si="35">(BM2+BM3)</f>
        <v>18232.400000000001</v>
      </c>
      <c r="BN27" s="36">
        <f t="shared" si="35"/>
        <v>17965.05</v>
      </c>
      <c r="BO27" s="36">
        <f t="shared" si="35"/>
        <v>17885.650000000001</v>
      </c>
      <c r="BP27" s="36">
        <f t="shared" si="35"/>
        <v>17969.150000000001</v>
      </c>
      <c r="BQ27" s="36">
        <f t="shared" si="35"/>
        <v>18234.650000000001</v>
      </c>
      <c r="BR27" s="36">
        <f t="shared" si="35"/>
        <v>18118.150000000001</v>
      </c>
      <c r="BS27" s="36">
        <f t="shared" si="35"/>
        <v>18158.3</v>
      </c>
      <c r="BT27" s="36">
        <f t="shared" si="35"/>
        <v>18338.25</v>
      </c>
      <c r="BU27" s="36">
        <f t="shared" si="35"/>
        <v>18847.75</v>
      </c>
      <c r="BV27" s="36">
        <f t="shared" si="35"/>
        <v>18975.75</v>
      </c>
      <c r="BW27" s="36">
        <f t="shared" si="35"/>
        <v>19638.550000000003</v>
      </c>
      <c r="BX27" s="36">
        <f t="shared" si="35"/>
        <v>19819.650000000001</v>
      </c>
      <c r="BY27" s="36">
        <f t="shared" si="35"/>
        <v>20211.75</v>
      </c>
      <c r="BZ27" s="36">
        <f t="shared" si="35"/>
        <v>20068.099999999999</v>
      </c>
      <c r="CA27" s="36">
        <f t="shared" si="35"/>
        <v>20218.55</v>
      </c>
    </row>
    <row r="28" spans="1:79">
      <c r="A28" s="36">
        <f t="shared" ref="A28:BL28" si="36">(A2+A3)/2</f>
        <v>11825.325000000001</v>
      </c>
      <c r="B28" s="36">
        <f t="shared" si="36"/>
        <v>11682.174999999999</v>
      </c>
      <c r="C28" s="36">
        <f t="shared" si="36"/>
        <v>11884.775</v>
      </c>
      <c r="D28" s="36">
        <f t="shared" si="36"/>
        <v>12025.75</v>
      </c>
      <c r="E28" s="36">
        <f t="shared" si="36"/>
        <v>12122.625</v>
      </c>
      <c r="F28" s="36">
        <f t="shared" si="36"/>
        <v>12114.325000000001</v>
      </c>
      <c r="G28" s="36">
        <f t="shared" si="36"/>
        <v>12047.15</v>
      </c>
      <c r="H28" s="36">
        <f t="shared" si="36"/>
        <v>12135.65</v>
      </c>
      <c r="I28" s="36">
        <f t="shared" si="36"/>
        <v>12188.025</v>
      </c>
      <c r="J28" s="36">
        <f t="shared" si="36"/>
        <v>12182.724999999999</v>
      </c>
      <c r="K28" s="36">
        <f t="shared" si="36"/>
        <v>12168.95</v>
      </c>
      <c r="L28" s="36">
        <f t="shared" si="36"/>
        <v>12098.3</v>
      </c>
      <c r="M28" s="36">
        <f t="shared" si="36"/>
        <v>11969.4</v>
      </c>
      <c r="N28" s="36">
        <f t="shared" si="36"/>
        <v>12088.400000000001</v>
      </c>
      <c r="O28" s="36">
        <f t="shared" si="36"/>
        <v>12111.725</v>
      </c>
      <c r="P28" s="36">
        <f t="shared" si="36"/>
        <v>11912.974999999999</v>
      </c>
      <c r="Q28" s="36">
        <f t="shared" si="36"/>
        <v>11831.474999999999</v>
      </c>
      <c r="R28" s="36">
        <f t="shared" si="36"/>
        <v>11711.424999999999</v>
      </c>
      <c r="S28" s="36">
        <f t="shared" si="36"/>
        <v>11600.275000000001</v>
      </c>
      <c r="T28" s="36">
        <f t="shared" si="36"/>
        <v>11279.924999999999</v>
      </c>
      <c r="U28" s="36">
        <f t="shared" si="36"/>
        <v>11234.625</v>
      </c>
      <c r="V28" s="36">
        <f t="shared" si="36"/>
        <v>11247.4</v>
      </c>
      <c r="W28" s="36">
        <f t="shared" si="36"/>
        <v>11219.375</v>
      </c>
      <c r="X28" s="36">
        <f t="shared" si="36"/>
        <v>11317.05</v>
      </c>
      <c r="Y28" s="36">
        <f t="shared" si="36"/>
        <v>10931.25</v>
      </c>
      <c r="Z28" s="36">
        <f t="shared" si="36"/>
        <v>9383.6500000000015</v>
      </c>
      <c r="AA28" s="36">
        <f t="shared" si="36"/>
        <v>9159.7000000000007</v>
      </c>
      <c r="AB28" s="36">
        <f t="shared" si="36"/>
        <v>8767.2999999999993</v>
      </c>
      <c r="AC28" s="36">
        <f t="shared" si="36"/>
        <v>8204</v>
      </c>
      <c r="AD28" s="36">
        <f t="shared" si="36"/>
        <v>8530.6</v>
      </c>
      <c r="AE28" s="36">
        <f t="shared" si="36"/>
        <v>7871.4250000000002</v>
      </c>
      <c r="AF28" s="36">
        <f t="shared" si="36"/>
        <v>7774.0249999999996</v>
      </c>
      <c r="AG28" s="36">
        <f t="shared" si="36"/>
        <v>8045.75</v>
      </c>
      <c r="AH28" s="36">
        <f t="shared" si="36"/>
        <v>8526.9749999999985</v>
      </c>
      <c r="AI28" s="36">
        <f t="shared" si="36"/>
        <v>8780.9</v>
      </c>
      <c r="AJ28" s="36">
        <f t="shared" si="36"/>
        <v>8410</v>
      </c>
      <c r="AK28" s="36">
        <f t="shared" si="36"/>
        <v>8518.15</v>
      </c>
      <c r="AL28" s="36">
        <f t="shared" si="36"/>
        <v>8393.2250000000004</v>
      </c>
      <c r="AM28" s="36">
        <f t="shared" si="36"/>
        <v>8206.1749999999993</v>
      </c>
      <c r="AN28" s="36">
        <f t="shared" si="36"/>
        <v>8590.1749999999993</v>
      </c>
      <c r="AO28" s="36">
        <f t="shared" si="36"/>
        <v>8892.7999999999993</v>
      </c>
      <c r="AP28" s="36">
        <f t="shared" si="36"/>
        <v>9016.4500000000007</v>
      </c>
      <c r="AQ28" s="36">
        <f t="shared" si="36"/>
        <v>9012.2249999999985</v>
      </c>
      <c r="AR28" s="36">
        <f t="shared" si="36"/>
        <v>9067.6500000000015</v>
      </c>
      <c r="AS28" s="36">
        <f t="shared" si="36"/>
        <v>8937.8250000000007</v>
      </c>
      <c r="AT28" s="36">
        <f t="shared" si="36"/>
        <v>9207.6749999999993</v>
      </c>
      <c r="AU28" s="36">
        <f t="shared" si="36"/>
        <v>9310.8250000000007</v>
      </c>
      <c r="AV28" s="36">
        <f t="shared" si="36"/>
        <v>8976.9</v>
      </c>
      <c r="AW28" s="36">
        <f t="shared" si="36"/>
        <v>9078</v>
      </c>
      <c r="AX28" s="36">
        <f t="shared" si="36"/>
        <v>9256.875</v>
      </c>
      <c r="AY28" s="36">
        <f t="shared" si="36"/>
        <v>9219.0999999999985</v>
      </c>
      <c r="AZ28" s="36">
        <f t="shared" si="36"/>
        <v>9313.7250000000004</v>
      </c>
      <c r="BA28" s="36">
        <f t="shared" si="36"/>
        <v>9332.2000000000007</v>
      </c>
      <c r="BB28" s="36">
        <f t="shared" si="36"/>
        <v>9496.1</v>
      </c>
      <c r="BC28" s="36">
        <f t="shared" si="36"/>
        <v>9810.2749999999996</v>
      </c>
      <c r="BD28" s="36">
        <f t="shared" si="36"/>
        <v>9400.2250000000004</v>
      </c>
      <c r="BE28" s="36">
        <f t="shared" si="36"/>
        <v>9320.8250000000007</v>
      </c>
      <c r="BF28" s="36">
        <f t="shared" si="36"/>
        <v>9231.7000000000007</v>
      </c>
      <c r="BG28" s="36">
        <f t="shared" si="36"/>
        <v>9226.875</v>
      </c>
      <c r="BH28" s="36">
        <f t="shared" si="36"/>
        <v>9310.4249999999993</v>
      </c>
      <c r="BI28" s="36">
        <f t="shared" si="36"/>
        <v>9329.9249999999993</v>
      </c>
      <c r="BJ28" s="36">
        <f t="shared" si="36"/>
        <v>9142.4000000000015</v>
      </c>
      <c r="BK28" s="36">
        <f t="shared" si="36"/>
        <v>9467.7999999999993</v>
      </c>
      <c r="BL28" s="36">
        <f t="shared" si="36"/>
        <v>9200.4249999999993</v>
      </c>
      <c r="BM28" s="36">
        <f t="shared" ref="BM28:CA28" si="37">(BM2+BM3)/2</f>
        <v>9116.2000000000007</v>
      </c>
      <c r="BN28" s="36">
        <f t="shared" si="37"/>
        <v>8982.5249999999996</v>
      </c>
      <c r="BO28" s="36">
        <f t="shared" si="37"/>
        <v>8942.8250000000007</v>
      </c>
      <c r="BP28" s="36">
        <f t="shared" si="37"/>
        <v>8984.5750000000007</v>
      </c>
      <c r="BQ28" s="36">
        <f t="shared" si="37"/>
        <v>9117.3250000000007</v>
      </c>
      <c r="BR28" s="36">
        <f t="shared" si="37"/>
        <v>9059.0750000000007</v>
      </c>
      <c r="BS28" s="36">
        <f t="shared" si="37"/>
        <v>9079.15</v>
      </c>
      <c r="BT28" s="36">
        <f t="shared" si="37"/>
        <v>9169.125</v>
      </c>
      <c r="BU28" s="36">
        <f t="shared" si="37"/>
        <v>9423.875</v>
      </c>
      <c r="BV28" s="36">
        <f t="shared" si="37"/>
        <v>9487.875</v>
      </c>
      <c r="BW28" s="36">
        <f t="shared" si="37"/>
        <v>9819.2750000000015</v>
      </c>
      <c r="BX28" s="36">
        <f t="shared" si="37"/>
        <v>9909.8250000000007</v>
      </c>
      <c r="BY28" s="36">
        <f t="shared" si="37"/>
        <v>10105.875</v>
      </c>
      <c r="BZ28" s="36">
        <f t="shared" si="37"/>
        <v>10034.049999999999</v>
      </c>
      <c r="CA28" s="36">
        <f t="shared" si="37"/>
        <v>10109.275</v>
      </c>
    </row>
    <row r="29" spans="1:79">
      <c r="A29" s="36">
        <f t="shared" ref="A29:BL29" si="38">A30-A31+A30</f>
        <v>11716.341666666667</v>
      </c>
      <c r="B29" s="36">
        <f t="shared" si="38"/>
        <v>11699.325000000001</v>
      </c>
      <c r="C29" s="36">
        <f t="shared" si="38"/>
        <v>11948.025</v>
      </c>
      <c r="D29" s="36">
        <f t="shared" si="38"/>
        <v>12068.016666666666</v>
      </c>
      <c r="E29" s="36">
        <f t="shared" si="38"/>
        <v>12132.841666666664</v>
      </c>
      <c r="F29" s="36">
        <f t="shared" si="38"/>
        <v>12103.674999999999</v>
      </c>
      <c r="G29" s="36">
        <f t="shared" si="38"/>
        <v>12036.716666666669</v>
      </c>
      <c r="H29" s="36">
        <f t="shared" si="38"/>
        <v>12117.15</v>
      </c>
      <c r="I29" s="36">
        <f t="shared" si="38"/>
        <v>12196.808333333332</v>
      </c>
      <c r="J29" s="36">
        <f t="shared" si="38"/>
        <v>12177.341666666667</v>
      </c>
      <c r="K29" s="36">
        <f t="shared" si="38"/>
        <v>12131.950000000004</v>
      </c>
      <c r="L29" s="36">
        <f t="shared" si="38"/>
        <v>12063.299999999996</v>
      </c>
      <c r="M29" s="36">
        <f t="shared" si="38"/>
        <v>11984.800000000001</v>
      </c>
      <c r="N29" s="36">
        <f t="shared" si="38"/>
        <v>12113.400000000001</v>
      </c>
      <c r="O29" s="36">
        <f t="shared" si="38"/>
        <v>12091.141666666668</v>
      </c>
      <c r="P29" s="36">
        <f t="shared" si="38"/>
        <v>11857.258333333335</v>
      </c>
      <c r="Q29" s="36">
        <f t="shared" si="38"/>
        <v>11809.091666666667</v>
      </c>
      <c r="R29" s="36">
        <f t="shared" si="38"/>
        <v>11689.474999999999</v>
      </c>
      <c r="S29" s="36">
        <f t="shared" si="38"/>
        <v>11622.291666666668</v>
      </c>
      <c r="T29" s="36">
        <f t="shared" si="38"/>
        <v>11227.808333333334</v>
      </c>
      <c r="U29" s="36">
        <f t="shared" si="38"/>
        <v>11166.708333333332</v>
      </c>
      <c r="V29" s="36">
        <f t="shared" si="38"/>
        <v>11284.666666666666</v>
      </c>
      <c r="W29" s="36">
        <f t="shared" si="38"/>
        <v>11240.458333333332</v>
      </c>
      <c r="X29" s="36">
        <f t="shared" si="38"/>
        <v>11285.016666666666</v>
      </c>
      <c r="Y29" s="36">
        <f t="shared" si="38"/>
        <v>10970.05</v>
      </c>
      <c r="Z29" s="36">
        <f t="shared" si="38"/>
        <v>9259.4833333333336</v>
      </c>
      <c r="AA29" s="36">
        <f t="shared" si="38"/>
        <v>9031.2666666666664</v>
      </c>
      <c r="AB29" s="36">
        <f t="shared" si="38"/>
        <v>8568.2999999999993</v>
      </c>
      <c r="AC29" s="36">
        <f t="shared" si="38"/>
        <v>8243.633333333335</v>
      </c>
      <c r="AD29" s="36">
        <f t="shared" si="38"/>
        <v>8673.8333333333339</v>
      </c>
      <c r="AE29" s="36">
        <f t="shared" si="38"/>
        <v>7697.3083333333316</v>
      </c>
      <c r="AF29" s="36">
        <f t="shared" si="38"/>
        <v>7792.0416666666661</v>
      </c>
      <c r="AG29" s="36">
        <f t="shared" si="38"/>
        <v>8227.15</v>
      </c>
      <c r="AH29" s="36">
        <f t="shared" si="38"/>
        <v>8603.2916666666679</v>
      </c>
      <c r="AI29" s="36">
        <f t="shared" si="38"/>
        <v>8700.4666666666653</v>
      </c>
      <c r="AJ29" s="36">
        <f t="shared" si="38"/>
        <v>8324.0666666666657</v>
      </c>
      <c r="AK29" s="36">
        <f t="shared" si="38"/>
        <v>8571.2166666666653</v>
      </c>
      <c r="AL29" s="36">
        <f t="shared" si="38"/>
        <v>8300.2749999999996</v>
      </c>
      <c r="AM29" s="36">
        <f t="shared" si="38"/>
        <v>8124.5916666666653</v>
      </c>
      <c r="AN29" s="36">
        <f t="shared" si="38"/>
        <v>8724.8583333333336</v>
      </c>
      <c r="AO29" s="36">
        <f t="shared" si="38"/>
        <v>8796.7666666666664</v>
      </c>
      <c r="AP29" s="36">
        <f t="shared" si="38"/>
        <v>9080.0833333333358</v>
      </c>
      <c r="AQ29" s="36">
        <f t="shared" si="38"/>
        <v>8999.9749999999985</v>
      </c>
      <c r="AR29" s="36">
        <f t="shared" si="38"/>
        <v>8972.75</v>
      </c>
      <c r="AS29" s="36">
        <f t="shared" si="38"/>
        <v>8974.4749999999985</v>
      </c>
      <c r="AT29" s="36">
        <f t="shared" si="38"/>
        <v>9247.0583333333343</v>
      </c>
      <c r="AU29" s="36">
        <f t="shared" si="38"/>
        <v>9278.1749999999993</v>
      </c>
      <c r="AV29" s="36">
        <f t="shared" si="38"/>
        <v>8979.9333333333325</v>
      </c>
      <c r="AW29" s="36">
        <f t="shared" si="38"/>
        <v>9150.866666666665</v>
      </c>
      <c r="AX29" s="36">
        <f t="shared" si="38"/>
        <v>9294.8916666666664</v>
      </c>
      <c r="AY29" s="36">
        <f t="shared" si="38"/>
        <v>9175.9666666666672</v>
      </c>
      <c r="AZ29" s="36">
        <f t="shared" si="38"/>
        <v>9292.7749999999996</v>
      </c>
      <c r="BA29" s="36">
        <f t="shared" si="38"/>
        <v>9364.6666666666679</v>
      </c>
      <c r="BB29" s="36">
        <f t="shared" si="38"/>
        <v>9534.2666666666682</v>
      </c>
      <c r="BC29" s="36">
        <f t="shared" si="38"/>
        <v>9843.3583333333318</v>
      </c>
      <c r="BD29" s="36">
        <f t="shared" si="38"/>
        <v>9329.0749999999989</v>
      </c>
      <c r="BE29" s="36">
        <f t="shared" si="38"/>
        <v>9244.0083333333314</v>
      </c>
      <c r="BF29" s="36">
        <f t="shared" si="38"/>
        <v>9257.8333333333358</v>
      </c>
      <c r="BG29" s="36">
        <f t="shared" si="38"/>
        <v>9208.3250000000007</v>
      </c>
      <c r="BH29" s="36">
        <f t="shared" si="38"/>
        <v>9271.1416666666664</v>
      </c>
      <c r="BI29" s="36">
        <f t="shared" si="38"/>
        <v>9269.4416666666657</v>
      </c>
      <c r="BJ29" s="36">
        <f t="shared" si="38"/>
        <v>9178.5</v>
      </c>
      <c r="BK29" s="36">
        <f t="shared" si="38"/>
        <v>9411.6333333333314</v>
      </c>
      <c r="BL29" s="36">
        <f t="shared" si="38"/>
        <v>9161.9749999999985</v>
      </c>
      <c r="BM29" s="36">
        <f t="shared" ref="BM29:CA29" si="39">BM30-BM31+BM30</f>
        <v>9129.9666666666672</v>
      </c>
      <c r="BN29" s="36">
        <f t="shared" si="39"/>
        <v>8876.3416666666653</v>
      </c>
      <c r="BO29" s="36">
        <f t="shared" si="39"/>
        <v>8900.3416666666672</v>
      </c>
      <c r="BP29" s="36">
        <f t="shared" si="39"/>
        <v>9039.2249999999985</v>
      </c>
      <c r="BQ29" s="36">
        <f t="shared" si="39"/>
        <v>9109.9416666666657</v>
      </c>
      <c r="BR29" s="36">
        <f t="shared" si="39"/>
        <v>9045.8583333333336</v>
      </c>
      <c r="BS29" s="36">
        <f t="shared" si="39"/>
        <v>9045.7499999999982</v>
      </c>
      <c r="BT29" s="36">
        <f t="shared" si="39"/>
        <v>9266.3416666666672</v>
      </c>
      <c r="BU29" s="36">
        <f t="shared" si="39"/>
        <v>9468.0249999999978</v>
      </c>
      <c r="BV29" s="36">
        <f t="shared" si="39"/>
        <v>9549.491666666665</v>
      </c>
      <c r="BW29" s="36">
        <f t="shared" si="39"/>
        <v>9823.8583333333336</v>
      </c>
      <c r="BX29" s="36">
        <f t="shared" si="39"/>
        <v>9956.0083333333314</v>
      </c>
      <c r="BY29" s="36">
        <f t="shared" si="39"/>
        <v>10076.325000000001</v>
      </c>
      <c r="BZ29" s="36">
        <f t="shared" si="39"/>
        <v>10030.75</v>
      </c>
      <c r="CA29" s="36">
        <f t="shared" si="39"/>
        <v>10131.191666666664</v>
      </c>
    </row>
    <row r="30" spans="1:79">
      <c r="A30" s="36">
        <f t="shared" ref="A30:BL30" si="40">(A2+A3+A4)/3</f>
        <v>11770.833333333334</v>
      </c>
      <c r="B30" s="36">
        <f t="shared" si="40"/>
        <v>11690.75</v>
      </c>
      <c r="C30" s="36">
        <f t="shared" si="40"/>
        <v>11916.4</v>
      </c>
      <c r="D30" s="36">
        <f t="shared" si="40"/>
        <v>12046.883333333333</v>
      </c>
      <c r="E30" s="36">
        <f t="shared" si="40"/>
        <v>12127.733333333332</v>
      </c>
      <c r="F30" s="36">
        <f t="shared" si="40"/>
        <v>12109</v>
      </c>
      <c r="G30" s="36">
        <f t="shared" si="40"/>
        <v>12041.933333333334</v>
      </c>
      <c r="H30" s="36">
        <f t="shared" si="40"/>
        <v>12126.4</v>
      </c>
      <c r="I30" s="36">
        <f t="shared" si="40"/>
        <v>12192.416666666666</v>
      </c>
      <c r="J30" s="36">
        <f t="shared" si="40"/>
        <v>12180.033333333333</v>
      </c>
      <c r="K30" s="36">
        <f t="shared" si="40"/>
        <v>12150.450000000003</v>
      </c>
      <c r="L30" s="36">
        <f t="shared" si="40"/>
        <v>12080.799999999997</v>
      </c>
      <c r="M30" s="36">
        <f t="shared" si="40"/>
        <v>11977.1</v>
      </c>
      <c r="N30" s="36">
        <f t="shared" si="40"/>
        <v>12100.900000000001</v>
      </c>
      <c r="O30" s="36">
        <f t="shared" si="40"/>
        <v>12101.433333333334</v>
      </c>
      <c r="P30" s="36">
        <f t="shared" si="40"/>
        <v>11885.116666666667</v>
      </c>
      <c r="Q30" s="36">
        <f t="shared" si="40"/>
        <v>11820.283333333333</v>
      </c>
      <c r="R30" s="36">
        <f t="shared" si="40"/>
        <v>11700.449999999999</v>
      </c>
      <c r="S30" s="36">
        <f t="shared" si="40"/>
        <v>11611.283333333335</v>
      </c>
      <c r="T30" s="36">
        <f t="shared" si="40"/>
        <v>11253.866666666667</v>
      </c>
      <c r="U30" s="36">
        <f t="shared" si="40"/>
        <v>11200.666666666666</v>
      </c>
      <c r="V30" s="36">
        <f t="shared" si="40"/>
        <v>11266.033333333333</v>
      </c>
      <c r="W30" s="36">
        <f t="shared" si="40"/>
        <v>11229.916666666666</v>
      </c>
      <c r="X30" s="36">
        <f t="shared" si="40"/>
        <v>11301.033333333333</v>
      </c>
      <c r="Y30" s="36">
        <f t="shared" si="40"/>
        <v>10950.65</v>
      </c>
      <c r="Z30" s="36">
        <f t="shared" si="40"/>
        <v>9321.5666666666675</v>
      </c>
      <c r="AA30" s="36">
        <f t="shared" si="40"/>
        <v>9095.4833333333336</v>
      </c>
      <c r="AB30" s="36">
        <f t="shared" si="40"/>
        <v>8667.7999999999993</v>
      </c>
      <c r="AC30" s="36">
        <f t="shared" si="40"/>
        <v>8223.8166666666675</v>
      </c>
      <c r="AD30" s="36">
        <f t="shared" si="40"/>
        <v>8602.2166666666672</v>
      </c>
      <c r="AE30" s="36">
        <f t="shared" si="40"/>
        <v>7784.3666666666659</v>
      </c>
      <c r="AF30" s="36">
        <f t="shared" si="40"/>
        <v>7783.0333333333328</v>
      </c>
      <c r="AG30" s="36">
        <f t="shared" si="40"/>
        <v>8136.45</v>
      </c>
      <c r="AH30" s="36">
        <f t="shared" si="40"/>
        <v>8565.1333333333332</v>
      </c>
      <c r="AI30" s="36">
        <f t="shared" si="40"/>
        <v>8740.6833333333325</v>
      </c>
      <c r="AJ30" s="36">
        <f t="shared" si="40"/>
        <v>8367.0333333333328</v>
      </c>
      <c r="AK30" s="36">
        <f t="shared" si="40"/>
        <v>8544.6833333333325</v>
      </c>
      <c r="AL30" s="36">
        <f t="shared" si="40"/>
        <v>8346.75</v>
      </c>
      <c r="AM30" s="36">
        <f t="shared" si="40"/>
        <v>8165.3833333333323</v>
      </c>
      <c r="AN30" s="36">
        <f t="shared" si="40"/>
        <v>8657.5166666666664</v>
      </c>
      <c r="AO30" s="36">
        <f t="shared" si="40"/>
        <v>8844.7833333333328</v>
      </c>
      <c r="AP30" s="36">
        <f t="shared" si="40"/>
        <v>9048.2666666666682</v>
      </c>
      <c r="AQ30" s="36">
        <f t="shared" si="40"/>
        <v>9006.0999999999985</v>
      </c>
      <c r="AR30" s="36">
        <f t="shared" si="40"/>
        <v>9020.2000000000007</v>
      </c>
      <c r="AS30" s="36">
        <f t="shared" si="40"/>
        <v>8956.15</v>
      </c>
      <c r="AT30" s="36">
        <f t="shared" si="40"/>
        <v>9227.3666666666668</v>
      </c>
      <c r="AU30" s="36">
        <f t="shared" si="40"/>
        <v>9294.5</v>
      </c>
      <c r="AV30" s="36">
        <f t="shared" si="40"/>
        <v>8978.4166666666661</v>
      </c>
      <c r="AW30" s="36">
        <f t="shared" si="40"/>
        <v>9114.4333333333325</v>
      </c>
      <c r="AX30" s="36">
        <f t="shared" si="40"/>
        <v>9275.8833333333332</v>
      </c>
      <c r="AY30" s="36">
        <f t="shared" si="40"/>
        <v>9197.5333333333328</v>
      </c>
      <c r="AZ30" s="36">
        <f t="shared" si="40"/>
        <v>9303.25</v>
      </c>
      <c r="BA30" s="36">
        <f t="shared" si="40"/>
        <v>9348.4333333333343</v>
      </c>
      <c r="BB30" s="36">
        <f t="shared" si="40"/>
        <v>9515.1833333333343</v>
      </c>
      <c r="BC30" s="36">
        <f t="shared" si="40"/>
        <v>9826.8166666666657</v>
      </c>
      <c r="BD30" s="36">
        <f t="shared" si="40"/>
        <v>9364.65</v>
      </c>
      <c r="BE30" s="36">
        <f t="shared" si="40"/>
        <v>9282.4166666666661</v>
      </c>
      <c r="BF30" s="36">
        <f t="shared" si="40"/>
        <v>9244.7666666666682</v>
      </c>
      <c r="BG30" s="36">
        <f t="shared" si="40"/>
        <v>9217.6</v>
      </c>
      <c r="BH30" s="36">
        <f t="shared" si="40"/>
        <v>9290.7833333333328</v>
      </c>
      <c r="BI30" s="36">
        <f t="shared" si="40"/>
        <v>9299.6833333333325</v>
      </c>
      <c r="BJ30" s="36">
        <f t="shared" si="40"/>
        <v>9160.4500000000007</v>
      </c>
      <c r="BK30" s="36">
        <f t="shared" si="40"/>
        <v>9439.7166666666653</v>
      </c>
      <c r="BL30" s="36">
        <f t="shared" si="40"/>
        <v>9181.1999999999989</v>
      </c>
      <c r="BM30" s="36">
        <f t="shared" ref="BM30:CA30" si="41">(BM2+BM3+BM4)/3</f>
        <v>9123.0833333333339</v>
      </c>
      <c r="BN30" s="36">
        <f t="shared" si="41"/>
        <v>8929.4333333333325</v>
      </c>
      <c r="BO30" s="36">
        <f t="shared" si="41"/>
        <v>8921.5833333333339</v>
      </c>
      <c r="BP30" s="36">
        <f t="shared" si="41"/>
        <v>9011.9</v>
      </c>
      <c r="BQ30" s="36">
        <f t="shared" si="41"/>
        <v>9113.6333333333332</v>
      </c>
      <c r="BR30" s="36">
        <f t="shared" si="41"/>
        <v>9052.4666666666672</v>
      </c>
      <c r="BS30" s="36">
        <f t="shared" si="41"/>
        <v>9062.4499999999989</v>
      </c>
      <c r="BT30" s="36">
        <f t="shared" si="41"/>
        <v>9217.7333333333336</v>
      </c>
      <c r="BU30" s="36">
        <f t="shared" si="41"/>
        <v>9445.9499999999989</v>
      </c>
      <c r="BV30" s="36">
        <f t="shared" si="41"/>
        <v>9518.6833333333325</v>
      </c>
      <c r="BW30" s="36">
        <f t="shared" si="41"/>
        <v>9821.5666666666675</v>
      </c>
      <c r="BX30" s="36">
        <f t="shared" si="41"/>
        <v>9932.9166666666661</v>
      </c>
      <c r="BY30" s="36">
        <f t="shared" si="41"/>
        <v>10091.1</v>
      </c>
      <c r="BZ30" s="36">
        <f t="shared" si="41"/>
        <v>10032.4</v>
      </c>
      <c r="CA30" s="36">
        <f t="shared" si="41"/>
        <v>10120.233333333332</v>
      </c>
    </row>
    <row r="31" spans="1:79">
      <c r="A31" s="36">
        <f t="shared" ref="A31:BL31" si="42">A28</f>
        <v>11825.325000000001</v>
      </c>
      <c r="B31" s="36">
        <f t="shared" si="42"/>
        <v>11682.174999999999</v>
      </c>
      <c r="C31" s="36">
        <f t="shared" si="42"/>
        <v>11884.775</v>
      </c>
      <c r="D31" s="36">
        <f t="shared" si="42"/>
        <v>12025.75</v>
      </c>
      <c r="E31" s="36">
        <f t="shared" si="42"/>
        <v>12122.625</v>
      </c>
      <c r="F31" s="36">
        <f t="shared" si="42"/>
        <v>12114.325000000001</v>
      </c>
      <c r="G31" s="36">
        <f t="shared" si="42"/>
        <v>12047.15</v>
      </c>
      <c r="H31" s="36">
        <f t="shared" si="42"/>
        <v>12135.65</v>
      </c>
      <c r="I31" s="36">
        <f t="shared" si="42"/>
        <v>12188.025</v>
      </c>
      <c r="J31" s="36">
        <f t="shared" si="42"/>
        <v>12182.724999999999</v>
      </c>
      <c r="K31" s="36">
        <f t="shared" si="42"/>
        <v>12168.95</v>
      </c>
      <c r="L31" s="36">
        <f t="shared" si="42"/>
        <v>12098.3</v>
      </c>
      <c r="M31" s="36">
        <f t="shared" si="42"/>
        <v>11969.4</v>
      </c>
      <c r="N31" s="36">
        <f t="shared" si="42"/>
        <v>12088.400000000001</v>
      </c>
      <c r="O31" s="36">
        <f t="shared" si="42"/>
        <v>12111.725</v>
      </c>
      <c r="P31" s="36">
        <f t="shared" si="42"/>
        <v>11912.974999999999</v>
      </c>
      <c r="Q31" s="36">
        <f t="shared" si="42"/>
        <v>11831.474999999999</v>
      </c>
      <c r="R31" s="36">
        <f t="shared" si="42"/>
        <v>11711.424999999999</v>
      </c>
      <c r="S31" s="36">
        <f t="shared" si="42"/>
        <v>11600.275000000001</v>
      </c>
      <c r="T31" s="36">
        <f t="shared" si="42"/>
        <v>11279.924999999999</v>
      </c>
      <c r="U31" s="36">
        <f t="shared" si="42"/>
        <v>11234.625</v>
      </c>
      <c r="V31" s="36">
        <f t="shared" si="42"/>
        <v>11247.4</v>
      </c>
      <c r="W31" s="36">
        <f t="shared" si="42"/>
        <v>11219.375</v>
      </c>
      <c r="X31" s="36">
        <f t="shared" si="42"/>
        <v>11317.05</v>
      </c>
      <c r="Y31" s="36">
        <f t="shared" si="42"/>
        <v>10931.25</v>
      </c>
      <c r="Z31" s="36">
        <f t="shared" si="42"/>
        <v>9383.6500000000015</v>
      </c>
      <c r="AA31" s="36">
        <f t="shared" si="42"/>
        <v>9159.7000000000007</v>
      </c>
      <c r="AB31" s="36">
        <f t="shared" si="42"/>
        <v>8767.2999999999993</v>
      </c>
      <c r="AC31" s="36">
        <f t="shared" si="42"/>
        <v>8204</v>
      </c>
      <c r="AD31" s="36">
        <f t="shared" si="42"/>
        <v>8530.6</v>
      </c>
      <c r="AE31" s="36">
        <f t="shared" si="42"/>
        <v>7871.4250000000002</v>
      </c>
      <c r="AF31" s="36">
        <f t="shared" si="42"/>
        <v>7774.0249999999996</v>
      </c>
      <c r="AG31" s="36">
        <f t="shared" si="42"/>
        <v>8045.75</v>
      </c>
      <c r="AH31" s="36">
        <f t="shared" si="42"/>
        <v>8526.9749999999985</v>
      </c>
      <c r="AI31" s="36">
        <f t="shared" si="42"/>
        <v>8780.9</v>
      </c>
      <c r="AJ31" s="36">
        <f t="shared" si="42"/>
        <v>8410</v>
      </c>
      <c r="AK31" s="36">
        <f t="shared" si="42"/>
        <v>8518.15</v>
      </c>
      <c r="AL31" s="36">
        <f t="shared" si="42"/>
        <v>8393.2250000000004</v>
      </c>
      <c r="AM31" s="36">
        <f t="shared" si="42"/>
        <v>8206.1749999999993</v>
      </c>
      <c r="AN31" s="36">
        <f t="shared" si="42"/>
        <v>8590.1749999999993</v>
      </c>
      <c r="AO31" s="36">
        <f t="shared" si="42"/>
        <v>8892.7999999999993</v>
      </c>
      <c r="AP31" s="36">
        <f t="shared" si="42"/>
        <v>9016.4500000000007</v>
      </c>
      <c r="AQ31" s="36">
        <f t="shared" si="42"/>
        <v>9012.2249999999985</v>
      </c>
      <c r="AR31" s="36">
        <f t="shared" si="42"/>
        <v>9067.6500000000015</v>
      </c>
      <c r="AS31" s="36">
        <f t="shared" si="42"/>
        <v>8937.8250000000007</v>
      </c>
      <c r="AT31" s="36">
        <f t="shared" si="42"/>
        <v>9207.6749999999993</v>
      </c>
      <c r="AU31" s="36">
        <f t="shared" si="42"/>
        <v>9310.8250000000007</v>
      </c>
      <c r="AV31" s="36">
        <f t="shared" si="42"/>
        <v>8976.9</v>
      </c>
      <c r="AW31" s="36">
        <f t="shared" si="42"/>
        <v>9078</v>
      </c>
      <c r="AX31" s="36">
        <f t="shared" si="42"/>
        <v>9256.875</v>
      </c>
      <c r="AY31" s="36">
        <f t="shared" si="42"/>
        <v>9219.0999999999985</v>
      </c>
      <c r="AZ31" s="36">
        <f t="shared" si="42"/>
        <v>9313.7250000000004</v>
      </c>
      <c r="BA31" s="36">
        <f t="shared" si="42"/>
        <v>9332.2000000000007</v>
      </c>
      <c r="BB31" s="36">
        <f t="shared" si="42"/>
        <v>9496.1</v>
      </c>
      <c r="BC31" s="36">
        <f t="shared" si="42"/>
        <v>9810.2749999999996</v>
      </c>
      <c r="BD31" s="36">
        <f t="shared" si="42"/>
        <v>9400.2250000000004</v>
      </c>
      <c r="BE31" s="36">
        <f t="shared" si="42"/>
        <v>9320.8250000000007</v>
      </c>
      <c r="BF31" s="36">
        <f t="shared" si="42"/>
        <v>9231.7000000000007</v>
      </c>
      <c r="BG31" s="36">
        <f t="shared" si="42"/>
        <v>9226.875</v>
      </c>
      <c r="BH31" s="36">
        <f t="shared" si="42"/>
        <v>9310.4249999999993</v>
      </c>
      <c r="BI31" s="36">
        <f t="shared" si="42"/>
        <v>9329.9249999999993</v>
      </c>
      <c r="BJ31" s="36">
        <f t="shared" si="42"/>
        <v>9142.4000000000015</v>
      </c>
      <c r="BK31" s="36">
        <f t="shared" si="42"/>
        <v>9467.7999999999993</v>
      </c>
      <c r="BL31" s="36">
        <f t="shared" si="42"/>
        <v>9200.4249999999993</v>
      </c>
      <c r="BM31" s="36">
        <f t="shared" ref="BM31:CA31" si="43">BM28</f>
        <v>9116.2000000000007</v>
      </c>
      <c r="BN31" s="36">
        <f t="shared" si="43"/>
        <v>8982.5249999999996</v>
      </c>
      <c r="BO31" s="36">
        <f t="shared" si="43"/>
        <v>8942.8250000000007</v>
      </c>
      <c r="BP31" s="36">
        <f t="shared" si="43"/>
        <v>8984.5750000000007</v>
      </c>
      <c r="BQ31" s="36">
        <f t="shared" si="43"/>
        <v>9117.3250000000007</v>
      </c>
      <c r="BR31" s="36">
        <f t="shared" si="43"/>
        <v>9059.0750000000007</v>
      </c>
      <c r="BS31" s="36">
        <f t="shared" si="43"/>
        <v>9079.15</v>
      </c>
      <c r="BT31" s="36">
        <f t="shared" si="43"/>
        <v>9169.125</v>
      </c>
      <c r="BU31" s="36">
        <f t="shared" si="43"/>
        <v>9423.875</v>
      </c>
      <c r="BV31" s="36">
        <f t="shared" si="43"/>
        <v>9487.875</v>
      </c>
      <c r="BW31" s="36">
        <f t="shared" si="43"/>
        <v>9819.2750000000015</v>
      </c>
      <c r="BX31" s="36">
        <f t="shared" si="43"/>
        <v>9909.8250000000007</v>
      </c>
      <c r="BY31" s="36">
        <f t="shared" si="43"/>
        <v>10105.875</v>
      </c>
      <c r="BZ31" s="36">
        <f t="shared" si="43"/>
        <v>10034.049999999999</v>
      </c>
      <c r="CA31" s="36">
        <f t="shared" si="43"/>
        <v>10109.275</v>
      </c>
    </row>
    <row r="32" spans="1:79">
      <c r="A32" s="37">
        <f t="shared" ref="A32:BL32" si="44">ABS(A29-A31)</f>
        <v>108.98333333333358</v>
      </c>
      <c r="B32" s="37">
        <f t="shared" si="44"/>
        <v>17.150000000001455</v>
      </c>
      <c r="C32" s="37">
        <f t="shared" si="44"/>
        <v>63.25</v>
      </c>
      <c r="D32" s="37">
        <f t="shared" si="44"/>
        <v>42.266666666666424</v>
      </c>
      <c r="E32" s="37">
        <f t="shared" si="44"/>
        <v>10.216666666663514</v>
      </c>
      <c r="F32" s="37">
        <f t="shared" si="44"/>
        <v>10.650000000001455</v>
      </c>
      <c r="G32" s="37">
        <f t="shared" si="44"/>
        <v>10.433333333330665</v>
      </c>
      <c r="H32" s="37">
        <f t="shared" si="44"/>
        <v>18.5</v>
      </c>
      <c r="I32" s="37">
        <f t="shared" si="44"/>
        <v>8.7833333333328483</v>
      </c>
      <c r="J32" s="37">
        <f t="shared" si="44"/>
        <v>5.3833333333313931</v>
      </c>
      <c r="K32" s="37">
        <f t="shared" si="44"/>
        <v>36.999999999996362</v>
      </c>
      <c r="L32" s="37">
        <f t="shared" si="44"/>
        <v>35.000000000003638</v>
      </c>
      <c r="M32" s="37">
        <f t="shared" si="44"/>
        <v>15.400000000001455</v>
      </c>
      <c r="N32" s="37">
        <f t="shared" si="44"/>
        <v>25</v>
      </c>
      <c r="O32" s="37">
        <f t="shared" si="44"/>
        <v>20.583333333332121</v>
      </c>
      <c r="P32" s="37">
        <f t="shared" si="44"/>
        <v>55.716666666663514</v>
      </c>
      <c r="Q32" s="37">
        <f t="shared" si="44"/>
        <v>22.383333333331393</v>
      </c>
      <c r="R32" s="37">
        <f t="shared" si="44"/>
        <v>21.950000000000728</v>
      </c>
      <c r="S32" s="37">
        <f t="shared" si="44"/>
        <v>22.016666666666424</v>
      </c>
      <c r="T32" s="37">
        <f t="shared" si="44"/>
        <v>52.116666666664969</v>
      </c>
      <c r="U32" s="37">
        <f t="shared" si="44"/>
        <v>67.916666666667879</v>
      </c>
      <c r="V32" s="37">
        <f t="shared" si="44"/>
        <v>37.266666666666424</v>
      </c>
      <c r="W32" s="37">
        <f t="shared" si="44"/>
        <v>21.083333333332121</v>
      </c>
      <c r="X32" s="37">
        <f t="shared" si="44"/>
        <v>32.033333333332848</v>
      </c>
      <c r="Y32" s="37">
        <f t="shared" si="44"/>
        <v>38.799999999999272</v>
      </c>
      <c r="Z32" s="37">
        <f t="shared" si="44"/>
        <v>124.16666666666788</v>
      </c>
      <c r="AA32" s="37">
        <f t="shared" si="44"/>
        <v>128.4333333333343</v>
      </c>
      <c r="AB32" s="37">
        <f t="shared" si="44"/>
        <v>199</v>
      </c>
      <c r="AC32" s="37">
        <f t="shared" si="44"/>
        <v>39.633333333335031</v>
      </c>
      <c r="AD32" s="37">
        <f t="shared" si="44"/>
        <v>143.23333333333358</v>
      </c>
      <c r="AE32" s="37">
        <f t="shared" si="44"/>
        <v>174.11666666666861</v>
      </c>
      <c r="AF32" s="37">
        <f t="shared" si="44"/>
        <v>18.016666666666424</v>
      </c>
      <c r="AG32" s="37">
        <f t="shared" si="44"/>
        <v>181.39999999999964</v>
      </c>
      <c r="AH32" s="37">
        <f t="shared" si="44"/>
        <v>76.316666666669335</v>
      </c>
      <c r="AI32" s="37">
        <f t="shared" si="44"/>
        <v>80.433333333334303</v>
      </c>
      <c r="AJ32" s="37">
        <f t="shared" si="44"/>
        <v>85.933333333334303</v>
      </c>
      <c r="AK32" s="37">
        <f t="shared" si="44"/>
        <v>53.066666666665697</v>
      </c>
      <c r="AL32" s="37">
        <f t="shared" si="44"/>
        <v>92.950000000000728</v>
      </c>
      <c r="AM32" s="37">
        <f t="shared" si="44"/>
        <v>81.58333333333394</v>
      </c>
      <c r="AN32" s="37">
        <f t="shared" si="44"/>
        <v>134.6833333333343</v>
      </c>
      <c r="AO32" s="37">
        <f t="shared" si="44"/>
        <v>96.033333333332848</v>
      </c>
      <c r="AP32" s="37">
        <f t="shared" si="44"/>
        <v>63.633333333335031</v>
      </c>
      <c r="AQ32" s="37">
        <f t="shared" si="44"/>
        <v>12.25</v>
      </c>
      <c r="AR32" s="37">
        <f t="shared" si="44"/>
        <v>94.900000000001455</v>
      </c>
      <c r="AS32" s="37">
        <f t="shared" si="44"/>
        <v>36.649999999997817</v>
      </c>
      <c r="AT32" s="37">
        <f t="shared" si="44"/>
        <v>39.383333333335031</v>
      </c>
      <c r="AU32" s="37">
        <f t="shared" si="44"/>
        <v>32.650000000001455</v>
      </c>
      <c r="AV32" s="37">
        <f t="shared" si="44"/>
        <v>3.0333333333328483</v>
      </c>
      <c r="AW32" s="37">
        <f t="shared" si="44"/>
        <v>72.866666666664969</v>
      </c>
      <c r="AX32" s="37">
        <f t="shared" si="44"/>
        <v>38.016666666666424</v>
      </c>
      <c r="AY32" s="37">
        <f t="shared" si="44"/>
        <v>43.133333333331393</v>
      </c>
      <c r="AZ32" s="37">
        <f t="shared" si="44"/>
        <v>20.950000000000728</v>
      </c>
      <c r="BA32" s="37">
        <f t="shared" si="44"/>
        <v>32.466666666667152</v>
      </c>
      <c r="BB32" s="37">
        <f t="shared" si="44"/>
        <v>38.166666666667879</v>
      </c>
      <c r="BC32" s="37">
        <f t="shared" si="44"/>
        <v>33.083333333332121</v>
      </c>
      <c r="BD32" s="37">
        <f t="shared" si="44"/>
        <v>71.150000000001455</v>
      </c>
      <c r="BE32" s="37">
        <f t="shared" si="44"/>
        <v>76.816666666669335</v>
      </c>
      <c r="BF32" s="37">
        <f t="shared" si="44"/>
        <v>26.133333333335031</v>
      </c>
      <c r="BG32" s="37">
        <f t="shared" si="44"/>
        <v>18.549999999999272</v>
      </c>
      <c r="BH32" s="37">
        <f t="shared" si="44"/>
        <v>39.283333333332848</v>
      </c>
      <c r="BI32" s="37">
        <f t="shared" si="44"/>
        <v>60.483333333333576</v>
      </c>
      <c r="BJ32" s="37">
        <f t="shared" si="44"/>
        <v>36.099999999998545</v>
      </c>
      <c r="BK32" s="37">
        <f t="shared" si="44"/>
        <v>56.166666666667879</v>
      </c>
      <c r="BL32" s="37">
        <f t="shared" si="44"/>
        <v>38.450000000000728</v>
      </c>
      <c r="BM32" s="37">
        <f t="shared" ref="BM32:CA32" si="45">ABS(BM29-BM31)</f>
        <v>13.766666666666424</v>
      </c>
      <c r="BN32" s="37">
        <f t="shared" si="45"/>
        <v>106.1833333333343</v>
      </c>
      <c r="BO32" s="37">
        <f t="shared" si="45"/>
        <v>42.483333333333576</v>
      </c>
      <c r="BP32" s="37">
        <f t="shared" si="45"/>
        <v>54.649999999997817</v>
      </c>
      <c r="BQ32" s="37">
        <f t="shared" si="45"/>
        <v>7.3833333333350311</v>
      </c>
      <c r="BR32" s="37">
        <f t="shared" si="45"/>
        <v>13.216666666667152</v>
      </c>
      <c r="BS32" s="37">
        <f t="shared" si="45"/>
        <v>33.400000000001455</v>
      </c>
      <c r="BT32" s="37">
        <f t="shared" si="45"/>
        <v>97.216666666667152</v>
      </c>
      <c r="BU32" s="37">
        <f t="shared" si="45"/>
        <v>44.149999999997817</v>
      </c>
      <c r="BV32" s="37">
        <f t="shared" si="45"/>
        <v>61.616666666664969</v>
      </c>
      <c r="BW32" s="37">
        <f t="shared" si="45"/>
        <v>4.5833333333321207</v>
      </c>
      <c r="BX32" s="37">
        <f t="shared" si="45"/>
        <v>46.183333333330665</v>
      </c>
      <c r="BY32" s="37">
        <f t="shared" si="45"/>
        <v>29.549999999999272</v>
      </c>
      <c r="BZ32" s="37">
        <f t="shared" si="45"/>
        <v>3.2999999999992724</v>
      </c>
      <c r="CA32" s="37">
        <f t="shared" si="45"/>
        <v>21.916666666664241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Nifty</vt:lpstr>
      <vt:lpstr>Emeter</vt:lpstr>
      <vt:lpstr>Stock-List</vt:lpstr>
      <vt:lpstr>Archives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Rebecca</cp:lastModifiedBy>
  <dcterms:created xsi:type="dcterms:W3CDTF">2019-03-17T19:12:04Z</dcterms:created>
  <dcterms:modified xsi:type="dcterms:W3CDTF">2020-06-08T17:57:14Z</dcterms:modified>
</cp:coreProperties>
</file>