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Elliot-Lar" sheetId="3" r:id="rId3"/>
    <sheet name="Elliot" sheetId="8" r:id="rId4"/>
    <sheet name="Elliot-Ret" sheetId="9" r:id="rId5"/>
    <sheet name="Archives" sheetId="6" r:id="rId6"/>
  </sheets>
  <calcPr calcId="162913"/>
</workbook>
</file>

<file path=xl/calcChain.xml><?xml version="1.0" encoding="utf-8"?>
<calcChain xmlns="http://schemas.openxmlformats.org/spreadsheetml/2006/main">
  <c r="H61" i="2" l="1"/>
  <c r="H59" i="2"/>
  <c r="H62" i="2" s="1"/>
  <c r="H60" i="2" s="1"/>
  <c r="H63" i="2" s="1"/>
  <c r="H58" i="2"/>
  <c r="H56" i="2"/>
  <c r="H57" i="2" s="1"/>
  <c r="H46" i="2"/>
  <c r="H30" i="2"/>
  <c r="H24" i="2"/>
  <c r="H36" i="2" s="1"/>
  <c r="H14" i="2"/>
  <c r="H20" i="2" s="1"/>
  <c r="H33" i="2" l="1"/>
  <c r="H29" i="2"/>
  <c r="H32" i="2"/>
  <c r="H28" i="2"/>
  <c r="H34" i="2"/>
  <c r="H35" i="2" s="1"/>
  <c r="H26" i="2"/>
  <c r="H31" i="2"/>
  <c r="H27" i="2"/>
  <c r="H8" i="2"/>
  <c r="H13" i="2"/>
  <c r="H18" i="2"/>
  <c r="H10" i="2"/>
  <c r="H15" i="2"/>
  <c r="GQ61" i="6"/>
  <c r="GP61" i="6"/>
  <c r="GO61" i="6"/>
  <c r="GN61" i="6"/>
  <c r="GQ59" i="6"/>
  <c r="GQ62" i="6" s="1"/>
  <c r="GQ60" i="6" s="1"/>
  <c r="GQ63" i="6" s="1"/>
  <c r="GQ13" i="6" s="1"/>
  <c r="GP59" i="6"/>
  <c r="GP62" i="6" s="1"/>
  <c r="GP60" i="6" s="1"/>
  <c r="GP63" i="6" s="1"/>
  <c r="GP13" i="6" s="1"/>
  <c r="GO59" i="6"/>
  <c r="GO62" i="6" s="1"/>
  <c r="GO60" i="6" s="1"/>
  <c r="GO63" i="6" s="1"/>
  <c r="GO1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Q6" i="6"/>
  <c r="GQ7" i="6" s="1"/>
  <c r="GP6" i="6"/>
  <c r="GP7" i="6" s="1"/>
  <c r="GO6" i="6"/>
  <c r="GO7" i="6" s="1"/>
  <c r="GN6" i="6"/>
  <c r="GN7" i="6" s="1"/>
  <c r="G61" i="2"/>
  <c r="G59" i="2"/>
  <c r="G62" i="2" s="1"/>
  <c r="G58" i="2"/>
  <c r="G56" i="2"/>
  <c r="G46" i="2"/>
  <c r="G30" i="2"/>
  <c r="G24" i="2"/>
  <c r="G36" i="2" s="1"/>
  <c r="G14" i="2"/>
  <c r="H25" i="2" l="1"/>
  <c r="H9" i="2"/>
  <c r="H19" i="2"/>
  <c r="H17" i="2"/>
  <c r="H22" i="2"/>
  <c r="H21" i="2" s="1"/>
  <c r="H6" i="2"/>
  <c r="H7" i="2" s="1"/>
  <c r="H11" i="2"/>
  <c r="G10" i="2"/>
  <c r="G11" i="2" s="1"/>
  <c r="G18" i="2"/>
  <c r="G20" i="2"/>
  <c r="G60" i="2"/>
  <c r="G63" i="2" s="1"/>
  <c r="G13" i="2" s="1"/>
  <c r="GP34" i="6"/>
  <c r="GP33" i="6"/>
  <c r="GP32" i="6"/>
  <c r="GP31" i="6"/>
  <c r="GP29" i="6"/>
  <c r="GP28" i="6"/>
  <c r="GP27" i="6"/>
  <c r="GP26" i="6"/>
  <c r="GP25" i="6" s="1"/>
  <c r="GN34" i="6"/>
  <c r="GN32" i="6"/>
  <c r="GN29" i="6"/>
  <c r="GN27" i="6"/>
  <c r="GN33" i="6"/>
  <c r="GN31" i="6"/>
  <c r="GN28" i="6"/>
  <c r="GN26" i="6"/>
  <c r="GN25" i="6" s="1"/>
  <c r="GO34" i="6"/>
  <c r="GO35" i="6" s="1"/>
  <c r="GO33" i="6"/>
  <c r="GO32" i="6"/>
  <c r="GO31" i="6"/>
  <c r="GO29" i="6"/>
  <c r="GO28" i="6"/>
  <c r="GO27" i="6"/>
  <c r="GO26" i="6"/>
  <c r="GQ34" i="6"/>
  <c r="GQ33" i="6"/>
  <c r="GQ32" i="6"/>
  <c r="GQ31" i="6"/>
  <c r="GQ29" i="6"/>
  <c r="GQ28" i="6"/>
  <c r="GQ27" i="6"/>
  <c r="GQ26" i="6"/>
  <c r="GQ25" i="6" s="1"/>
  <c r="GO15" i="6"/>
  <c r="GO18" i="6"/>
  <c r="GO17" i="6" s="1"/>
  <c r="GP15" i="6"/>
  <c r="GP17" i="6"/>
  <c r="GP18" i="6"/>
  <c r="GN13" i="6"/>
  <c r="GN15" i="6"/>
  <c r="GN18" i="6"/>
  <c r="GQ15" i="6"/>
  <c r="GQ17" i="6"/>
  <c r="GQ18" i="6"/>
  <c r="G8" i="2"/>
  <c r="G57" i="2"/>
  <c r="G6" i="2"/>
  <c r="GM61" i="6"/>
  <c r="GL61" i="6"/>
  <c r="GK61" i="6"/>
  <c r="GJ61" i="6"/>
  <c r="GM59" i="6"/>
  <c r="GM62" i="6" s="1"/>
  <c r="GM60" i="6" s="1"/>
  <c r="GM63" i="6" s="1"/>
  <c r="GL59" i="6"/>
  <c r="GL62" i="6" s="1"/>
  <c r="GL60" i="6" s="1"/>
  <c r="GL63" i="6" s="1"/>
  <c r="GL13" i="6" s="1"/>
  <c r="GK59" i="6"/>
  <c r="GK62" i="6" s="1"/>
  <c r="GK60" i="6" s="1"/>
  <c r="GK63" i="6" s="1"/>
  <c r="GK13" i="6" s="1"/>
  <c r="GJ59" i="6"/>
  <c r="GJ62" i="6" s="1"/>
  <c r="GJ60" i="6" s="1"/>
  <c r="GJ63" i="6" s="1"/>
  <c r="GJ13" i="6" s="1"/>
  <c r="GM58" i="6"/>
  <c r="GL58" i="6"/>
  <c r="GK58" i="6"/>
  <c r="GJ58" i="6"/>
  <c r="GM56" i="6"/>
  <c r="GM57" i="6" s="1"/>
  <c r="GL56" i="6"/>
  <c r="GL57" i="6" s="1"/>
  <c r="GK56" i="6"/>
  <c r="GK8" i="6" s="1"/>
  <c r="GK9" i="6" s="1"/>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7" i="6"/>
  <c r="GM6" i="6"/>
  <c r="GL6" i="6"/>
  <c r="GL7" i="6" s="1"/>
  <c r="GJ6" i="6"/>
  <c r="GJ7" i="6" s="1"/>
  <c r="G9" i="2" l="1"/>
  <c r="G15" i="2"/>
  <c r="G19" i="2"/>
  <c r="G22" i="2"/>
  <c r="G21" i="2" s="1"/>
  <c r="G17" i="2"/>
  <c r="GP22" i="6"/>
  <c r="GP21" i="6" s="1"/>
  <c r="GP19" i="6"/>
  <c r="GO25" i="6"/>
  <c r="GN35" i="6"/>
  <c r="GP35" i="6"/>
  <c r="GN22" i="6"/>
  <c r="GN21" i="6" s="1"/>
  <c r="GN19" i="6"/>
  <c r="GO22" i="6"/>
  <c r="GO21" i="6" s="1"/>
  <c r="GO19" i="6"/>
  <c r="GQ22" i="6"/>
  <c r="GQ21" i="6" s="1"/>
  <c r="GQ19" i="6"/>
  <c r="GN17" i="6"/>
  <c r="GQ35" i="6"/>
  <c r="G7" i="2"/>
  <c r="G33" i="2"/>
  <c r="G29" i="2"/>
  <c r="G34" i="2"/>
  <c r="G26" i="2"/>
  <c r="G32" i="2"/>
  <c r="G28" i="2"/>
  <c r="G31" i="2"/>
  <c r="G27" i="2"/>
  <c r="GJ34" i="6"/>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G35" i="2" l="1"/>
  <c r="G25" i="2"/>
  <c r="GL22" i="6"/>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GE15" i="6" l="1"/>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GH6" i="6" l="1"/>
  <c r="GH7" i="6" s="1"/>
  <c r="GH11" i="6"/>
  <c r="GE25" i="6"/>
  <c r="GG35" i="6"/>
  <c r="GF25" i="6"/>
  <c r="GF9" i="6"/>
  <c r="GF21" i="6"/>
  <c r="GH25" i="6"/>
  <c r="GE35" i="6"/>
  <c r="GF35" i="6"/>
  <c r="GH19" i="6"/>
  <c r="GH22" i="6"/>
  <c r="GH21" i="6" s="1"/>
  <c r="GH17" i="6"/>
  <c r="GF11" i="6"/>
  <c r="GF6" i="6"/>
  <c r="GF7" i="6" s="1"/>
  <c r="GB62" i="6" l="1"/>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<sst xmlns="http://schemas.openxmlformats.org/spreadsheetml/2006/main" count="203" uniqueCount="81">
  <si>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</si>
  <si>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</si>
  <si>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</si>
  <si>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</si>
  <si>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</si>
  <si>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</si>
  <si>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</si>
  <si>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</si>
  <si>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</si>
  <si>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</si>
  <si>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</si>
  <si>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</si>
  <si>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</si>
  <si>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</si>
  <si>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</si>
  <si>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</si>
  <si>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</si>
  <si>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</si>
  <si>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</si>
  <si>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</si>
  <si>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</si>
  <si>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</si>
  <si>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</si>
  <si>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</si>
  <si>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</si>
  <si>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</si>
  <si>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</si>
  <si>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</si>
  <si>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</si>
  <si>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</si>
  <si>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</si>
  <si>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</si>
  <si>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</si>
  <si>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</si>
  <si>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</si>
  <si>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</si>
  <si>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</si>
  <si>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</si>
  <si>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</si>
  <si>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</si>
  <si>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</si>
  <si>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</si>
  <si>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</si>
  <si>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</si>
  <si>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</si>
  <si>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</si>
  <si>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</si>
  <si>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</si>
  <si>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</si>
  <si>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</si>
  <si>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</si>
  <si>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</si>
  <si>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</si>
  <si>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</si>
  <si>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</si>
  <si>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</si>
  <si>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</si>
  <si>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</si>
  <si>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</si>
  <si>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</si>
  <si>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</si>
  <si>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</si>
  <si>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</si>
  <si>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</si>
  <si>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</si>
  <si>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</si>
  <si>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</si>
  <si>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</si>
  <si>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</si>
  <si>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</si>
  <si>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Aug 2019</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</si>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</sst>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63"/>
  <sheetViews>
    <sheetView showGridLines="0" tabSelected="1" zoomScale="110" zoomScaleNormal="110" workbookViewId="0">
      <selection activeCell="G2" sqref="G2"/>
    </sheetView>
  </sheetViews>
  <sheetFormatPr defaultColWidth="8.77734375" defaultRowHeight="14.7" customHeight="1" x14ac:dyDescent="0.3"/>
  <cols>
    <col min="1" max="4" width="8.77734375" style="1" customWidth="1"/>
    <col min="5" max="6" width="10.77734375" style="1" customWidth="1"/>
    <col min="7" max="8" width="10.77734375" style="91" customWidth="1"/>
    <col min="9" max="9" width="9.21875" style="91" bestFit="1" customWidth="1"/>
    <col min="10" max="10" width="11" style="202" bestFit="1" customWidth="1"/>
    <col min="11" max="249" width="8.77734375" style="1" customWidth="1"/>
  </cols>
  <sheetData>
    <row r="1" spans="1:9" ht="14.7" customHeight="1" x14ac:dyDescent="0.3">
      <c r="A1" s="235"/>
      <c r="B1" s="236"/>
      <c r="C1" s="236"/>
      <c r="D1" s="236"/>
      <c r="E1" s="2" t="s">
        <v>70</v>
      </c>
      <c r="F1" s="2" t="s">
        <v>1</v>
      </c>
      <c r="G1" s="3">
        <v>43724</v>
      </c>
      <c r="H1" s="3">
        <v>43725</v>
      </c>
      <c r="I1" s="3"/>
    </row>
    <row r="2" spans="1:9" ht="14.7" customHeight="1" x14ac:dyDescent="0.3">
      <c r="A2" s="4"/>
      <c r="B2" s="5"/>
      <c r="C2" s="5"/>
      <c r="D2" s="6" t="s">
        <v>2</v>
      </c>
      <c r="E2" s="7">
        <v>11181.45</v>
      </c>
      <c r="F2" s="7">
        <v>11084.45</v>
      </c>
      <c r="G2" s="7">
        <v>11052.7</v>
      </c>
      <c r="H2" s="7">
        <v>11000.1</v>
      </c>
      <c r="I2" s="7"/>
    </row>
    <row r="3" spans="1:9" ht="14.7" customHeight="1" x14ac:dyDescent="0.3">
      <c r="A3" s="4"/>
      <c r="B3" s="8"/>
      <c r="C3" s="9"/>
      <c r="D3" s="6" t="s">
        <v>3</v>
      </c>
      <c r="E3" s="10">
        <v>10637.15</v>
      </c>
      <c r="F3" s="10">
        <v>10889.8</v>
      </c>
      <c r="G3" s="10">
        <v>10968.2</v>
      </c>
      <c r="H3" s="10">
        <v>10796.5</v>
      </c>
      <c r="I3" s="10"/>
    </row>
    <row r="4" spans="1:9" ht="14.7" customHeight="1" x14ac:dyDescent="0.3">
      <c r="A4" s="4"/>
      <c r="B4" s="8"/>
      <c r="C4" s="9"/>
      <c r="D4" s="6" t="s">
        <v>4</v>
      </c>
      <c r="E4" s="11">
        <v>11023.25</v>
      </c>
      <c r="F4" s="11">
        <v>11075.9</v>
      </c>
      <c r="G4" s="11">
        <v>11003.5</v>
      </c>
      <c r="H4" s="11">
        <v>10817.6</v>
      </c>
      <c r="I4" s="11"/>
    </row>
    <row r="5" spans="1:9" ht="14.7" customHeight="1" x14ac:dyDescent="0.3">
      <c r="A5" s="233" t="s">
        <v>5</v>
      </c>
      <c r="B5" s="234"/>
      <c r="C5" s="234"/>
      <c r="D5" s="234"/>
      <c r="E5" s="5"/>
      <c r="F5" s="5"/>
      <c r="G5" s="5"/>
      <c r="H5" s="5"/>
      <c r="I5" s="5"/>
    </row>
    <row r="6" spans="1:9" ht="14.7" customHeight="1" x14ac:dyDescent="0.3">
      <c r="A6" s="12"/>
      <c r="B6" s="13"/>
      <c r="C6" s="13"/>
      <c r="D6" s="14" t="s">
        <v>6</v>
      </c>
      <c r="E6" s="15">
        <f t="shared" ref="E6:F6" si="0">E10+E56</f>
        <v>11801.716666666667</v>
      </c>
      <c r="F6" s="15">
        <f t="shared" si="0"/>
        <v>11338.283333333336</v>
      </c>
      <c r="G6" s="15">
        <f t="shared" ref="G6:H6" si="1">G10+G56</f>
        <v>11132.566666666666</v>
      </c>
      <c r="H6" s="15">
        <f t="shared" si="1"/>
        <v>11149.9</v>
      </c>
      <c r="I6" s="15"/>
    </row>
    <row r="7" spans="1:9" ht="14.7" hidden="1" customHeight="1" x14ac:dyDescent="0.3">
      <c r="A7" s="12"/>
      <c r="B7" s="13"/>
      <c r="C7" s="13"/>
      <c r="D7" s="14" t="s">
        <v>7</v>
      </c>
      <c r="E7" s="16">
        <f t="shared" ref="E7:F7" si="2">(E6+E8)/2</f>
        <v>11646.650000000001</v>
      </c>
      <c r="F7" s="16">
        <f t="shared" si="2"/>
        <v>11274.825000000003</v>
      </c>
      <c r="G7" s="16">
        <f t="shared" ref="G7:H7" si="3">(G6+G8)/2</f>
        <v>11112.599999999999</v>
      </c>
      <c r="H7" s="16">
        <f t="shared" si="3"/>
        <v>11112.45</v>
      </c>
      <c r="I7" s="16"/>
    </row>
    <row r="8" spans="1:9" ht="14.7" customHeight="1" x14ac:dyDescent="0.3">
      <c r="A8" s="12"/>
      <c r="B8" s="13"/>
      <c r="C8" s="13"/>
      <c r="D8" s="14" t="s">
        <v>8</v>
      </c>
      <c r="E8" s="17">
        <f t="shared" ref="E8:F8" si="4">E14+E56</f>
        <v>11491.583333333334</v>
      </c>
      <c r="F8" s="17">
        <f t="shared" si="4"/>
        <v>11211.366666666669</v>
      </c>
      <c r="G8" s="17">
        <f t="shared" ref="G8:H8" si="5">G14+G56</f>
        <v>11092.633333333333</v>
      </c>
      <c r="H8" s="17">
        <f t="shared" si="5"/>
        <v>11075</v>
      </c>
      <c r="I8" s="17"/>
    </row>
    <row r="9" spans="1:9" ht="14.7" hidden="1" customHeight="1" x14ac:dyDescent="0.3">
      <c r="A9" s="12"/>
      <c r="B9" s="13"/>
      <c r="C9" s="13"/>
      <c r="D9" s="14" t="s">
        <v>9</v>
      </c>
      <c r="E9" s="16">
        <f t="shared" ref="E9:F9" si="6">(E8+E10)/2</f>
        <v>11374.5</v>
      </c>
      <c r="F9" s="16">
        <f t="shared" si="6"/>
        <v>11177.500000000002</v>
      </c>
      <c r="G9" s="16">
        <f t="shared" ref="G9:H9" si="7">(G8+G10)/2</f>
        <v>11070.349999999999</v>
      </c>
      <c r="H9" s="16">
        <f t="shared" si="7"/>
        <v>11010.65</v>
      </c>
      <c r="I9" s="16"/>
    </row>
    <row r="10" spans="1:9" ht="14.7" customHeight="1" x14ac:dyDescent="0.3">
      <c r="A10" s="12"/>
      <c r="B10" s="13"/>
      <c r="C10" s="13"/>
      <c r="D10" s="14" t="s">
        <v>10</v>
      </c>
      <c r="E10" s="18">
        <f t="shared" ref="E10:F10" si="8">(2*E14)-E3</f>
        <v>11257.416666666666</v>
      </c>
      <c r="F10" s="18">
        <f t="shared" si="8"/>
        <v>11143.633333333335</v>
      </c>
      <c r="G10" s="18">
        <f t="shared" ref="G10:H10" si="9">(2*G14)-G3</f>
        <v>11048.066666666666</v>
      </c>
      <c r="H10" s="18">
        <f t="shared" si="9"/>
        <v>10946.3</v>
      </c>
      <c r="I10" s="18"/>
    </row>
    <row r="11" spans="1:9" ht="14.7" hidden="1" customHeight="1" x14ac:dyDescent="0.3">
      <c r="A11" s="12"/>
      <c r="B11" s="13"/>
      <c r="C11" s="13"/>
      <c r="D11" s="14" t="s">
        <v>11</v>
      </c>
      <c r="E11" s="16">
        <f t="shared" ref="E11:F11" si="10">(E10+E14)/2</f>
        <v>11102.349999999999</v>
      </c>
      <c r="F11" s="16">
        <f t="shared" si="10"/>
        <v>11080.175000000001</v>
      </c>
      <c r="G11" s="16">
        <f t="shared" ref="G11:H11" si="11">(G10+G14)/2</f>
        <v>11028.099999999999</v>
      </c>
      <c r="H11" s="16">
        <f t="shared" si="11"/>
        <v>10908.849999999999</v>
      </c>
      <c r="I11" s="16"/>
    </row>
    <row r="12" spans="1:9" ht="8.1" customHeight="1" x14ac:dyDescent="0.3">
      <c r="A12" s="12"/>
      <c r="B12" s="13"/>
      <c r="C12" s="13"/>
      <c r="D12" s="19"/>
      <c r="E12" s="11"/>
      <c r="F12" s="11"/>
      <c r="G12" s="11"/>
      <c r="H12" s="11"/>
      <c r="I12" s="11"/>
    </row>
    <row r="13" spans="1:9" ht="14.7" customHeight="1" x14ac:dyDescent="0.3">
      <c r="A13" s="12"/>
      <c r="B13" s="13"/>
      <c r="C13" s="13"/>
      <c r="D13" s="14" t="s">
        <v>12</v>
      </c>
      <c r="E13" s="20">
        <f t="shared" ref="E13:F13" si="12">E14+E63/2</f>
        <v>10985.266666666666</v>
      </c>
      <c r="F13" s="20">
        <f t="shared" si="12"/>
        <v>11046.308333333334</v>
      </c>
      <c r="G13" s="20">
        <f t="shared" ref="G13:H13" si="13">G14+G63/2</f>
        <v>11010.45</v>
      </c>
      <c r="H13" s="20">
        <f t="shared" si="13"/>
        <v>10898.3</v>
      </c>
      <c r="I13" s="20"/>
    </row>
    <row r="14" spans="1:9" ht="14.7" customHeight="1" x14ac:dyDescent="0.3">
      <c r="A14" s="12"/>
      <c r="B14" s="13"/>
      <c r="C14" s="13"/>
      <c r="D14" s="14" t="s">
        <v>13</v>
      </c>
      <c r="E14" s="11">
        <f t="shared" ref="E14:F14" si="14">(E2+E3+E4)/3</f>
        <v>10947.283333333333</v>
      </c>
      <c r="F14" s="11">
        <f t="shared" si="14"/>
        <v>11016.716666666667</v>
      </c>
      <c r="G14" s="11">
        <f t="shared" ref="G14:H14" si="15">(G2+G3+G4)/3</f>
        <v>11008.133333333333</v>
      </c>
      <c r="H14" s="11">
        <f t="shared" si="15"/>
        <v>10871.4</v>
      </c>
      <c r="I14" s="11"/>
    </row>
    <row r="15" spans="1:9" ht="14.7" customHeight="1" x14ac:dyDescent="0.3">
      <c r="A15" s="12"/>
      <c r="B15" s="13"/>
      <c r="C15" s="13"/>
      <c r="D15" s="14" t="s">
        <v>14</v>
      </c>
      <c r="E15" s="21">
        <f t="shared" ref="E15:F15" si="16">E14-E63/2</f>
        <v>10909.3</v>
      </c>
      <c r="F15" s="21">
        <f t="shared" si="16"/>
        <v>10987.125</v>
      </c>
      <c r="G15" s="21">
        <f t="shared" ref="G15:H15" si="17">G14-G63/2</f>
        <v>11005.816666666666</v>
      </c>
      <c r="H15" s="21">
        <f t="shared" si="17"/>
        <v>10844.5</v>
      </c>
      <c r="I15" s="21"/>
    </row>
    <row r="16" spans="1:9" ht="8.1" customHeight="1" x14ac:dyDescent="0.3">
      <c r="A16" s="12"/>
      <c r="B16" s="13"/>
      <c r="C16" s="13"/>
      <c r="D16" s="19"/>
      <c r="E16" s="11"/>
      <c r="F16" s="11"/>
      <c r="G16" s="11"/>
      <c r="H16" s="11"/>
      <c r="I16" s="11"/>
    </row>
    <row r="17" spans="1:9" ht="14.7" hidden="1" customHeight="1" x14ac:dyDescent="0.3">
      <c r="A17" s="12"/>
      <c r="B17" s="13"/>
      <c r="C17" s="13"/>
      <c r="D17" s="14" t="s">
        <v>15</v>
      </c>
      <c r="E17" s="16">
        <f t="shared" ref="E17:F17" si="18">(E14+E18)/2</f>
        <v>10830.199999999999</v>
      </c>
      <c r="F17" s="16">
        <f t="shared" si="18"/>
        <v>10982.85</v>
      </c>
      <c r="G17" s="16">
        <f t="shared" ref="G17:H17" si="19">(G14+G18)/2</f>
        <v>10985.849999999999</v>
      </c>
      <c r="H17" s="16">
        <f t="shared" si="19"/>
        <v>10807.05</v>
      </c>
      <c r="I17" s="16"/>
    </row>
    <row r="18" spans="1:9" ht="14.7" customHeight="1" x14ac:dyDescent="0.3">
      <c r="A18" s="12"/>
      <c r="B18" s="13"/>
      <c r="C18" s="13"/>
      <c r="D18" s="14" t="s">
        <v>16</v>
      </c>
      <c r="E18" s="22">
        <f t="shared" ref="E18:F18" si="20">2*E14-E2</f>
        <v>10713.116666666665</v>
      </c>
      <c r="F18" s="22">
        <f t="shared" si="20"/>
        <v>10948.983333333334</v>
      </c>
      <c r="G18" s="22">
        <f t="shared" ref="G18:H18" si="21">2*G14-G2</f>
        <v>10963.566666666666</v>
      </c>
      <c r="H18" s="22">
        <f t="shared" si="21"/>
        <v>10742.699999999999</v>
      </c>
      <c r="I18" s="22"/>
    </row>
    <row r="19" spans="1:9" ht="14.7" hidden="1" customHeight="1" x14ac:dyDescent="0.3">
      <c r="A19" s="12"/>
      <c r="B19" s="13"/>
      <c r="C19" s="13"/>
      <c r="D19" s="14" t="s">
        <v>17</v>
      </c>
      <c r="E19" s="16">
        <f t="shared" ref="E19:F19" si="22">(E18+E20)/2</f>
        <v>10558.05</v>
      </c>
      <c r="F19" s="16">
        <f t="shared" si="22"/>
        <v>10885.525</v>
      </c>
      <c r="G19" s="16">
        <f t="shared" ref="G19:H19" si="23">(G18+G20)/2</f>
        <v>10943.599999999999</v>
      </c>
      <c r="H19" s="16">
        <f t="shared" si="23"/>
        <v>10705.25</v>
      </c>
      <c r="I19" s="16"/>
    </row>
    <row r="20" spans="1:9" ht="14.7" customHeight="1" x14ac:dyDescent="0.3">
      <c r="A20" s="12"/>
      <c r="B20" s="13"/>
      <c r="C20" s="13"/>
      <c r="D20" s="14" t="s">
        <v>18</v>
      </c>
      <c r="E20" s="23">
        <f t="shared" ref="E20:F20" si="24">E14-E56</f>
        <v>10402.983333333332</v>
      </c>
      <c r="F20" s="23">
        <f t="shared" si="24"/>
        <v>10822.066666666666</v>
      </c>
      <c r="G20" s="23">
        <f t="shared" ref="G20:H20" si="25">G14-G56</f>
        <v>10923.633333333333</v>
      </c>
      <c r="H20" s="23">
        <f t="shared" si="25"/>
        <v>10667.8</v>
      </c>
      <c r="I20" s="23"/>
    </row>
    <row r="21" spans="1:9" ht="14.7" hidden="1" customHeight="1" x14ac:dyDescent="0.3">
      <c r="A21" s="12"/>
      <c r="B21" s="13"/>
      <c r="C21" s="13"/>
      <c r="D21" s="14" t="s">
        <v>19</v>
      </c>
      <c r="E21" s="16">
        <f t="shared" ref="E21:F21" si="26">(E20+E22)/2</f>
        <v>10285.899999999998</v>
      </c>
      <c r="F21" s="16">
        <f t="shared" si="26"/>
        <v>10788.199999999999</v>
      </c>
      <c r="G21" s="16">
        <f t="shared" ref="G21:H21" si="27">(G20+G22)/2</f>
        <v>10901.349999999999</v>
      </c>
      <c r="H21" s="16">
        <f t="shared" si="27"/>
        <v>10603.449999999999</v>
      </c>
      <c r="I21" s="16"/>
    </row>
    <row r="22" spans="1:9" ht="14.7" customHeight="1" x14ac:dyDescent="0.3">
      <c r="A22" s="12"/>
      <c r="B22" s="13"/>
      <c r="C22" s="13"/>
      <c r="D22" s="14" t="s">
        <v>20</v>
      </c>
      <c r="E22" s="24">
        <f t="shared" ref="E22:F22" si="28">E18-E56</f>
        <v>10168.816666666664</v>
      </c>
      <c r="F22" s="24">
        <f t="shared" si="28"/>
        <v>10754.333333333332</v>
      </c>
      <c r="G22" s="24">
        <f t="shared" ref="G22:H22" si="29">G18-G56</f>
        <v>10879.066666666666</v>
      </c>
      <c r="H22" s="24">
        <f t="shared" si="29"/>
        <v>10539.099999999999</v>
      </c>
      <c r="I22" s="24"/>
    </row>
    <row r="23" spans="1:9" ht="14.7" customHeight="1" x14ac:dyDescent="0.3">
      <c r="A23" s="233" t="s">
        <v>21</v>
      </c>
      <c r="B23" s="234"/>
      <c r="C23" s="234"/>
      <c r="D23" s="234"/>
      <c r="E23" s="25"/>
      <c r="F23" s="25"/>
      <c r="G23" s="25"/>
      <c r="H23" s="25"/>
      <c r="I23" s="25"/>
    </row>
    <row r="24" spans="1:9" ht="14.7" customHeight="1" x14ac:dyDescent="0.3">
      <c r="A24" s="12"/>
      <c r="B24" s="13"/>
      <c r="C24" s="13"/>
      <c r="D24" s="14" t="s">
        <v>22</v>
      </c>
      <c r="E24" s="17">
        <f t="shared" ref="E24:F24" si="30">(E2/E3)*E4</f>
        <v>11587.30662936031</v>
      </c>
      <c r="F24" s="17">
        <f t="shared" si="30"/>
        <v>11273.876449062427</v>
      </c>
      <c r="G24" s="17">
        <f t="shared" ref="G24:H24" si="31">(G2/G3)*G4</f>
        <v>11088.271954377198</v>
      </c>
      <c r="H24" s="17">
        <f t="shared" si="31"/>
        <v>11021.597903024129</v>
      </c>
      <c r="I24" s="17"/>
    </row>
    <row r="25" spans="1:9" ht="14.7" hidden="1" customHeight="1" x14ac:dyDescent="0.3">
      <c r="A25" s="12"/>
      <c r="B25" s="13"/>
      <c r="C25" s="13"/>
      <c r="D25" s="14" t="s">
        <v>23</v>
      </c>
      <c r="E25" s="16">
        <f t="shared" ref="E25:F25" si="32">E26+1.168*(E26-E27)</f>
        <v>11497.444159999999</v>
      </c>
      <c r="F25" s="16">
        <f t="shared" si="32"/>
        <v>11245.479079999999</v>
      </c>
      <c r="G25" s="16">
        <f t="shared" ref="G25:H25" si="33">G26+1.168*(G26-G27)</f>
        <v>11077.116400000001</v>
      </c>
      <c r="H25" s="16">
        <f t="shared" si="33"/>
        <v>10994.97632</v>
      </c>
      <c r="I25" s="16"/>
    </row>
    <row r="26" spans="1:9" ht="14.7" customHeight="1" x14ac:dyDescent="0.3">
      <c r="A26" s="12"/>
      <c r="B26" s="13"/>
      <c r="C26" s="13"/>
      <c r="D26" s="14" t="s">
        <v>24</v>
      </c>
      <c r="E26" s="18">
        <f t="shared" ref="E26:F26" si="34">E4+E57/2</f>
        <v>11322.615</v>
      </c>
      <c r="F26" s="18">
        <f t="shared" si="34"/>
        <v>11182.9575</v>
      </c>
      <c r="G26" s="18">
        <f t="shared" ref="G26:H26" si="35">G4+G57/2</f>
        <v>11049.975</v>
      </c>
      <c r="H26" s="18">
        <f t="shared" si="35"/>
        <v>10929.58</v>
      </c>
      <c r="I26" s="18"/>
    </row>
    <row r="27" spans="1:9" ht="14.7" customHeight="1" x14ac:dyDescent="0.3">
      <c r="A27" s="12"/>
      <c r="B27" s="13"/>
      <c r="C27" s="13"/>
      <c r="D27" s="14" t="s">
        <v>25</v>
      </c>
      <c r="E27" s="7">
        <f t="shared" ref="E27:F27" si="36">E4+E57/4</f>
        <v>11172.932500000001</v>
      </c>
      <c r="F27" s="7">
        <f t="shared" si="36"/>
        <v>11129.428750000001</v>
      </c>
      <c r="G27" s="7">
        <f t="shared" ref="G27:H27" si="37">G4+G57/4</f>
        <v>11026.737499999999</v>
      </c>
      <c r="H27" s="7">
        <f t="shared" si="37"/>
        <v>10873.59</v>
      </c>
      <c r="I27" s="7"/>
    </row>
    <row r="28" spans="1:9" ht="14.7" hidden="1" customHeight="1" x14ac:dyDescent="0.3">
      <c r="A28" s="12"/>
      <c r="B28" s="13"/>
      <c r="C28" s="13"/>
      <c r="D28" s="14" t="s">
        <v>26</v>
      </c>
      <c r="E28" s="16">
        <f t="shared" ref="E28:F28" si="38">E4+E57/6</f>
        <v>11123.038333333334</v>
      </c>
      <c r="F28" s="16">
        <f t="shared" si="38"/>
        <v>11111.585833333333</v>
      </c>
      <c r="G28" s="16">
        <f t="shared" ref="G28:H28" si="39">G4+G57/6</f>
        <v>11018.991666666667</v>
      </c>
      <c r="H28" s="16">
        <f t="shared" si="39"/>
        <v>10854.926666666666</v>
      </c>
      <c r="I28" s="16"/>
    </row>
    <row r="29" spans="1:9" ht="14.7" hidden="1" customHeight="1" x14ac:dyDescent="0.3">
      <c r="A29" s="12"/>
      <c r="B29" s="13"/>
      <c r="C29" s="13"/>
      <c r="D29" s="14" t="s">
        <v>27</v>
      </c>
      <c r="E29" s="16">
        <f t="shared" ref="E29:F29" si="40">E4+E57/12</f>
        <v>11073.144166666667</v>
      </c>
      <c r="F29" s="16">
        <f t="shared" si="40"/>
        <v>11093.742916666666</v>
      </c>
      <c r="G29" s="16">
        <f t="shared" ref="G29:H29" si="41">G4+G57/12</f>
        <v>11011.245833333332</v>
      </c>
      <c r="H29" s="16">
        <f t="shared" si="41"/>
        <v>10836.263333333334</v>
      </c>
      <c r="I29" s="16"/>
    </row>
    <row r="30" spans="1:9" ht="14.7" customHeight="1" x14ac:dyDescent="0.3">
      <c r="A30" s="12"/>
      <c r="B30" s="13"/>
      <c r="C30" s="13"/>
      <c r="D30" s="14" t="s">
        <v>4</v>
      </c>
      <c r="E30" s="11">
        <f t="shared" ref="E30:F30" si="42">E4</f>
        <v>11023.25</v>
      </c>
      <c r="F30" s="11">
        <f t="shared" si="42"/>
        <v>11075.9</v>
      </c>
      <c r="G30" s="11">
        <f t="shared" ref="G30:H30" si="43">G4</f>
        <v>11003.5</v>
      </c>
      <c r="H30" s="11">
        <f t="shared" si="43"/>
        <v>10817.6</v>
      </c>
      <c r="I30" s="11"/>
    </row>
    <row r="31" spans="1:9" ht="14.7" hidden="1" customHeight="1" x14ac:dyDescent="0.3">
      <c r="A31" s="12"/>
      <c r="B31" s="13"/>
      <c r="C31" s="13"/>
      <c r="D31" s="14" t="s">
        <v>28</v>
      </c>
      <c r="E31" s="16">
        <f t="shared" ref="E31:F31" si="44">E4-E57/12</f>
        <v>10973.355833333333</v>
      </c>
      <c r="F31" s="16">
        <f t="shared" si="44"/>
        <v>11058.057083333333</v>
      </c>
      <c r="G31" s="16">
        <f t="shared" ref="G31:H31" si="45">G4-G57/12</f>
        <v>10995.754166666668</v>
      </c>
      <c r="H31" s="16">
        <f t="shared" si="45"/>
        <v>10798.936666666666</v>
      </c>
      <c r="I31" s="16"/>
    </row>
    <row r="32" spans="1:9" ht="14.7" hidden="1" customHeight="1" x14ac:dyDescent="0.3">
      <c r="A32" s="12"/>
      <c r="B32" s="13"/>
      <c r="C32" s="13"/>
      <c r="D32" s="14" t="s">
        <v>29</v>
      </c>
      <c r="E32" s="16">
        <f t="shared" ref="E32:F32" si="46">E4-E57/6</f>
        <v>10923.461666666666</v>
      </c>
      <c r="F32" s="16">
        <f t="shared" si="46"/>
        <v>11040.214166666667</v>
      </c>
      <c r="G32" s="16">
        <f t="shared" ref="G32:H32" si="47">G4-G57/6</f>
        <v>10988.008333333333</v>
      </c>
      <c r="H32" s="16">
        <f t="shared" si="47"/>
        <v>10780.273333333334</v>
      </c>
      <c r="I32" s="16"/>
    </row>
    <row r="33" spans="1:249" ht="14.7" customHeight="1" x14ac:dyDescent="0.3">
      <c r="A33" s="12"/>
      <c r="B33" s="13"/>
      <c r="C33" s="13"/>
      <c r="D33" s="14" t="s">
        <v>30</v>
      </c>
      <c r="E33" s="10">
        <f t="shared" ref="E33:F33" si="48">E4-E57/4</f>
        <v>10873.567499999999</v>
      </c>
      <c r="F33" s="10">
        <f t="shared" si="48"/>
        <v>11022.371249999998</v>
      </c>
      <c r="G33" s="10">
        <f t="shared" ref="G33:H33" si="49">G4-G57/4</f>
        <v>10980.262500000001</v>
      </c>
      <c r="H33" s="10">
        <f t="shared" si="49"/>
        <v>10761.61</v>
      </c>
      <c r="I33" s="10"/>
    </row>
    <row r="34" spans="1:249" ht="14.7" customHeight="1" x14ac:dyDescent="0.3">
      <c r="A34" s="12"/>
      <c r="B34" s="13"/>
      <c r="C34" s="13"/>
      <c r="D34" s="14" t="s">
        <v>31</v>
      </c>
      <c r="E34" s="22">
        <f t="shared" ref="E34:F34" si="50">E4-E57/2</f>
        <v>10723.885</v>
      </c>
      <c r="F34" s="22">
        <f t="shared" si="50"/>
        <v>10968.842499999999</v>
      </c>
      <c r="G34" s="22">
        <f t="shared" ref="G34:H34" si="51">G4-G57/2</f>
        <v>10957.025</v>
      </c>
      <c r="H34" s="22">
        <f t="shared" si="51"/>
        <v>10705.62</v>
      </c>
      <c r="I34" s="22"/>
    </row>
    <row r="35" spans="1:249" ht="14.7" hidden="1" customHeight="1" x14ac:dyDescent="0.3">
      <c r="A35" s="12"/>
      <c r="B35" s="13"/>
      <c r="C35" s="13"/>
      <c r="D35" s="14" t="s">
        <v>32</v>
      </c>
      <c r="E35" s="16">
        <f t="shared" ref="E35:F35" si="52">E34-1.168*(E33-E34)</f>
        <v>10549.055840000001</v>
      </c>
      <c r="F35" s="16">
        <f t="shared" si="52"/>
        <v>10906.32092</v>
      </c>
      <c r="G35" s="16">
        <f t="shared" ref="G35:H35" si="53">G34-1.168*(G33-G34)</f>
        <v>10929.883599999999</v>
      </c>
      <c r="H35" s="16">
        <f t="shared" si="53"/>
        <v>10640.223680000001</v>
      </c>
      <c r="I35" s="16"/>
    </row>
    <row r="36" spans="1:249" ht="14.7" customHeight="1" x14ac:dyDescent="0.3">
      <c r="A36" s="12"/>
      <c r="B36" s="13"/>
      <c r="C36" s="13"/>
      <c r="D36" s="14" t="s">
        <v>33</v>
      </c>
      <c r="E36" s="23">
        <f t="shared" ref="E36:F36" si="54">E4-(E24-E4)</f>
        <v>10459.19337063969</v>
      </c>
      <c r="F36" s="23">
        <f t="shared" si="54"/>
        <v>10877.923550937572</v>
      </c>
      <c r="G36" s="23">
        <f t="shared" ref="G36:H36" si="55">G4-(G24-G4)</f>
        <v>10918.728045622802</v>
      </c>
      <c r="H36" s="23">
        <f t="shared" si="55"/>
        <v>10613.602096975872</v>
      </c>
      <c r="I36" s="23"/>
    </row>
    <row r="37" spans="1:249" ht="14.7" customHeight="1" x14ac:dyDescent="0.3">
      <c r="A37" s="233" t="s">
        <v>34</v>
      </c>
      <c r="B37" s="234"/>
      <c r="C37" s="234"/>
      <c r="D37" s="234"/>
      <c r="E37" s="26" t="s">
        <v>35</v>
      </c>
      <c r="F37" s="9"/>
      <c r="G37" s="9"/>
      <c r="H37" s="9"/>
      <c r="I37" s="9"/>
    </row>
    <row r="38" spans="1:249" ht="14.7" customHeight="1" x14ac:dyDescent="0.3">
      <c r="A38" s="91"/>
      <c r="B38" s="91"/>
      <c r="C38" s="91"/>
      <c r="D38" s="91"/>
      <c r="E38" s="15"/>
      <c r="F38" s="15"/>
      <c r="G38" s="15"/>
      <c r="H38" s="15"/>
      <c r="I38" s="15"/>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row>
    <row r="39" spans="1:249" ht="14.7" customHeight="1" x14ac:dyDescent="0.3">
      <c r="A39" s="91"/>
      <c r="B39" s="91"/>
      <c r="C39" s="91"/>
      <c r="D39" s="91"/>
      <c r="E39" s="15"/>
      <c r="F39" s="15"/>
      <c r="G39" s="15"/>
      <c r="H39" s="15"/>
      <c r="I39" s="15"/>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row>
    <row r="40" spans="1:249" ht="14.7" customHeight="1" x14ac:dyDescent="0.3">
      <c r="A40" s="91"/>
      <c r="B40" s="91"/>
      <c r="C40" s="91"/>
      <c r="D40" s="91"/>
      <c r="E40" s="15"/>
      <c r="F40" s="15"/>
      <c r="G40" s="15"/>
      <c r="H40" s="15"/>
      <c r="I40" s="15"/>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row>
    <row r="41" spans="1:249" ht="14.7" customHeight="1" x14ac:dyDescent="0.3">
      <c r="A41" s="30"/>
      <c r="B41" s="19"/>
      <c r="C41" s="19"/>
      <c r="D41" s="14" t="s">
        <v>36</v>
      </c>
      <c r="E41" s="15"/>
      <c r="F41" s="15"/>
      <c r="G41" s="15"/>
      <c r="H41" s="15"/>
      <c r="I41" s="15"/>
    </row>
    <row r="42" spans="1:249" ht="14.7" customHeight="1" x14ac:dyDescent="0.3">
      <c r="A42" s="30"/>
      <c r="B42" s="19"/>
      <c r="C42" s="19"/>
      <c r="D42" s="14" t="s">
        <v>37</v>
      </c>
      <c r="E42" s="17"/>
      <c r="F42" s="17"/>
      <c r="G42" s="17"/>
      <c r="H42" s="17"/>
      <c r="I42" s="77"/>
      <c r="J42" s="203"/>
    </row>
    <row r="43" spans="1:249" ht="14.7" customHeight="1" x14ac:dyDescent="0.3">
      <c r="A43" s="12"/>
      <c r="B43" s="19"/>
      <c r="C43" s="13"/>
      <c r="D43" s="14" t="s">
        <v>38</v>
      </c>
      <c r="E43" s="18"/>
      <c r="F43" s="18"/>
      <c r="G43" s="18"/>
      <c r="H43" s="18"/>
      <c r="I43" s="18"/>
      <c r="J43" s="203"/>
    </row>
    <row r="44" spans="1:249" ht="14.7" customHeight="1" x14ac:dyDescent="0.3">
      <c r="A44" s="12"/>
      <c r="B44" s="13"/>
      <c r="C44" s="13"/>
      <c r="D44" s="14" t="s">
        <v>39</v>
      </c>
      <c r="E44" s="7"/>
      <c r="F44" s="7"/>
      <c r="G44" s="7">
        <v>11181</v>
      </c>
      <c r="H44" s="7">
        <v>11181</v>
      </c>
      <c r="I44" s="7"/>
      <c r="J44" s="203"/>
    </row>
    <row r="45" spans="1:249" ht="14.7" customHeight="1" x14ac:dyDescent="0.3">
      <c r="A45" s="12"/>
      <c r="B45" s="13"/>
      <c r="C45" s="13"/>
      <c r="D45" s="136" t="s">
        <v>64</v>
      </c>
      <c r="E45" s="20"/>
      <c r="F45" s="20"/>
      <c r="G45" s="20" t="s">
        <v>76</v>
      </c>
      <c r="H45" s="20" t="s">
        <v>76</v>
      </c>
      <c r="I45" s="20">
        <v>11153</v>
      </c>
    </row>
    <row r="46" spans="1:249" ht="14.7" customHeight="1" x14ac:dyDescent="0.3">
      <c r="A46" s="12"/>
      <c r="B46" s="13"/>
      <c r="C46" s="13"/>
      <c r="D46" s="14" t="s">
        <v>4</v>
      </c>
      <c r="E46" s="11">
        <f t="shared" ref="E46:F46" si="56">E4</f>
        <v>11023.25</v>
      </c>
      <c r="F46" s="11">
        <f t="shared" si="56"/>
        <v>11075.9</v>
      </c>
      <c r="G46" s="11">
        <f t="shared" ref="G46:H46" si="57">G4</f>
        <v>11003.5</v>
      </c>
      <c r="H46" s="11">
        <f t="shared" si="57"/>
        <v>10817.6</v>
      </c>
      <c r="I46" s="11"/>
    </row>
    <row r="47" spans="1:249" ht="14.7" customHeight="1" x14ac:dyDescent="0.3">
      <c r="A47" s="12"/>
      <c r="B47" s="13"/>
      <c r="C47" s="13"/>
      <c r="D47" s="14" t="s">
        <v>40</v>
      </c>
      <c r="E47" s="21"/>
      <c r="F47" s="21"/>
      <c r="G47" s="21">
        <v>11000</v>
      </c>
      <c r="H47" s="21">
        <v>11000</v>
      </c>
      <c r="I47" s="21"/>
      <c r="J47" s="204"/>
    </row>
    <row r="48" spans="1:249" ht="14.7" customHeight="1" x14ac:dyDescent="0.3">
      <c r="A48" s="12"/>
      <c r="B48" s="13"/>
      <c r="C48" s="13"/>
      <c r="D48" s="14" t="s">
        <v>41</v>
      </c>
      <c r="E48" s="10"/>
      <c r="F48" s="10"/>
      <c r="G48" s="10">
        <v>10946</v>
      </c>
      <c r="H48" s="10">
        <v>10946</v>
      </c>
      <c r="I48" s="10"/>
      <c r="J48" s="205"/>
    </row>
    <row r="49" spans="1:249" ht="14.7" customHeight="1" x14ac:dyDescent="0.3">
      <c r="A49" s="12"/>
      <c r="B49" s="13"/>
      <c r="C49" s="13"/>
      <c r="D49" s="14" t="s">
        <v>42</v>
      </c>
      <c r="E49" s="22"/>
      <c r="F49" s="22"/>
      <c r="G49" s="22">
        <v>10920.1</v>
      </c>
      <c r="H49" s="22">
        <v>10920.1</v>
      </c>
      <c r="I49" s="22"/>
      <c r="J49" s="203"/>
    </row>
    <row r="50" spans="1:249" ht="14.7" customHeight="1" x14ac:dyDescent="0.3">
      <c r="A50" s="12"/>
      <c r="B50" s="13"/>
      <c r="C50" s="13"/>
      <c r="D50" s="14" t="s">
        <v>43</v>
      </c>
      <c r="E50" s="23"/>
      <c r="F50" s="23"/>
      <c r="G50" s="23">
        <v>10816</v>
      </c>
      <c r="H50" s="23">
        <v>10816</v>
      </c>
      <c r="I50" s="23"/>
      <c r="J50" s="203"/>
    </row>
    <row r="51" spans="1:249" ht="14.7" customHeight="1" x14ac:dyDescent="0.3">
      <c r="A51" s="12"/>
      <c r="B51" s="13"/>
      <c r="C51" s="13"/>
      <c r="D51" s="14" t="s">
        <v>44</v>
      </c>
      <c r="E51" s="24"/>
      <c r="F51" s="24"/>
      <c r="G51" s="24" t="s">
        <v>75</v>
      </c>
      <c r="H51" s="24" t="s">
        <v>75</v>
      </c>
      <c r="I51" s="24"/>
    </row>
    <row r="52" spans="1:249" ht="14.7" customHeight="1" x14ac:dyDescent="0.3">
      <c r="A52" s="91"/>
      <c r="B52" s="91"/>
      <c r="C52" s="91"/>
      <c r="D52" s="91"/>
      <c r="E52" s="24"/>
      <c r="F52" s="24"/>
      <c r="G52" s="24">
        <v>10637</v>
      </c>
      <c r="H52" s="24">
        <v>10637</v>
      </c>
      <c r="I52" s="24"/>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row>
    <row r="53" spans="1:249" ht="14.7" customHeight="1" x14ac:dyDescent="0.3">
      <c r="A53" s="91"/>
      <c r="B53" s="91"/>
      <c r="C53" s="91"/>
      <c r="D53" s="91"/>
      <c r="E53" s="24"/>
      <c r="F53" s="24"/>
      <c r="G53" s="24"/>
      <c r="H53" s="24"/>
      <c r="I53" s="24"/>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row>
    <row r="54" spans="1:249" ht="14.7" customHeight="1" x14ac:dyDescent="0.3">
      <c r="A54" s="91"/>
      <c r="B54" s="91"/>
      <c r="C54" s="91"/>
      <c r="D54" s="91"/>
      <c r="E54" s="24"/>
      <c r="F54" s="24"/>
      <c r="G54" s="24"/>
      <c r="H54" s="24"/>
      <c r="I54" s="24"/>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row>
    <row r="55" spans="1:249" ht="14.7" customHeight="1" x14ac:dyDescent="0.3">
      <c r="A55" s="233" t="s">
        <v>45</v>
      </c>
      <c r="B55" s="234"/>
      <c r="C55" s="234"/>
      <c r="D55" s="234"/>
      <c r="E55" s="25"/>
      <c r="F55" s="25"/>
      <c r="G55" s="25"/>
      <c r="H55" s="25"/>
      <c r="I55" s="25"/>
    </row>
    <row r="56" spans="1:249" ht="14.7" customHeight="1" x14ac:dyDescent="0.3">
      <c r="A56" s="12"/>
      <c r="B56" s="13"/>
      <c r="C56" s="13"/>
      <c r="D56" s="14" t="s">
        <v>46</v>
      </c>
      <c r="E56" s="16">
        <f t="shared" ref="E56:F56" si="58">ABS(E2-E3)</f>
        <v>544.30000000000109</v>
      </c>
      <c r="F56" s="16">
        <f t="shared" si="58"/>
        <v>194.65000000000146</v>
      </c>
      <c r="G56" s="16">
        <f t="shared" ref="G56:H56" si="59">ABS(G2-G3)</f>
        <v>84.5</v>
      </c>
      <c r="H56" s="16">
        <f t="shared" si="59"/>
        <v>203.60000000000036</v>
      </c>
      <c r="I56" s="16"/>
    </row>
    <row r="57" spans="1:249" ht="14.7" customHeight="1" x14ac:dyDescent="0.3">
      <c r="A57" s="12"/>
      <c r="B57" s="13"/>
      <c r="C57" s="13"/>
      <c r="D57" s="14" t="s">
        <v>47</v>
      </c>
      <c r="E57" s="16">
        <f t="shared" ref="E57:F57" si="60">E56*1.1</f>
        <v>598.73000000000127</v>
      </c>
      <c r="F57" s="16">
        <f t="shared" si="60"/>
        <v>214.11500000000163</v>
      </c>
      <c r="G57" s="16">
        <f t="shared" ref="G57:H57" si="61">G56*1.1</f>
        <v>92.95</v>
      </c>
      <c r="H57" s="16">
        <f t="shared" si="61"/>
        <v>223.96000000000041</v>
      </c>
      <c r="I57" s="16"/>
    </row>
    <row r="58" spans="1:249" ht="14.7" customHeight="1" x14ac:dyDescent="0.3">
      <c r="A58" s="12"/>
      <c r="B58" s="13"/>
      <c r="C58" s="13"/>
      <c r="D58" s="14" t="s">
        <v>48</v>
      </c>
      <c r="E58" s="16">
        <f t="shared" ref="E58:F58" si="62">(E2+E3)</f>
        <v>21818.6</v>
      </c>
      <c r="F58" s="16">
        <f t="shared" si="62"/>
        <v>21974.25</v>
      </c>
      <c r="G58" s="16">
        <f t="shared" ref="G58:H58" si="63">(G2+G3)</f>
        <v>22020.9</v>
      </c>
      <c r="H58" s="16">
        <f t="shared" si="63"/>
        <v>21796.6</v>
      </c>
      <c r="I58" s="16"/>
    </row>
    <row r="59" spans="1:249" ht="14.7" customHeight="1" x14ac:dyDescent="0.3">
      <c r="A59" s="12"/>
      <c r="B59" s="13"/>
      <c r="C59" s="13"/>
      <c r="D59" s="14" t="s">
        <v>49</v>
      </c>
      <c r="E59" s="16">
        <f t="shared" ref="E59:F59" si="64">(E2+E3)/2</f>
        <v>10909.3</v>
      </c>
      <c r="F59" s="16">
        <f t="shared" si="64"/>
        <v>10987.125</v>
      </c>
      <c r="G59" s="16">
        <f t="shared" ref="G59:H59" si="65">(G2+G3)/2</f>
        <v>11010.45</v>
      </c>
      <c r="H59" s="16">
        <f t="shared" si="65"/>
        <v>10898.3</v>
      </c>
      <c r="I59" s="16"/>
    </row>
    <row r="60" spans="1:249" ht="14.7" customHeight="1" x14ac:dyDescent="0.3">
      <c r="A60" s="12"/>
      <c r="B60" s="13"/>
      <c r="C60" s="13"/>
      <c r="D60" s="14" t="s">
        <v>12</v>
      </c>
      <c r="E60" s="16">
        <f t="shared" ref="E60:F60" si="66">E61-E62+E61</f>
        <v>10985.266666666666</v>
      </c>
      <c r="F60" s="16">
        <f t="shared" si="66"/>
        <v>11046.308333333334</v>
      </c>
      <c r="G60" s="16">
        <f t="shared" ref="G60:H60" si="67">G61-G62+G61</f>
        <v>11005.816666666666</v>
      </c>
      <c r="H60" s="16">
        <f t="shared" si="67"/>
        <v>10844.5</v>
      </c>
      <c r="I60" s="16"/>
    </row>
    <row r="61" spans="1:249" ht="14.7" customHeight="1" x14ac:dyDescent="0.3">
      <c r="A61" s="12"/>
      <c r="B61" s="13"/>
      <c r="C61" s="13"/>
      <c r="D61" s="14" t="s">
        <v>50</v>
      </c>
      <c r="E61" s="16">
        <f t="shared" ref="E61:F61" si="68">(E2+E3+E4)/3</f>
        <v>10947.283333333333</v>
      </c>
      <c r="F61" s="16">
        <f t="shared" si="68"/>
        <v>11016.716666666667</v>
      </c>
      <c r="G61" s="16">
        <f t="shared" ref="G61:H61" si="69">(G2+G3+G4)/3</f>
        <v>11008.133333333333</v>
      </c>
      <c r="H61" s="16">
        <f t="shared" si="69"/>
        <v>10871.4</v>
      </c>
      <c r="I61" s="16"/>
    </row>
    <row r="62" spans="1:249" ht="14.7" customHeight="1" x14ac:dyDescent="0.3">
      <c r="A62" s="12"/>
      <c r="B62" s="13"/>
      <c r="C62" s="13"/>
      <c r="D62" s="14" t="s">
        <v>14</v>
      </c>
      <c r="E62" s="16">
        <f t="shared" ref="E62:F62" si="70">E59</f>
        <v>10909.3</v>
      </c>
      <c r="F62" s="16">
        <f t="shared" si="70"/>
        <v>10987.125</v>
      </c>
      <c r="G62" s="16">
        <f t="shared" ref="G62:H62" si="71">G59</f>
        <v>11010.45</v>
      </c>
      <c r="H62" s="16">
        <f t="shared" si="71"/>
        <v>10898.3</v>
      </c>
      <c r="I62" s="16"/>
    </row>
    <row r="63" spans="1:249" ht="14.7" customHeight="1" x14ac:dyDescent="0.3">
      <c r="A63" s="12"/>
      <c r="B63" s="13"/>
      <c r="C63" s="13"/>
      <c r="D63" s="14" t="s">
        <v>51</v>
      </c>
      <c r="E63" s="31">
        <f>(E60-E62)</f>
        <v>75.966666666667152</v>
      </c>
      <c r="F63" s="31">
        <f t="shared" ref="F63" si="72">ABS(F60-F62)</f>
        <v>59.183333333334303</v>
      </c>
      <c r="G63" s="31">
        <f t="shared" ref="G63:H63" si="73">ABS(G60-G62)</f>
        <v>4.6333333333350311</v>
      </c>
      <c r="H63" s="31">
        <f t="shared" si="73"/>
        <v>53.799999999999272</v>
      </c>
      <c r="I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77</v>
      </c>
    </row>
    <row r="2" spans="1:1" ht="14.7" customHeight="1" x14ac:dyDescent="0.3">
      <c r="A2" t="s">
        <v>78</v>
      </c>
    </row>
    <row r="3" spans="1:1" ht="14.7" customHeight="1" x14ac:dyDescent="0.3">
      <c r="A3" t="s">
        <v>79</v>
      </c>
    </row>
    <row r="4" spans="1:1" ht="14.7" customHeight="1" x14ac:dyDescent="0.3">
      <c r="A4" t="s">
        <v>80</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AH25" sqref="AH25"/>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73</v>
      </c>
      <c r="H6" s="176">
        <v>10782.6</v>
      </c>
      <c r="I6" s="110" t="s">
        <v>73</v>
      </c>
      <c r="J6" s="177">
        <v>11981.75</v>
      </c>
      <c r="K6" s="111" t="s">
        <v>71</v>
      </c>
      <c r="L6" s="178">
        <v>11981.75</v>
      </c>
      <c r="M6" s="109" t="s">
        <v>71</v>
      </c>
      <c r="N6" s="176">
        <v>11141.75</v>
      </c>
      <c r="O6" s="110" t="s">
        <v>72</v>
      </c>
      <c r="P6" s="177">
        <v>11042.6</v>
      </c>
      <c r="Q6" s="111" t="s">
        <v>74</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P75"/>
  <sheetViews>
    <sheetView showGridLines="0" topLeftCell="GD1" zoomScaleNormal="100" workbookViewId="0">
      <selection activeCell="GN1" sqref="GN1:GQ1048576"/>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199" width="10.77734375" style="91" customWidth="1"/>
    <col min="200" max="406" width="8.77734375" style="33" customWidth="1"/>
  </cols>
  <sheetData>
    <row r="1" spans="1:199"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row>
    <row r="2" spans="1:199"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row>
    <row r="3" spans="1:199"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row>
    <row r="4" spans="1:199"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row>
    <row r="5" spans="1:199"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row>
    <row r="6" spans="1:199"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Q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row>
    <row r="7" spans="1:199"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Q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row>
    <row r="8" spans="1:199"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Q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row>
    <row r="9" spans="1:199"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Q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row>
    <row r="10" spans="1:199"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Q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row>
    <row r="11" spans="1:199"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Q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row>
    <row r="12" spans="1:199"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row>
    <row r="13" spans="1:199"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Q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row>
    <row r="14" spans="1:199"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Q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row>
    <row r="15" spans="1:199"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Q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row>
    <row r="16" spans="1:199"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row>
    <row r="17" spans="1:199"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Q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row>
    <row r="18" spans="1:199"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Q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row>
    <row r="19" spans="1:199"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Q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row>
    <row r="20" spans="1:199"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Q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row>
    <row r="21" spans="1:199"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Q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row>
    <row r="22" spans="1:199"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Q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row>
    <row r="23" spans="1:199"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row>
    <row r="24" spans="1:199"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Q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row>
    <row r="25" spans="1:199"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Q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row>
    <row r="26" spans="1:199"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Q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row>
    <row r="27" spans="1:199"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Q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row>
    <row r="28" spans="1:199"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Q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row>
    <row r="29" spans="1:199"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Q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row>
    <row r="30" spans="1:199"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Q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row>
    <row r="31" spans="1:199"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Q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row>
    <row r="32" spans="1:199"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Q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row>
    <row r="33" spans="1:199"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Q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row>
    <row r="34" spans="1:199"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Q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row>
    <row r="35" spans="1:199"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Q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row>
    <row r="36" spans="1:199"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Q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row>
    <row r="37" spans="1:199"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row>
    <row r="38" spans="1:199"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row>
    <row r="39" spans="1:199"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row>
    <row r="40" spans="1:199"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row>
    <row r="41" spans="1:199"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row>
    <row r="42" spans="1:199"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row>
    <row r="43" spans="1:199"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row>
    <row r="44" spans="1:199"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row>
    <row r="45" spans="1:199"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76</v>
      </c>
    </row>
    <row r="46" spans="1:199"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GQ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row>
    <row r="47" spans="1:199"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row>
    <row r="48" spans="1:199"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row>
    <row r="49" spans="1:199"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row>
    <row r="50" spans="1:199"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row>
    <row r="51" spans="1:199"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75</v>
      </c>
    </row>
    <row r="52" spans="1:199"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row>
    <row r="53" spans="1:199"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row>
    <row r="54" spans="1:199"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row>
    <row r="55" spans="1:199"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row>
    <row r="56" spans="1:199"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GQ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row>
    <row r="57" spans="1:199"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GQ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row>
    <row r="58" spans="1:199"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GQ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row>
    <row r="59" spans="1:199"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GQ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row>
    <row r="60" spans="1:199"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GQ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row>
    <row r="61" spans="1:199"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GQ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row>
    <row r="62" spans="1:199"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GQ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row>
    <row r="63" spans="1:199"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GQ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row>
    <row r="64" spans="1:199"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Emeter</vt:lpstr>
      <vt:lpstr>Elliot-Lar</vt:lpstr>
      <vt:lpstr>Elliot</vt:lpstr>
      <vt:lpstr>Elliot-Ret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2019-09-17T20:18:51Z</dcterms:modified>
</cp:coreProperties>
</file>