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2" i="2"/>
  <c r="I50" i="2"/>
  <c r="I51" i="2" s="1"/>
  <c r="I43" i="2"/>
  <c r="I30" i="2"/>
  <c r="I24" i="2"/>
  <c r="I36" i="2" s="1"/>
  <c r="I14" i="2"/>
  <c r="I20" i="2" s="1"/>
  <c r="I54" i="2" l="1"/>
  <c r="I57" i="2" s="1"/>
  <c r="I13" i="2" s="1"/>
  <c r="I18" i="2"/>
  <c r="I19" i="2" s="1"/>
  <c r="I21" i="2"/>
  <c r="I33" i="2"/>
  <c r="I29" i="2"/>
  <c r="I32" i="2"/>
  <c r="I28" i="2"/>
  <c r="I31" i="2"/>
  <c r="I27" i="2"/>
  <c r="I34" i="2"/>
  <c r="I26" i="2"/>
  <c r="I8" i="2"/>
  <c r="I22" i="2"/>
  <c r="I10" i="2"/>
  <c r="I15" i="2"/>
  <c r="H55" i="2"/>
  <c r="H53" i="2"/>
  <c r="H56" i="2" s="1"/>
  <c r="H52" i="2"/>
  <c r="H50" i="2"/>
  <c r="H51" i="2" s="1"/>
  <c r="H43" i="2"/>
  <c r="H30" i="2"/>
  <c r="H24" i="2"/>
  <c r="H36" i="2" s="1"/>
  <c r="H14" i="2"/>
  <c r="H20" i="2" s="1"/>
  <c r="H54" i="2" l="1"/>
  <c r="H57" i="2" s="1"/>
  <c r="I9" i="2"/>
  <c r="I17" i="2"/>
  <c r="I25" i="2"/>
  <c r="I6" i="2"/>
  <c r="I7" i="2" s="1"/>
  <c r="I11" i="2"/>
  <c r="I35" i="2"/>
  <c r="H33" i="2"/>
  <c r="H29" i="2"/>
  <c r="H32" i="2"/>
  <c r="H28" i="2"/>
  <c r="H34" i="2"/>
  <c r="H35" i="2" s="1"/>
  <c r="H26" i="2"/>
  <c r="H31" i="2"/>
  <c r="H27" i="2"/>
  <c r="H8" i="2"/>
  <c r="H13" i="2"/>
  <c r="H18" i="2"/>
  <c r="H10" i="2"/>
  <c r="H15" i="2"/>
  <c r="G55" i="2"/>
  <c r="G53" i="2"/>
  <c r="G56" i="2" s="1"/>
  <c r="G52" i="2"/>
  <c r="G50" i="2"/>
  <c r="G43" i="2"/>
  <c r="G30" i="2"/>
  <c r="G24" i="2"/>
  <c r="G36" i="2" s="1"/>
  <c r="G14" i="2"/>
  <c r="G20" i="2" s="1"/>
  <c r="G10" i="2" l="1"/>
  <c r="G11" i="2" s="1"/>
  <c r="H19" i="2"/>
  <c r="H17" i="2"/>
  <c r="H22" i="2"/>
  <c r="H21" i="2" s="1"/>
  <c r="H9" i="2"/>
  <c r="H25" i="2"/>
  <c r="H6" i="2"/>
  <c r="H7" i="2" s="1"/>
  <c r="H11" i="2"/>
  <c r="G6" i="2"/>
  <c r="G54" i="2"/>
  <c r="G57" i="2" s="1"/>
  <c r="G15" i="2" s="1"/>
  <c r="G8" i="2"/>
  <c r="G9" i="2" s="1"/>
  <c r="G18" i="2"/>
  <c r="G51" i="2"/>
  <c r="EW56" i="6"/>
  <c r="EV56" i="6"/>
  <c r="ES56" i="6"/>
  <c r="EW55" i="6"/>
  <c r="EW54" i="6" s="1"/>
  <c r="EW57" i="6" s="1"/>
  <c r="EW13" i="6" s="1"/>
  <c r="EV55" i="6"/>
  <c r="EV54" i="6" s="1"/>
  <c r="EV57" i="6" s="1"/>
  <c r="EU55" i="6"/>
  <c r="ET55" i="6"/>
  <c r="ES55" i="6"/>
  <c r="ES54" i="6" s="1"/>
  <c r="ES57" i="6" s="1"/>
  <c r="ES13" i="6" s="1"/>
  <c r="EW53" i="6"/>
  <c r="EV53" i="6"/>
  <c r="EU53" i="6"/>
  <c r="EU56" i="6" s="1"/>
  <c r="EU54" i="6" s="1"/>
  <c r="EU57" i="6" s="1"/>
  <c r="EU15" i="6" s="1"/>
  <c r="ET53" i="6"/>
  <c r="ET56" i="6" s="1"/>
  <c r="ET54" i="6" s="1"/>
  <c r="ET57" i="6" s="1"/>
  <c r="ES53" i="6"/>
  <c r="EW52" i="6"/>
  <c r="EV52" i="6"/>
  <c r="EU52" i="6"/>
  <c r="ET52" i="6"/>
  <c r="ES52" i="6"/>
  <c r="EW51" i="6"/>
  <c r="EW29" i="6" s="1"/>
  <c r="EV51" i="6"/>
  <c r="EV34" i="6" s="1"/>
  <c r="EV35" i="6" s="1"/>
  <c r="ES51" i="6"/>
  <c r="ES33" i="6" s="1"/>
  <c r="EW50" i="6"/>
  <c r="EV50" i="6"/>
  <c r="EU50" i="6"/>
  <c r="EU51" i="6" s="1"/>
  <c r="ET50" i="6"/>
  <c r="ET8" i="6" s="1"/>
  <c r="ET9" i="6" s="1"/>
  <c r="ES50" i="6"/>
  <c r="EW43" i="6"/>
  <c r="EV43" i="6"/>
  <c r="EU43" i="6"/>
  <c r="ET43" i="6"/>
  <c r="ES43" i="6"/>
  <c r="EV33" i="6"/>
  <c r="EV32" i="6"/>
  <c r="EW31" i="6"/>
  <c r="EV31" i="6"/>
  <c r="ES31" i="6"/>
  <c r="EW30" i="6"/>
  <c r="EV30" i="6"/>
  <c r="EU30" i="6"/>
  <c r="ET30" i="6"/>
  <c r="ES30" i="6"/>
  <c r="EV29" i="6"/>
  <c r="EV28" i="6"/>
  <c r="EW27" i="6"/>
  <c r="EV27" i="6"/>
  <c r="ES27" i="6"/>
  <c r="EW24" i="6"/>
  <c r="EW36" i="6" s="1"/>
  <c r="EV24" i="6"/>
  <c r="EV36" i="6" s="1"/>
  <c r="EU24" i="6"/>
  <c r="EU36" i="6" s="1"/>
  <c r="ET24" i="6"/>
  <c r="ET36" i="6" s="1"/>
  <c r="ES24" i="6"/>
  <c r="ES36" i="6" s="1"/>
  <c r="EU20" i="6"/>
  <c r="EW18" i="6"/>
  <c r="EW19" i="6" s="1"/>
  <c r="ET18" i="6"/>
  <c r="ES18" i="6"/>
  <c r="ES22" i="6" s="1"/>
  <c r="ET17" i="6"/>
  <c r="EW14" i="6"/>
  <c r="EW20" i="6" s="1"/>
  <c r="EV14" i="6"/>
  <c r="EU14" i="6"/>
  <c r="EU13" i="6" s="1"/>
  <c r="ET14" i="6"/>
  <c r="ET20" i="6" s="1"/>
  <c r="ES14" i="6"/>
  <c r="ET11" i="6"/>
  <c r="EU10" i="6"/>
  <c r="EU11" i="6" s="1"/>
  <c r="ET10" i="6"/>
  <c r="EW8" i="6"/>
  <c r="ES8" i="6"/>
  <c r="EU6" i="6"/>
  <c r="G7" i="2" l="1"/>
  <c r="G13" i="2"/>
  <c r="G33" i="2"/>
  <c r="G29" i="2"/>
  <c r="G26" i="2"/>
  <c r="G32" i="2"/>
  <c r="G28" i="2"/>
  <c r="G34" i="2"/>
  <c r="G35" i="2" s="1"/>
  <c r="G31" i="2"/>
  <c r="G27" i="2"/>
  <c r="G19" i="2"/>
  <c r="G17" i="2"/>
  <c r="G22" i="2"/>
  <c r="G21" i="2" s="1"/>
  <c r="ET19" i="6"/>
  <c r="ET13" i="6"/>
  <c r="ET15" i="6"/>
  <c r="EU31" i="6"/>
  <c r="EU26" i="6"/>
  <c r="EU29" i="6"/>
  <c r="EU32" i="6"/>
  <c r="EU27" i="6"/>
  <c r="EU33" i="6"/>
  <c r="EU28" i="6"/>
  <c r="EU34" i="6"/>
  <c r="EU35" i="6" s="1"/>
  <c r="ES15" i="6"/>
  <c r="EU7" i="6"/>
  <c r="ES19" i="6"/>
  <c r="ET51" i="6"/>
  <c r="ET6" i="6"/>
  <c r="ET7" i="6" s="1"/>
  <c r="EV13" i="6"/>
  <c r="EW17" i="6"/>
  <c r="EW26" i="6"/>
  <c r="EW25" i="6" s="1"/>
  <c r="EW34" i="6"/>
  <c r="EW22" i="6"/>
  <c r="EW21" i="6" s="1"/>
  <c r="EV15" i="6"/>
  <c r="EU8" i="6"/>
  <c r="EU9" i="6" s="1"/>
  <c r="ES10" i="6"/>
  <c r="ES9" i="6" s="1"/>
  <c r="EW15" i="6"/>
  <c r="EU18" i="6"/>
  <c r="ES20" i="6"/>
  <c r="ES21" i="6" s="1"/>
  <c r="ES29" i="6"/>
  <c r="EW33" i="6"/>
  <c r="EW28" i="6"/>
  <c r="ES32" i="6"/>
  <c r="EV8" i="6"/>
  <c r="EV9" i="6" s="1"/>
  <c r="ES17" i="6"/>
  <c r="EV18" i="6"/>
  <c r="ES26" i="6"/>
  <c r="ES25" i="6" s="1"/>
  <c r="ES34" i="6"/>
  <c r="ES35" i="6" s="1"/>
  <c r="EV10" i="6"/>
  <c r="EV20" i="6"/>
  <c r="ET22" i="6"/>
  <c r="ET21" i="6" s="1"/>
  <c r="ES28" i="6"/>
  <c r="EW32" i="6"/>
  <c r="EW10" i="6"/>
  <c r="EW9" i="6" s="1"/>
  <c r="EV26" i="6"/>
  <c r="EV25" i="6" s="1"/>
  <c r="G25" i="2" l="1"/>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6" i="6" l="1"/>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EO13" i="6" l="1"/>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<sst xmlns="http://schemas.openxmlformats.org/spreadsheetml/2006/main" count="160" uniqueCount="74">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</sst>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9" borderId="5" xfId="1" applyNumberFormat="1" applyFont="1" applyFill="1" applyBorder="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8" borderId="5" xfId="1" applyNumberFormat="1" applyFont="1" applyFill="1" applyBorder="1" applyAlignment="1"/>
    <xf numFmtId="4" fontId="3" fillId="11"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5" zoomScale="110" zoomScaleNormal="110" workbookViewId="0">
      <selection activeCell="K41" sqref="K41"/>
    </sheetView>
  </sheetViews>
  <sheetFormatPr defaultColWidth="8.6640625" defaultRowHeight="14.7" customHeight="1" x14ac:dyDescent="0.3"/>
  <cols>
    <col min="1" max="4" width="8.6640625" style="1" customWidth="1"/>
    <col min="5" max="6" width="10.6640625" style="1" customWidth="1"/>
    <col min="7" max="9" width="10.6640625" style="91" customWidth="1"/>
    <col min="10" max="10" width="9.109375" style="91" bestFit="1" customWidth="1"/>
    <col min="11" max="11" width="10.6640625" style="91" customWidth="1"/>
    <col min="12" max="12" width="11" style="207" bestFit="1" customWidth="1"/>
    <col min="14" max="14" width="9.33203125" style="1" bestFit="1" customWidth="1"/>
    <col min="15" max="255" width="8.6640625" style="1" customWidth="1"/>
  </cols>
  <sheetData>
    <row r="1" spans="1:11" ht="14.7" customHeight="1" x14ac:dyDescent="0.3">
      <c r="A1" s="241"/>
      <c r="B1" s="242"/>
      <c r="C1" s="242"/>
      <c r="D1" s="242"/>
      <c r="E1" s="2" t="s">
        <v>67</v>
      </c>
      <c r="F1" s="2" t="s">
        <v>1</v>
      </c>
      <c r="G1" s="3">
        <v>43654</v>
      </c>
      <c r="H1" s="3">
        <v>43655</v>
      </c>
      <c r="I1" s="3">
        <v>43656</v>
      </c>
      <c r="J1" s="3"/>
      <c r="K1" s="212"/>
    </row>
    <row r="2" spans="1:11" ht="14.7" customHeight="1" x14ac:dyDescent="0.3">
      <c r="A2" s="4"/>
      <c r="B2" s="5"/>
      <c r="C2" s="5"/>
      <c r="D2" s="6" t="s">
        <v>2</v>
      </c>
      <c r="E2" s="7">
        <v>12103.05</v>
      </c>
      <c r="F2" s="7">
        <v>11981.75</v>
      </c>
      <c r="G2" s="7">
        <v>11771.9</v>
      </c>
      <c r="H2" s="7">
        <v>11582.55</v>
      </c>
      <c r="I2" s="7">
        <v>11593.7</v>
      </c>
      <c r="J2" s="7"/>
      <c r="K2" s="213"/>
    </row>
    <row r="3" spans="1:11" ht="14.7" customHeight="1" x14ac:dyDescent="0.3">
      <c r="A3" s="4"/>
      <c r="B3" s="8"/>
      <c r="C3" s="9"/>
      <c r="D3" s="6" t="s">
        <v>3</v>
      </c>
      <c r="E3" s="10">
        <v>11625.1</v>
      </c>
      <c r="F3" s="10">
        <v>11797.9</v>
      </c>
      <c r="G3" s="10">
        <v>11523.3</v>
      </c>
      <c r="H3" s="10">
        <v>11461</v>
      </c>
      <c r="I3" s="10">
        <v>11475.65</v>
      </c>
      <c r="J3" s="10"/>
      <c r="K3" s="214"/>
    </row>
    <row r="4" spans="1:11" ht="14.7" customHeight="1" x14ac:dyDescent="0.3">
      <c r="A4" s="4"/>
      <c r="B4" s="8"/>
      <c r="C4" s="9"/>
      <c r="D4" s="6" t="s">
        <v>4</v>
      </c>
      <c r="E4" s="11">
        <v>11788.85</v>
      </c>
      <c r="F4" s="11">
        <v>11811.15</v>
      </c>
      <c r="G4" s="11">
        <v>11558.6</v>
      </c>
      <c r="H4" s="11">
        <v>11555.9</v>
      </c>
      <c r="I4" s="11">
        <v>11498.9</v>
      </c>
      <c r="J4" s="11"/>
      <c r="K4" s="215"/>
    </row>
    <row r="5" spans="1:11" ht="14.7" customHeight="1" x14ac:dyDescent="0.3">
      <c r="A5" s="239" t="s">
        <v>5</v>
      </c>
      <c r="B5" s="240"/>
      <c r="C5" s="240"/>
      <c r="D5" s="240"/>
      <c r="E5" s="5"/>
      <c r="F5" s="5"/>
      <c r="G5" s="5"/>
      <c r="H5" s="5"/>
      <c r="I5" s="5"/>
      <c r="J5" s="5"/>
      <c r="K5" s="216"/>
    </row>
    <row r="6" spans="1:11" ht="14.7" customHeight="1" x14ac:dyDescent="0.3">
      <c r="A6" s="12"/>
      <c r="B6" s="13"/>
      <c r="C6" s="13"/>
      <c r="D6" s="14" t="s">
        <v>6</v>
      </c>
      <c r="E6" s="15">
        <f t="shared" ref="E6:F6" si="0">E10+E50</f>
        <v>12530.849999999999</v>
      </c>
      <c r="F6" s="15">
        <f t="shared" si="0"/>
        <v>12113.150000000001</v>
      </c>
      <c r="G6" s="15">
        <f t="shared" ref="G6:H6" si="1">G10+G50</f>
        <v>11961.166666666666</v>
      </c>
      <c r="H6" s="15">
        <f t="shared" si="1"/>
        <v>11726.849999999999</v>
      </c>
      <c r="I6" s="15">
        <f t="shared" ref="I6" si="2">I10+I50</f>
        <v>11687.900000000001</v>
      </c>
      <c r="J6" s="15"/>
      <c r="K6" s="217"/>
    </row>
    <row r="7" spans="1:11" ht="14.7" hidden="1" customHeight="1" x14ac:dyDescent="0.3">
      <c r="A7" s="12"/>
      <c r="B7" s="13"/>
      <c r="C7" s="13"/>
      <c r="D7" s="14" t="s">
        <v>7</v>
      </c>
      <c r="E7" s="16">
        <f t="shared" ref="E7:F7" si="3">(E6+E8)/2</f>
        <v>12423.899999999998</v>
      </c>
      <c r="F7" s="16">
        <f t="shared" si="3"/>
        <v>12080.300000000001</v>
      </c>
      <c r="G7" s="16">
        <f t="shared" ref="G7:H7" si="4">(G6+G8)/2</f>
        <v>11913.849999999999</v>
      </c>
      <c r="H7" s="16">
        <f t="shared" si="4"/>
        <v>11690.774999999998</v>
      </c>
      <c r="I7" s="16">
        <f t="shared" ref="I7" si="5">(I6+I8)/2</f>
        <v>11664.350000000002</v>
      </c>
      <c r="J7" s="16"/>
      <c r="K7" s="218"/>
    </row>
    <row r="8" spans="1:11" ht="14.7" customHeight="1" x14ac:dyDescent="0.3">
      <c r="A8" s="12"/>
      <c r="B8" s="13"/>
      <c r="C8" s="13"/>
      <c r="D8" s="14" t="s">
        <v>8</v>
      </c>
      <c r="E8" s="17">
        <f t="shared" ref="E8:F8" si="6">E14+E50</f>
        <v>12316.949999999999</v>
      </c>
      <c r="F8" s="17">
        <f t="shared" si="6"/>
        <v>12047.45</v>
      </c>
      <c r="G8" s="17">
        <f t="shared" ref="G8:H8" si="7">G14+G50</f>
        <v>11866.533333333333</v>
      </c>
      <c r="H8" s="17">
        <f t="shared" si="7"/>
        <v>11654.699999999999</v>
      </c>
      <c r="I8" s="17">
        <f t="shared" ref="I8" si="8">I14+I50</f>
        <v>11640.800000000001</v>
      </c>
      <c r="J8" s="17"/>
      <c r="K8" s="219"/>
    </row>
    <row r="9" spans="1:11" ht="14.7" hidden="1" customHeight="1" x14ac:dyDescent="0.3">
      <c r="A9" s="12"/>
      <c r="B9" s="13"/>
      <c r="C9" s="13"/>
      <c r="D9" s="14" t="s">
        <v>9</v>
      </c>
      <c r="E9" s="16">
        <f t="shared" ref="E9:F9" si="9">(E8+E10)/2</f>
        <v>12184.924999999999</v>
      </c>
      <c r="F9" s="16">
        <f t="shared" si="9"/>
        <v>11988.375</v>
      </c>
      <c r="G9" s="16">
        <f t="shared" ref="G9:H9" si="10">(G8+G10)/2</f>
        <v>11789.55</v>
      </c>
      <c r="H9" s="16">
        <f t="shared" si="10"/>
        <v>11630</v>
      </c>
      <c r="I9" s="16">
        <f t="shared" ref="I9" si="11">(I8+I10)/2</f>
        <v>11605.325000000001</v>
      </c>
      <c r="J9" s="16"/>
      <c r="K9" s="218"/>
    </row>
    <row r="10" spans="1:11" ht="14.7" customHeight="1" x14ac:dyDescent="0.3">
      <c r="A10" s="12"/>
      <c r="B10" s="13"/>
      <c r="C10" s="13"/>
      <c r="D10" s="14" t="s">
        <v>10</v>
      </c>
      <c r="E10" s="18">
        <f t="shared" ref="E10:F10" si="12">(2*E14)-E3</f>
        <v>12052.9</v>
      </c>
      <c r="F10" s="18">
        <f t="shared" si="12"/>
        <v>11929.300000000001</v>
      </c>
      <c r="G10" s="18">
        <f t="shared" ref="G10:H10" si="13">(2*G14)-G3</f>
        <v>11712.566666666666</v>
      </c>
      <c r="H10" s="18">
        <f t="shared" si="13"/>
        <v>11605.3</v>
      </c>
      <c r="I10" s="18">
        <f t="shared" ref="I10" si="14">(2*I14)-I3</f>
        <v>11569.85</v>
      </c>
      <c r="J10" s="18"/>
      <c r="K10" s="220"/>
    </row>
    <row r="11" spans="1:11" ht="14.7" hidden="1" customHeight="1" x14ac:dyDescent="0.3">
      <c r="A11" s="12"/>
      <c r="B11" s="13"/>
      <c r="C11" s="13"/>
      <c r="D11" s="14" t="s">
        <v>11</v>
      </c>
      <c r="E11" s="16">
        <f t="shared" ref="E11:F11" si="15">(E10+E14)/2</f>
        <v>11945.95</v>
      </c>
      <c r="F11" s="16">
        <f t="shared" si="15"/>
        <v>11896.45</v>
      </c>
      <c r="G11" s="16">
        <f t="shared" ref="G11:H11" si="16">(G10+G14)/2</f>
        <v>11665.25</v>
      </c>
      <c r="H11" s="16">
        <f t="shared" si="16"/>
        <v>11569.224999999999</v>
      </c>
      <c r="I11" s="16">
        <f t="shared" ref="I11" si="17">(I10+I14)/2</f>
        <v>11546.3</v>
      </c>
      <c r="J11" s="16"/>
      <c r="K11" s="218"/>
    </row>
    <row r="12" spans="1:11" ht="8.1" customHeight="1" x14ac:dyDescent="0.3">
      <c r="A12" s="12"/>
      <c r="B12" s="13"/>
      <c r="C12" s="13"/>
      <c r="D12" s="19"/>
      <c r="E12" s="11"/>
      <c r="F12" s="11"/>
      <c r="G12" s="11"/>
      <c r="H12" s="11"/>
      <c r="I12" s="11"/>
      <c r="J12" s="11"/>
      <c r="K12" s="215"/>
    </row>
    <row r="13" spans="1:11" ht="14.7" customHeight="1" x14ac:dyDescent="0.3">
      <c r="A13" s="12"/>
      <c r="B13" s="13"/>
      <c r="C13" s="13"/>
      <c r="D13" s="14" t="s">
        <v>12</v>
      </c>
      <c r="E13" s="20">
        <f t="shared" ref="E13:F13" si="18">E14+E57/2</f>
        <v>11813.924999999999</v>
      </c>
      <c r="F13" s="20">
        <f t="shared" si="18"/>
        <v>11889.825000000001</v>
      </c>
      <c r="G13" s="20">
        <f t="shared" ref="G13:H13" si="19">G14+G57/2</f>
        <v>11647.599999999999</v>
      </c>
      <c r="H13" s="20">
        <f t="shared" si="19"/>
        <v>11544.525</v>
      </c>
      <c r="I13" s="20">
        <f t="shared" ref="I13" si="20">I14+I57/2</f>
        <v>11534.674999999999</v>
      </c>
      <c r="J13" s="20"/>
      <c r="K13" s="221"/>
    </row>
    <row r="14" spans="1:11" ht="14.7" customHeight="1" x14ac:dyDescent="0.3">
      <c r="A14" s="12"/>
      <c r="B14" s="13"/>
      <c r="C14" s="13"/>
      <c r="D14" s="14" t="s">
        <v>13</v>
      </c>
      <c r="E14" s="11">
        <f t="shared" ref="E14:F14" si="21">(E2+E3+E4)/3</f>
        <v>11839</v>
      </c>
      <c r="F14" s="11">
        <f t="shared" si="21"/>
        <v>11863.6</v>
      </c>
      <c r="G14" s="11">
        <f t="shared" ref="G14:H14" si="22">(G2+G3+G4)/3</f>
        <v>11617.933333333332</v>
      </c>
      <c r="H14" s="11">
        <f t="shared" si="22"/>
        <v>11533.15</v>
      </c>
      <c r="I14" s="11">
        <f t="shared" ref="I14" si="23">(I2+I3+I4)/3</f>
        <v>11522.75</v>
      </c>
      <c r="J14" s="11"/>
      <c r="K14" s="215"/>
    </row>
    <row r="15" spans="1:11" ht="14.7" customHeight="1" x14ac:dyDescent="0.3">
      <c r="A15" s="12"/>
      <c r="B15" s="13"/>
      <c r="C15" s="13"/>
      <c r="D15" s="14" t="s">
        <v>14</v>
      </c>
      <c r="E15" s="21">
        <f t="shared" ref="E15:F15" si="24">E14-E57/2</f>
        <v>11864.075000000001</v>
      </c>
      <c r="F15" s="21">
        <f t="shared" si="24"/>
        <v>11837.375</v>
      </c>
      <c r="G15" s="21">
        <f t="shared" ref="G15:H15" si="25">G14-G57/2</f>
        <v>11588.266666666666</v>
      </c>
      <c r="H15" s="21">
        <f t="shared" si="25"/>
        <v>11521.775</v>
      </c>
      <c r="I15" s="21">
        <f t="shared" ref="I15" si="26">I14-I57/2</f>
        <v>11510.825000000001</v>
      </c>
      <c r="J15" s="21"/>
      <c r="K15" s="222"/>
    </row>
    <row r="16" spans="1:11" ht="8.1" customHeight="1" x14ac:dyDescent="0.3">
      <c r="A16" s="12"/>
      <c r="B16" s="13"/>
      <c r="C16" s="13"/>
      <c r="D16" s="19"/>
      <c r="E16" s="11"/>
      <c r="F16" s="11"/>
      <c r="G16" s="11"/>
      <c r="H16" s="11"/>
      <c r="I16" s="11"/>
      <c r="J16" s="11"/>
      <c r="K16" s="215"/>
    </row>
    <row r="17" spans="1:11" ht="14.7" hidden="1" customHeight="1" x14ac:dyDescent="0.3">
      <c r="A17" s="12"/>
      <c r="B17" s="13"/>
      <c r="C17" s="13"/>
      <c r="D17" s="14" t="s">
        <v>15</v>
      </c>
      <c r="E17" s="16">
        <f t="shared" ref="E17:F17" si="27">(E14+E18)/2</f>
        <v>11706.975</v>
      </c>
      <c r="F17" s="16">
        <f t="shared" si="27"/>
        <v>11804.525000000001</v>
      </c>
      <c r="G17" s="16">
        <f t="shared" ref="G17:H17" si="28">(G14+G18)/2</f>
        <v>11540.949999999999</v>
      </c>
      <c r="H17" s="16">
        <f t="shared" si="28"/>
        <v>11508.45</v>
      </c>
      <c r="I17" s="16">
        <f t="shared" ref="I17" si="29">(I14+I18)/2</f>
        <v>11487.275</v>
      </c>
      <c r="J17" s="16"/>
      <c r="K17" s="218"/>
    </row>
    <row r="18" spans="1:11" ht="14.7" customHeight="1" x14ac:dyDescent="0.3">
      <c r="A18" s="12"/>
      <c r="B18" s="13"/>
      <c r="C18" s="13"/>
      <c r="D18" s="14" t="s">
        <v>16</v>
      </c>
      <c r="E18" s="22">
        <f t="shared" ref="E18:F18" si="30">2*E14-E2</f>
        <v>11574.95</v>
      </c>
      <c r="F18" s="22">
        <f t="shared" si="30"/>
        <v>11745.45</v>
      </c>
      <c r="G18" s="22">
        <f t="shared" ref="G18:H18" si="31">2*G14-G2</f>
        <v>11463.966666666665</v>
      </c>
      <c r="H18" s="22">
        <f t="shared" si="31"/>
        <v>11483.75</v>
      </c>
      <c r="I18" s="22">
        <f t="shared" ref="I18" si="32">2*I14-I2</f>
        <v>11451.8</v>
      </c>
      <c r="J18" s="22"/>
      <c r="K18" s="223"/>
    </row>
    <row r="19" spans="1:11" ht="14.7" hidden="1" customHeight="1" x14ac:dyDescent="0.3">
      <c r="A19" s="12"/>
      <c r="B19" s="13"/>
      <c r="C19" s="13"/>
      <c r="D19" s="14" t="s">
        <v>17</v>
      </c>
      <c r="E19" s="16">
        <f t="shared" ref="E19:F19" si="33">(E18+E20)/2</f>
        <v>11468</v>
      </c>
      <c r="F19" s="16">
        <f t="shared" si="33"/>
        <v>11712.6</v>
      </c>
      <c r="G19" s="16">
        <f t="shared" ref="G19:H19" si="34">(G18+G20)/2</f>
        <v>11416.649999999998</v>
      </c>
      <c r="H19" s="16">
        <f t="shared" si="34"/>
        <v>11447.674999999999</v>
      </c>
      <c r="I19" s="16">
        <f t="shared" ref="I19" si="35">(I18+I20)/2</f>
        <v>11428.25</v>
      </c>
      <c r="J19" s="16"/>
      <c r="K19" s="218"/>
    </row>
    <row r="20" spans="1:11" ht="14.7" customHeight="1" x14ac:dyDescent="0.3">
      <c r="A20" s="12"/>
      <c r="B20" s="13"/>
      <c r="C20" s="13"/>
      <c r="D20" s="14" t="s">
        <v>18</v>
      </c>
      <c r="E20" s="23">
        <f t="shared" ref="E20:F20" si="36">E14-E50</f>
        <v>11361.050000000001</v>
      </c>
      <c r="F20" s="23">
        <f t="shared" si="36"/>
        <v>11679.75</v>
      </c>
      <c r="G20" s="23">
        <f t="shared" ref="G20:H20" si="37">G14-G50</f>
        <v>11369.333333333332</v>
      </c>
      <c r="H20" s="23">
        <f t="shared" si="37"/>
        <v>11411.6</v>
      </c>
      <c r="I20" s="23">
        <f t="shared" ref="I20" si="38">I14-I50</f>
        <v>11404.699999999999</v>
      </c>
      <c r="J20" s="23"/>
      <c r="K20" s="224"/>
    </row>
    <row r="21" spans="1:11" ht="14.7" hidden="1" customHeight="1" x14ac:dyDescent="0.3">
      <c r="A21" s="12"/>
      <c r="B21" s="13"/>
      <c r="C21" s="13"/>
      <c r="D21" s="14" t="s">
        <v>19</v>
      </c>
      <c r="E21" s="16">
        <f t="shared" ref="E21:F21" si="39">(E20+E22)/2</f>
        <v>11229.025000000001</v>
      </c>
      <c r="F21" s="16">
        <f t="shared" si="39"/>
        <v>11620.674999999999</v>
      </c>
      <c r="G21" s="16">
        <f t="shared" ref="G21:H21" si="40">(G20+G22)/2</f>
        <v>11292.349999999999</v>
      </c>
      <c r="H21" s="16">
        <f t="shared" si="40"/>
        <v>11386.900000000001</v>
      </c>
      <c r="I21" s="16">
        <f t="shared" ref="I21" si="41">(I20+I22)/2</f>
        <v>11369.224999999999</v>
      </c>
      <c r="J21" s="16"/>
      <c r="K21" s="218"/>
    </row>
    <row r="22" spans="1:11" ht="14.7" customHeight="1" x14ac:dyDescent="0.3">
      <c r="A22" s="12"/>
      <c r="B22" s="13"/>
      <c r="C22" s="13"/>
      <c r="D22" s="14" t="s">
        <v>20</v>
      </c>
      <c r="E22" s="24">
        <f t="shared" ref="E22:F22" si="42">E18-E50</f>
        <v>11097.000000000002</v>
      </c>
      <c r="F22" s="24">
        <f t="shared" si="42"/>
        <v>11561.6</v>
      </c>
      <c r="G22" s="24">
        <f t="shared" ref="G22:H22" si="43">G18-G50</f>
        <v>11215.366666666665</v>
      </c>
      <c r="H22" s="24">
        <f t="shared" si="43"/>
        <v>11362.2</v>
      </c>
      <c r="I22" s="24">
        <f t="shared" ref="I22" si="44">I18-I50</f>
        <v>11333.749999999998</v>
      </c>
      <c r="J22" s="24"/>
      <c r="K22" s="225"/>
    </row>
    <row r="23" spans="1:11" ht="14.7" customHeight="1" x14ac:dyDescent="0.3">
      <c r="A23" s="239" t="s">
        <v>21</v>
      </c>
      <c r="B23" s="240"/>
      <c r="C23" s="240"/>
      <c r="D23" s="240"/>
      <c r="E23" s="25"/>
      <c r="F23" s="25"/>
      <c r="G23" s="25"/>
      <c r="H23" s="25"/>
      <c r="I23" s="25"/>
      <c r="J23" s="25"/>
      <c r="K23" s="226"/>
    </row>
    <row r="24" spans="1:11" ht="14.7" customHeight="1" x14ac:dyDescent="0.3">
      <c r="A24" s="12"/>
      <c r="B24" s="13"/>
      <c r="C24" s="13"/>
      <c r="D24" s="14" t="s">
        <v>22</v>
      </c>
      <c r="E24" s="17">
        <f t="shared" ref="E24:F24" si="45">(E2/E3)*E4</f>
        <v>12273.532356065753</v>
      </c>
      <c r="F24" s="17">
        <f t="shared" si="45"/>
        <v>11995.206478483458</v>
      </c>
      <c r="G24" s="17">
        <f t="shared" ref="G24:H24" si="46">(G2/G3)*G4</f>
        <v>11807.961550944607</v>
      </c>
      <c r="H24" s="17">
        <f t="shared" si="46"/>
        <v>11678.456464968151</v>
      </c>
      <c r="I24" s="17">
        <f t="shared" ref="I24" si="47">(I2/I3)*I4</f>
        <v>11617.189172726601</v>
      </c>
      <c r="J24" s="17"/>
      <c r="K24" s="219"/>
    </row>
    <row r="25" spans="1:11" ht="14.7" hidden="1" customHeight="1" x14ac:dyDescent="0.3">
      <c r="A25" s="12"/>
      <c r="B25" s="13"/>
      <c r="C25" s="13"/>
      <c r="D25" s="14" t="s">
        <v>23</v>
      </c>
      <c r="E25" s="16">
        <f t="shared" ref="E25:F25" si="48">E26+1.168*(E26-E27)</f>
        <v>12205.240040000001</v>
      </c>
      <c r="F25" s="16">
        <f t="shared" si="48"/>
        <v>11971.32012</v>
      </c>
      <c r="G25" s="16">
        <f t="shared" ref="G25:H25" si="49">G26+1.168*(G26-G27)</f>
        <v>11775.180319999999</v>
      </c>
      <c r="H25" s="16">
        <f t="shared" si="49"/>
        <v>11661.794359999996</v>
      </c>
      <c r="I25" s="16">
        <f t="shared" ref="I25" si="50">I26+1.168*(I26-I27)</f>
        <v>11601.745159999999</v>
      </c>
      <c r="J25" s="16"/>
      <c r="K25" s="218"/>
    </row>
    <row r="26" spans="1:11" ht="14.7" customHeight="1" x14ac:dyDescent="0.3">
      <c r="A26" s="12"/>
      <c r="B26" s="13"/>
      <c r="C26" s="13"/>
      <c r="D26" s="14" t="s">
        <v>24</v>
      </c>
      <c r="E26" s="18">
        <f t="shared" ref="E26:F26" si="51">E4+E51/2</f>
        <v>12051.7225</v>
      </c>
      <c r="F26" s="18">
        <f t="shared" si="51"/>
        <v>11912.2675</v>
      </c>
      <c r="G26" s="18">
        <f t="shared" ref="G26:H26" si="52">G4+G51/2</f>
        <v>11695.33</v>
      </c>
      <c r="H26" s="18">
        <f t="shared" si="52"/>
        <v>11622.752499999999</v>
      </c>
      <c r="I26" s="18">
        <f t="shared" ref="I26" si="53">I4+I51/2</f>
        <v>11563.827499999999</v>
      </c>
      <c r="J26" s="18"/>
      <c r="K26" s="220"/>
    </row>
    <row r="27" spans="1:11" ht="14.7" customHeight="1" x14ac:dyDescent="0.3">
      <c r="A27" s="12"/>
      <c r="B27" s="13"/>
      <c r="C27" s="13"/>
      <c r="D27" s="14" t="s">
        <v>25</v>
      </c>
      <c r="E27" s="7">
        <f t="shared" ref="E27:F27" si="54">E4+E51/4</f>
        <v>11920.286249999999</v>
      </c>
      <c r="F27" s="7">
        <f t="shared" si="54"/>
        <v>11861.70875</v>
      </c>
      <c r="G27" s="7">
        <f t="shared" ref="G27:H27" si="55">G4+G51/4</f>
        <v>11626.965</v>
      </c>
      <c r="H27" s="7">
        <f t="shared" si="55"/>
        <v>11589.32625</v>
      </c>
      <c r="I27" s="7">
        <f t="shared" ref="I27" si="56">I4+I51/4</f>
        <v>11531.36375</v>
      </c>
      <c r="J27" s="7"/>
      <c r="K27" s="213"/>
    </row>
    <row r="28" spans="1:11" ht="14.7" hidden="1" customHeight="1" x14ac:dyDescent="0.3">
      <c r="A28" s="12"/>
      <c r="B28" s="13"/>
      <c r="C28" s="13"/>
      <c r="D28" s="14" t="s">
        <v>26</v>
      </c>
      <c r="E28" s="16">
        <f t="shared" ref="E28:F28" si="57">E4+E51/6</f>
        <v>11876.474166666667</v>
      </c>
      <c r="F28" s="16">
        <f t="shared" si="57"/>
        <v>11844.855833333333</v>
      </c>
      <c r="G28" s="16">
        <f t="shared" ref="G28:H28" si="58">G4+G51/6</f>
        <v>11604.176666666666</v>
      </c>
      <c r="H28" s="16">
        <f t="shared" si="58"/>
        <v>11578.184166666666</v>
      </c>
      <c r="I28" s="16">
        <f t="shared" ref="I28" si="59">I4+I51/6</f>
        <v>11520.5425</v>
      </c>
      <c r="J28" s="16"/>
      <c r="K28" s="218"/>
    </row>
    <row r="29" spans="1:11" ht="14.7" hidden="1" customHeight="1" x14ac:dyDescent="0.3">
      <c r="A29" s="12"/>
      <c r="B29" s="13"/>
      <c r="C29" s="13"/>
      <c r="D29" s="14" t="s">
        <v>27</v>
      </c>
      <c r="E29" s="16">
        <f t="shared" ref="E29:F29" si="60">E4+E51/12</f>
        <v>11832.662083333333</v>
      </c>
      <c r="F29" s="16">
        <f t="shared" si="60"/>
        <v>11828.002916666666</v>
      </c>
      <c r="G29" s="16">
        <f t="shared" ref="G29:H29" si="61">G4+G51/12</f>
        <v>11581.388333333334</v>
      </c>
      <c r="H29" s="16">
        <f t="shared" si="61"/>
        <v>11567.042083333334</v>
      </c>
      <c r="I29" s="16">
        <f t="shared" ref="I29" si="62">I4+I51/12</f>
        <v>11509.721250000001</v>
      </c>
      <c r="J29" s="16"/>
      <c r="K29" s="218"/>
    </row>
    <row r="30" spans="1:11" ht="14.7" customHeight="1" x14ac:dyDescent="0.3">
      <c r="A30" s="12"/>
      <c r="B30" s="13"/>
      <c r="C30" s="13"/>
      <c r="D30" s="14" t="s">
        <v>4</v>
      </c>
      <c r="E30" s="11">
        <f t="shared" ref="E30:F30" si="63">E4</f>
        <v>11788.85</v>
      </c>
      <c r="F30" s="11">
        <f t="shared" si="63"/>
        <v>11811.15</v>
      </c>
      <c r="G30" s="11">
        <f t="shared" ref="G30:H30" si="64">G4</f>
        <v>11558.6</v>
      </c>
      <c r="H30" s="11">
        <f t="shared" si="64"/>
        <v>11555.9</v>
      </c>
      <c r="I30" s="11">
        <f t="shared" ref="I30" si="65">I4</f>
        <v>11498.9</v>
      </c>
      <c r="J30" s="11"/>
      <c r="K30" s="215"/>
    </row>
    <row r="31" spans="1:11" ht="14.7" hidden="1" customHeight="1" x14ac:dyDescent="0.3">
      <c r="A31" s="12"/>
      <c r="B31" s="13"/>
      <c r="C31" s="13"/>
      <c r="D31" s="14" t="s">
        <v>28</v>
      </c>
      <c r="E31" s="16">
        <f t="shared" ref="E31:F31" si="66">E4-E51/12</f>
        <v>11745.037916666668</v>
      </c>
      <c r="F31" s="16">
        <f t="shared" si="66"/>
        <v>11794.297083333333</v>
      </c>
      <c r="G31" s="16">
        <f t="shared" ref="G31:H31" si="67">G4-G51/12</f>
        <v>11535.811666666666</v>
      </c>
      <c r="H31" s="16">
        <f t="shared" si="67"/>
        <v>11544.757916666666</v>
      </c>
      <c r="I31" s="16">
        <f t="shared" ref="I31" si="68">I4-I51/12</f>
        <v>11488.078749999999</v>
      </c>
      <c r="J31" s="16"/>
      <c r="K31" s="218"/>
    </row>
    <row r="32" spans="1:11" ht="14.7" hidden="1" customHeight="1" x14ac:dyDescent="0.3">
      <c r="A32" s="12"/>
      <c r="B32" s="13"/>
      <c r="C32" s="13"/>
      <c r="D32" s="14" t="s">
        <v>29</v>
      </c>
      <c r="E32" s="16">
        <f t="shared" ref="E32:F32" si="69">E4-E51/6</f>
        <v>11701.225833333334</v>
      </c>
      <c r="F32" s="16">
        <f t="shared" si="69"/>
        <v>11777.444166666666</v>
      </c>
      <c r="G32" s="16">
        <f t="shared" ref="G32:H32" si="70">G4-G51/6</f>
        <v>11513.023333333334</v>
      </c>
      <c r="H32" s="16">
        <f t="shared" si="70"/>
        <v>11533.615833333333</v>
      </c>
      <c r="I32" s="16">
        <f t="shared" ref="I32" si="71">I4-I51/6</f>
        <v>11477.2575</v>
      </c>
      <c r="J32" s="16"/>
      <c r="K32" s="218"/>
    </row>
    <row r="33" spans="1:14" ht="14.7" customHeight="1" x14ac:dyDescent="0.3">
      <c r="A33" s="12"/>
      <c r="B33" s="13"/>
      <c r="C33" s="13"/>
      <c r="D33" s="14" t="s">
        <v>30</v>
      </c>
      <c r="E33" s="10">
        <f t="shared" ref="E33:F33" si="72">E4-E51/4</f>
        <v>11657.413750000002</v>
      </c>
      <c r="F33" s="10">
        <f t="shared" si="72"/>
        <v>11760.591249999999</v>
      </c>
      <c r="G33" s="10">
        <f t="shared" ref="G33:H33" si="73">G4-G51/4</f>
        <v>11490.235000000001</v>
      </c>
      <c r="H33" s="10">
        <f t="shared" si="73"/>
        <v>11522.473749999999</v>
      </c>
      <c r="I33" s="10">
        <f t="shared" ref="I33" si="74">I4-I51/4</f>
        <v>11466.436249999999</v>
      </c>
      <c r="J33" s="10"/>
      <c r="K33" s="214"/>
    </row>
    <row r="34" spans="1:14" ht="14.7" customHeight="1" x14ac:dyDescent="0.3">
      <c r="A34" s="12"/>
      <c r="B34" s="13"/>
      <c r="C34" s="13"/>
      <c r="D34" s="14" t="s">
        <v>31</v>
      </c>
      <c r="E34" s="22">
        <f t="shared" ref="E34:F34" si="75">E4-E51/2</f>
        <v>11525.977500000001</v>
      </c>
      <c r="F34" s="22">
        <f t="shared" si="75"/>
        <v>11710.032499999999</v>
      </c>
      <c r="G34" s="22">
        <f t="shared" ref="G34:H34" si="76">G4-G51/2</f>
        <v>11421.87</v>
      </c>
      <c r="H34" s="22">
        <f t="shared" si="76"/>
        <v>11489.047500000001</v>
      </c>
      <c r="I34" s="22">
        <f t="shared" ref="I34" si="77">I4-I51/2</f>
        <v>11433.9725</v>
      </c>
      <c r="J34" s="22"/>
      <c r="K34" s="223"/>
      <c r="N34" s="96"/>
    </row>
    <row r="35" spans="1:14" ht="14.7" hidden="1" customHeight="1" x14ac:dyDescent="0.3">
      <c r="A35" s="12"/>
      <c r="B35" s="13"/>
      <c r="C35" s="13"/>
      <c r="D35" s="14" t="s">
        <v>32</v>
      </c>
      <c r="E35" s="16">
        <f t="shared" ref="E35:F35" si="78">E34-1.168*(E33-E34)</f>
        <v>11372.45996</v>
      </c>
      <c r="F35" s="16">
        <f t="shared" si="78"/>
        <v>11650.979879999999</v>
      </c>
      <c r="G35" s="16">
        <f t="shared" ref="G35:H35" si="79">G34-1.168*(G33-G34)</f>
        <v>11342.019680000001</v>
      </c>
      <c r="H35" s="16">
        <f t="shared" si="79"/>
        <v>11450.005640000003</v>
      </c>
      <c r="I35" s="16">
        <f t="shared" ref="I35" si="80">I34-1.168*(I33-I34)</f>
        <v>11396.054840000001</v>
      </c>
      <c r="J35" s="16"/>
      <c r="K35" s="218"/>
    </row>
    <row r="36" spans="1:14" ht="14.7" customHeight="1" x14ac:dyDescent="0.3">
      <c r="A36" s="12"/>
      <c r="B36" s="13"/>
      <c r="C36" s="13"/>
      <c r="D36" s="14" t="s">
        <v>33</v>
      </c>
      <c r="E36" s="23">
        <f t="shared" ref="E36:F36" si="81">E4-(E24-E4)</f>
        <v>11304.167643934248</v>
      </c>
      <c r="F36" s="23">
        <f t="shared" si="81"/>
        <v>11627.093521516541</v>
      </c>
      <c r="G36" s="23">
        <f t="shared" ref="G36:H36" si="82">G4-(G24-G4)</f>
        <v>11309.238449055394</v>
      </c>
      <c r="H36" s="23">
        <f t="shared" si="82"/>
        <v>11433.343535031849</v>
      </c>
      <c r="I36" s="23">
        <f t="shared" ref="I36" si="83">I4-(I24-I4)</f>
        <v>11380.610827273398</v>
      </c>
      <c r="J36" s="23"/>
      <c r="K36" s="224"/>
      <c r="N36" s="96"/>
    </row>
    <row r="37" spans="1:14" ht="14.7" customHeight="1" x14ac:dyDescent="0.3">
      <c r="A37" s="239" t="s">
        <v>34</v>
      </c>
      <c r="B37" s="240"/>
      <c r="C37" s="240"/>
      <c r="D37" s="240"/>
      <c r="E37" s="26" t="s">
        <v>35</v>
      </c>
      <c r="F37" s="9"/>
      <c r="G37" s="9"/>
      <c r="H37" s="9"/>
      <c r="I37" s="9"/>
      <c r="J37" s="9"/>
      <c r="K37" s="227"/>
    </row>
    <row r="38" spans="1:14" ht="14.7" customHeight="1" x14ac:dyDescent="0.3">
      <c r="A38" s="30"/>
      <c r="B38" s="19"/>
      <c r="C38" s="19"/>
      <c r="D38" s="14" t="s">
        <v>36</v>
      </c>
      <c r="E38" s="15"/>
      <c r="F38" s="15"/>
      <c r="G38" s="15"/>
      <c r="H38" s="15"/>
      <c r="I38" s="15"/>
      <c r="J38" s="15"/>
      <c r="K38" s="217"/>
    </row>
    <row r="39" spans="1:14" ht="14.7" customHeight="1" x14ac:dyDescent="0.3">
      <c r="A39" s="30"/>
      <c r="B39" s="19"/>
      <c r="C39" s="19"/>
      <c r="D39" s="14" t="s">
        <v>37</v>
      </c>
      <c r="E39" s="17"/>
      <c r="F39" s="17"/>
      <c r="G39" s="77"/>
      <c r="H39" s="77"/>
      <c r="I39" s="77"/>
      <c r="J39" s="77"/>
      <c r="K39" s="228"/>
      <c r="L39" s="208"/>
      <c r="M39" s="205"/>
      <c r="N39" s="169"/>
    </row>
    <row r="40" spans="1:14" ht="14.7" customHeight="1" x14ac:dyDescent="0.3">
      <c r="A40" s="12"/>
      <c r="B40" s="19"/>
      <c r="C40" s="13"/>
      <c r="D40" s="14" t="s">
        <v>38</v>
      </c>
      <c r="E40" s="18"/>
      <c r="F40" s="18"/>
      <c r="G40" s="18"/>
      <c r="H40" s="18"/>
      <c r="I40" s="18"/>
      <c r="J40" s="18"/>
      <c r="K40" s="220"/>
      <c r="L40" s="208"/>
      <c r="M40" s="205"/>
    </row>
    <row r="41" spans="1:14" ht="14.7" customHeight="1" x14ac:dyDescent="0.3">
      <c r="A41" s="12"/>
      <c r="B41" s="13"/>
      <c r="C41" s="13"/>
      <c r="D41" s="14" t="s">
        <v>39</v>
      </c>
      <c r="E41" s="7"/>
      <c r="F41" s="7"/>
      <c r="G41" s="7"/>
      <c r="H41" s="7">
        <v>11621.4018</v>
      </c>
      <c r="I41" s="7">
        <v>11625.576799999999</v>
      </c>
      <c r="J41" s="7">
        <v>11645.505999999999</v>
      </c>
      <c r="K41" s="230"/>
      <c r="L41" s="208"/>
      <c r="M41" s="205"/>
    </row>
    <row r="42" spans="1:14" ht="14.7" customHeight="1" x14ac:dyDescent="0.3">
      <c r="A42" s="12"/>
      <c r="B42" s="13"/>
      <c r="C42" s="13"/>
      <c r="D42" s="138" t="s">
        <v>64</v>
      </c>
      <c r="E42" s="20"/>
      <c r="F42" s="20"/>
      <c r="G42" s="20"/>
      <c r="H42" s="20">
        <v>11560.0964</v>
      </c>
      <c r="I42" s="20">
        <v>11596.949999999999</v>
      </c>
      <c r="J42" s="20">
        <v>11574.987999999999</v>
      </c>
      <c r="K42" s="231"/>
      <c r="N42" s="91"/>
    </row>
    <row r="43" spans="1:14" ht="14.7" customHeight="1" x14ac:dyDescent="0.3">
      <c r="A43" s="12"/>
      <c r="B43" s="13"/>
      <c r="C43" s="13"/>
      <c r="D43" s="14" t="s">
        <v>4</v>
      </c>
      <c r="E43" s="11">
        <f t="shared" ref="E43:F43" si="84">E4</f>
        <v>11788.85</v>
      </c>
      <c r="F43" s="11">
        <f t="shared" si="84"/>
        <v>11811.15</v>
      </c>
      <c r="G43" s="11">
        <f t="shared" ref="G43:H43" si="85">G4</f>
        <v>11558.6</v>
      </c>
      <c r="H43" s="11">
        <f t="shared" si="85"/>
        <v>11555.9</v>
      </c>
      <c r="I43" s="11">
        <f t="shared" ref="I43" si="86">I4</f>
        <v>11498.9</v>
      </c>
      <c r="J43" s="11"/>
      <c r="K43" s="232"/>
    </row>
    <row r="44" spans="1:14" ht="14.7" customHeight="1" x14ac:dyDescent="0.3">
      <c r="A44" s="12"/>
      <c r="B44" s="13"/>
      <c r="C44" s="13"/>
      <c r="D44" s="14" t="s">
        <v>40</v>
      </c>
      <c r="E44" s="21"/>
      <c r="F44" s="21"/>
      <c r="G44" s="21"/>
      <c r="H44" s="21">
        <v>11398.044</v>
      </c>
      <c r="I44" s="21">
        <v>11461</v>
      </c>
      <c r="J44" s="238"/>
      <c r="K44" s="233"/>
      <c r="L44" s="209"/>
    </row>
    <row r="45" spans="1:14" ht="14.7" customHeight="1" x14ac:dyDescent="0.3">
      <c r="A45" s="12"/>
      <c r="B45" s="13"/>
      <c r="C45" s="13"/>
      <c r="D45" s="14" t="s">
        <v>41</v>
      </c>
      <c r="E45" s="10"/>
      <c r="F45" s="10"/>
      <c r="G45" s="10"/>
      <c r="H45" s="10">
        <v>11341.05</v>
      </c>
      <c r="I45" s="10">
        <v>11394.773500000001</v>
      </c>
      <c r="J45" s="10">
        <v>38</v>
      </c>
      <c r="K45" s="234"/>
      <c r="L45" s="210"/>
      <c r="N45" s="91"/>
    </row>
    <row r="46" spans="1:14" ht="14.7" customHeight="1" x14ac:dyDescent="0.3">
      <c r="A46" s="12"/>
      <c r="B46" s="13"/>
      <c r="C46" s="13"/>
      <c r="D46" s="14" t="s">
        <v>42</v>
      </c>
      <c r="E46" s="22"/>
      <c r="F46" s="22"/>
      <c r="G46" s="22"/>
      <c r="H46" s="22">
        <v>11284.055999999999</v>
      </c>
      <c r="I46" s="22">
        <v>11333.325000000001</v>
      </c>
      <c r="J46" s="22">
        <v>50</v>
      </c>
      <c r="K46" s="235"/>
      <c r="L46" s="208"/>
      <c r="M46" s="170"/>
      <c r="N46" s="91"/>
    </row>
    <row r="47" spans="1:14" ht="14.7" customHeight="1" x14ac:dyDescent="0.3">
      <c r="A47" s="12"/>
      <c r="B47" s="13"/>
      <c r="C47" s="13"/>
      <c r="D47" s="14" t="s">
        <v>43</v>
      </c>
      <c r="E47" s="23"/>
      <c r="F47" s="23"/>
      <c r="G47" s="23"/>
      <c r="H47" s="23">
        <v>11231.25</v>
      </c>
      <c r="I47" s="23">
        <v>11271.8765</v>
      </c>
      <c r="J47" s="23">
        <v>61</v>
      </c>
      <c r="K47" s="236"/>
      <c r="L47" s="208"/>
      <c r="M47" s="170"/>
    </row>
    <row r="48" spans="1:14" ht="14.7" customHeight="1" x14ac:dyDescent="0.3">
      <c r="A48" s="12"/>
      <c r="B48" s="13"/>
      <c r="C48" s="13"/>
      <c r="D48" s="14" t="s">
        <v>44</v>
      </c>
      <c r="E48" s="24"/>
      <c r="F48" s="24"/>
      <c r="G48" s="24"/>
      <c r="H48" s="24"/>
      <c r="I48" s="24"/>
      <c r="J48" s="24"/>
      <c r="K48" s="225"/>
    </row>
    <row r="49" spans="1:11" ht="14.7" customHeight="1" x14ac:dyDescent="0.3">
      <c r="A49" s="239" t="s">
        <v>45</v>
      </c>
      <c r="B49" s="240"/>
      <c r="C49" s="240"/>
      <c r="D49" s="240"/>
      <c r="E49" s="25"/>
      <c r="F49" s="25"/>
      <c r="G49" s="25"/>
      <c r="H49" s="25"/>
      <c r="I49" s="25"/>
      <c r="J49" s="25"/>
      <c r="K49" s="226"/>
    </row>
    <row r="50" spans="1:11" ht="14.7" customHeight="1" x14ac:dyDescent="0.3">
      <c r="A50" s="12"/>
      <c r="B50" s="13"/>
      <c r="C50" s="13"/>
      <c r="D50" s="14" t="s">
        <v>46</v>
      </c>
      <c r="E50" s="16">
        <f t="shared" ref="E50:F50" si="87">ABS(E2-E3)</f>
        <v>477.94999999999891</v>
      </c>
      <c r="F50" s="16">
        <f t="shared" si="87"/>
        <v>183.85000000000036</v>
      </c>
      <c r="G50" s="16">
        <f t="shared" ref="G50:H50" si="88">ABS(G2-G3)</f>
        <v>248.60000000000036</v>
      </c>
      <c r="H50" s="16">
        <f t="shared" si="88"/>
        <v>121.54999999999927</v>
      </c>
      <c r="I50" s="16">
        <f t="shared" ref="I50" si="89">ABS(I2-I3)</f>
        <v>118.05000000000109</v>
      </c>
      <c r="J50" s="16"/>
      <c r="K50" s="218"/>
    </row>
    <row r="51" spans="1:11" ht="14.7" customHeight="1" x14ac:dyDescent="0.3">
      <c r="A51" s="12"/>
      <c r="B51" s="13"/>
      <c r="C51" s="13"/>
      <c r="D51" s="14" t="s">
        <v>47</v>
      </c>
      <c r="E51" s="16">
        <f t="shared" ref="E51:F51" si="90">E50*1.1</f>
        <v>525.74499999999887</v>
      </c>
      <c r="F51" s="16">
        <f t="shared" si="90"/>
        <v>202.23500000000041</v>
      </c>
      <c r="G51" s="16">
        <f t="shared" ref="G51:H51" si="91">G50*1.1</f>
        <v>273.46000000000043</v>
      </c>
      <c r="H51" s="16">
        <f t="shared" si="91"/>
        <v>133.70499999999922</v>
      </c>
      <c r="I51" s="16">
        <f t="shared" ref="I51" si="92">I50*1.1</f>
        <v>129.85500000000121</v>
      </c>
      <c r="J51" s="16"/>
      <c r="K51" s="218"/>
    </row>
    <row r="52" spans="1:11" ht="14.7" customHeight="1" x14ac:dyDescent="0.3">
      <c r="A52" s="12"/>
      <c r="B52" s="13"/>
      <c r="C52" s="13"/>
      <c r="D52" s="14" t="s">
        <v>48</v>
      </c>
      <c r="E52" s="16">
        <f t="shared" ref="E52:F52" si="93">(E2+E3)</f>
        <v>23728.15</v>
      </c>
      <c r="F52" s="16">
        <f t="shared" si="93"/>
        <v>23779.65</v>
      </c>
      <c r="G52" s="16">
        <f t="shared" ref="G52:H52" si="94">(G2+G3)</f>
        <v>23295.199999999997</v>
      </c>
      <c r="H52" s="16">
        <f t="shared" si="94"/>
        <v>23043.55</v>
      </c>
      <c r="I52" s="16">
        <f t="shared" ref="I52" si="95">(I2+I3)</f>
        <v>23069.35</v>
      </c>
      <c r="J52" s="16"/>
      <c r="K52" s="218"/>
    </row>
    <row r="53" spans="1:11" ht="14.7" customHeight="1" x14ac:dyDescent="0.3">
      <c r="A53" s="12"/>
      <c r="B53" s="13"/>
      <c r="C53" s="13"/>
      <c r="D53" s="14" t="s">
        <v>49</v>
      </c>
      <c r="E53" s="16">
        <f t="shared" ref="E53:F53" si="96">(E2+E3)/2</f>
        <v>11864.075000000001</v>
      </c>
      <c r="F53" s="16">
        <f t="shared" si="96"/>
        <v>11889.825000000001</v>
      </c>
      <c r="G53" s="16">
        <f t="shared" ref="G53:H53" si="97">(G2+G3)/2</f>
        <v>11647.599999999999</v>
      </c>
      <c r="H53" s="16">
        <f t="shared" si="97"/>
        <v>11521.775</v>
      </c>
      <c r="I53" s="16">
        <f t="shared" ref="I53" si="98">(I2+I3)/2</f>
        <v>11534.674999999999</v>
      </c>
      <c r="J53" s="16"/>
      <c r="K53" s="218"/>
    </row>
    <row r="54" spans="1:11" ht="14.7" customHeight="1" x14ac:dyDescent="0.3">
      <c r="A54" s="12"/>
      <c r="B54" s="13"/>
      <c r="C54" s="13"/>
      <c r="D54" s="14" t="s">
        <v>12</v>
      </c>
      <c r="E54" s="16">
        <f t="shared" ref="E54:F54" si="99">E55-E56+E55</f>
        <v>11813.924999999999</v>
      </c>
      <c r="F54" s="16">
        <f t="shared" si="99"/>
        <v>11837.375</v>
      </c>
      <c r="G54" s="16">
        <f t="shared" ref="G54:H54" si="100">G55-G56+G55</f>
        <v>11588.266666666666</v>
      </c>
      <c r="H54" s="16">
        <f t="shared" si="100"/>
        <v>11544.525</v>
      </c>
      <c r="I54" s="16">
        <f t="shared" ref="I54" si="101">I55-I56+I55</f>
        <v>11510.825000000001</v>
      </c>
      <c r="J54" s="16"/>
      <c r="K54" s="218"/>
    </row>
    <row r="55" spans="1:11" ht="14.7" customHeight="1" x14ac:dyDescent="0.3">
      <c r="A55" s="12"/>
      <c r="B55" s="13"/>
      <c r="C55" s="13"/>
      <c r="D55" s="14" t="s">
        <v>50</v>
      </c>
      <c r="E55" s="16">
        <f t="shared" ref="E55:F55" si="102">(E2+E3+E4)/3</f>
        <v>11839</v>
      </c>
      <c r="F55" s="16">
        <f t="shared" si="102"/>
        <v>11863.6</v>
      </c>
      <c r="G55" s="16">
        <f t="shared" ref="G55:H55" si="103">(G2+G3+G4)/3</f>
        <v>11617.933333333332</v>
      </c>
      <c r="H55" s="16">
        <f t="shared" si="103"/>
        <v>11533.15</v>
      </c>
      <c r="I55" s="16">
        <f t="shared" ref="I55" si="104">(I2+I3+I4)/3</f>
        <v>11522.75</v>
      </c>
      <c r="J55" s="16"/>
      <c r="K55" s="218"/>
    </row>
    <row r="56" spans="1:11" ht="14.7" customHeight="1" x14ac:dyDescent="0.3">
      <c r="A56" s="12"/>
      <c r="B56" s="13"/>
      <c r="C56" s="13"/>
      <c r="D56" s="14" t="s">
        <v>14</v>
      </c>
      <c r="E56" s="16">
        <f t="shared" ref="E56:F56" si="105">E53</f>
        <v>11864.075000000001</v>
      </c>
      <c r="F56" s="16">
        <f t="shared" si="105"/>
        <v>11889.825000000001</v>
      </c>
      <c r="G56" s="16">
        <f t="shared" ref="G56:H56" si="106">G53</f>
        <v>11647.599999999999</v>
      </c>
      <c r="H56" s="16">
        <f t="shared" si="106"/>
        <v>11521.775</v>
      </c>
      <c r="I56" s="16">
        <f t="shared" ref="I56" si="107">I53</f>
        <v>11534.674999999999</v>
      </c>
      <c r="J56" s="16"/>
      <c r="K56" s="218"/>
    </row>
    <row r="57" spans="1:11" ht="14.7" customHeight="1" x14ac:dyDescent="0.3">
      <c r="A57" s="12"/>
      <c r="B57" s="13"/>
      <c r="C57" s="13"/>
      <c r="D57" s="14" t="s">
        <v>51</v>
      </c>
      <c r="E57" s="31">
        <f>(E54-E56)</f>
        <v>-50.150000000001455</v>
      </c>
      <c r="F57" s="31">
        <f>ABS(F54-F56)</f>
        <v>52.450000000000728</v>
      </c>
      <c r="G57" s="31">
        <f>ABS(G54-G56)</f>
        <v>59.333333333332121</v>
      </c>
      <c r="H57" s="31">
        <f>ABS(H54-H56)</f>
        <v>22.75</v>
      </c>
      <c r="I57" s="31">
        <f>ABS(I54-I56)</f>
        <v>23.849999999998545</v>
      </c>
      <c r="J57" s="31"/>
      <c r="K57" s="229"/>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J17" sqref="J1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11981.75</v>
      </c>
      <c r="I6" s="112"/>
      <c r="J6" s="181">
        <v>11944</v>
      </c>
      <c r="K6" s="113"/>
      <c r="L6" s="182">
        <v>11880.9</v>
      </c>
      <c r="M6" s="111"/>
      <c r="N6" s="180">
        <v>11461</v>
      </c>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11461</v>
      </c>
      <c r="I9" s="112"/>
      <c r="J9" s="181">
        <v>11461</v>
      </c>
      <c r="K9" s="113"/>
      <c r="L9" s="182">
        <v>11461</v>
      </c>
      <c r="M9" s="111"/>
      <c r="N9" s="180">
        <v>11582.3</v>
      </c>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11981.75</v>
      </c>
      <c r="G12" s="111"/>
      <c r="H12" s="180">
        <v>11593.7</v>
      </c>
      <c r="I12" s="112"/>
      <c r="J12" s="181"/>
      <c r="K12" s="113"/>
      <c r="L12" s="182"/>
      <c r="M12" s="111"/>
      <c r="N12" s="180">
        <v>11475.65</v>
      </c>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11713.659</v>
      </c>
      <c r="G16" s="190"/>
      <c r="H16" s="190">
        <f>VALUE(23.6/100*(H6-H9)+H9)</f>
        <v>11583.897000000001</v>
      </c>
      <c r="I16" s="191"/>
      <c r="J16" s="190">
        <f>VALUE(23.6/100*(J6-J9)+J9)</f>
        <v>11574.987999999999</v>
      </c>
      <c r="K16" s="190"/>
      <c r="L16" s="190">
        <f>VALUE(23.6/100*(L6-L9)+L9)</f>
        <v>11560.0964</v>
      </c>
      <c r="M16" s="190"/>
      <c r="N16" s="190">
        <f>VALUE(23.6/100*(N6-N9)+N9)</f>
        <v>11553.673199999999</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11768.4455</v>
      </c>
      <c r="G17" s="192"/>
      <c r="H17" s="192">
        <f>38.2/100*(H6-H9)+H9</f>
        <v>11659.9265</v>
      </c>
      <c r="I17" s="193"/>
      <c r="J17" s="192">
        <f>VALUE(38.2/100*(J6-J9)+J9)</f>
        <v>11645.505999999999</v>
      </c>
      <c r="K17" s="192"/>
      <c r="L17" s="192">
        <f>VALUE(38.2/100*(L6-L9)+L9)</f>
        <v>11621.4018</v>
      </c>
      <c r="M17" s="192"/>
      <c r="N17" s="192">
        <f>38.2/100*(N6-N9)+N9</f>
        <v>11535.963399999999</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11812.725</v>
      </c>
      <c r="G18" s="190"/>
      <c r="H18" s="190">
        <f>VALUE(50/100*(H6-H9)+H9)</f>
        <v>11721.375</v>
      </c>
      <c r="I18" s="191"/>
      <c r="J18" s="190">
        <f>VALUE(50/100*(J6-J9)+J9)</f>
        <v>11702.5</v>
      </c>
      <c r="K18" s="190"/>
      <c r="L18" s="190">
        <f>VALUE(50/100*(L6-L9)+L9)</f>
        <v>11670.95</v>
      </c>
      <c r="M18" s="190"/>
      <c r="N18" s="190">
        <f>VALUE(50/100*(N6-N9)+N9)</f>
        <v>11521.65</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11857.004500000001</v>
      </c>
      <c r="G19" s="190"/>
      <c r="H19" s="190">
        <f>VALUE(61.8/100*(H6-H9)+H9)</f>
        <v>11782.8235</v>
      </c>
      <c r="I19" s="191"/>
      <c r="J19" s="190">
        <f>VALUE(61.8/100*(J6-J9)+J9)</f>
        <v>11759.494000000001</v>
      </c>
      <c r="K19" s="190"/>
      <c r="L19" s="190">
        <f>VALUE(61.8/100*(L6-L9)+L9)</f>
        <v>11720.4982</v>
      </c>
      <c r="M19" s="190"/>
      <c r="N19" s="190">
        <f>VALUE(61.8/100*(N6-N9)+N9)</f>
        <v>11507.336600000001</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11890.401750000001</v>
      </c>
      <c r="G20" s="194"/>
      <c r="H20" s="194">
        <f>VALUE(70.7/100*(H6-H9)+H9)</f>
        <v>11829.170249999999</v>
      </c>
      <c r="I20" s="171"/>
      <c r="J20" s="194">
        <f>VALUE(70.7/100*(J6-J9)+J9)</f>
        <v>11802.481</v>
      </c>
      <c r="K20" s="195"/>
      <c r="L20" s="194">
        <f>VALUE(70.7/100*(L6-L9)+L9)</f>
        <v>11757.8693</v>
      </c>
      <c r="M20" s="194"/>
      <c r="N20" s="194">
        <f>VALUE(70.7/100*(N6-N9)+N9)</f>
        <v>11496.5409</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11920.0465</v>
      </c>
      <c r="G21" s="190"/>
      <c r="H21" s="190">
        <f>VALUE(78.6/100*(H6-H9)+H9)</f>
        <v>11870.309499999999</v>
      </c>
      <c r="I21" s="191"/>
      <c r="J21" s="190">
        <f>VALUE(78.6/100*(J6-J9)+J9)</f>
        <v>11840.638000000001</v>
      </c>
      <c r="K21" s="190"/>
      <c r="L21" s="190">
        <f>VALUE(78.6/100*(L6-L9)+L9)</f>
        <v>11791.0414</v>
      </c>
      <c r="M21" s="190"/>
      <c r="N21" s="190">
        <f>VALUE(78.6/100*(N6-N9)+N9)</f>
        <v>11486.958199999999</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11981.75</v>
      </c>
      <c r="I22" s="171"/>
      <c r="J22" s="194">
        <f>VALUE(100/100*(J6-J9)+J9)</f>
        <v>11944</v>
      </c>
      <c r="K22" s="195"/>
      <c r="L22" s="194">
        <f>VALUE(100/100*(L6-L9)+L9)</f>
        <v>11880.9</v>
      </c>
      <c r="M22" s="194"/>
      <c r="N22" s="194">
        <f>VALUE(100/100*(N6-N9)+N9)</f>
        <v>11461</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11838.404500000001</v>
      </c>
      <c r="G25" s="197"/>
      <c r="H25" s="211">
        <f>VALUE(H12-38.2/100*(H6-H9))</f>
        <v>11394.773500000001</v>
      </c>
      <c r="I25" s="198"/>
      <c r="J25" s="197">
        <f>VALUE(J12-38.2/100*(J6-J9))</f>
        <v>-184.506</v>
      </c>
      <c r="K25" s="197"/>
      <c r="L25" s="199">
        <f>VALUE(L12-38.2/100*(L6-L9))</f>
        <v>-160.40179999999987</v>
      </c>
      <c r="M25" s="197"/>
      <c r="N25" s="197">
        <f>VALUE(N12-38.2/100*(N6-N9))</f>
        <v>11521.9866</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11794.125</v>
      </c>
      <c r="G26" s="197"/>
      <c r="H26" s="211">
        <f>VALUE(H12-50/100*(H6-H9))</f>
        <v>11333.325000000001</v>
      </c>
      <c r="I26" s="198"/>
      <c r="J26" s="197">
        <f>VALUE(J12-50/100*(J6-J9))</f>
        <v>-241.5</v>
      </c>
      <c r="K26" s="197"/>
      <c r="L26" s="197">
        <f>VALUE(L12-50/100*(L6-L9))</f>
        <v>-209.94999999999982</v>
      </c>
      <c r="M26" s="197"/>
      <c r="N26" s="197">
        <f>VALUE(N12-50/100*(N6-N9))</f>
        <v>11536.3</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11749.845499999999</v>
      </c>
      <c r="G27" s="200"/>
      <c r="H27" s="237">
        <f>VALUE(H12-61.8/100*(H6-H9))</f>
        <v>11271.8765</v>
      </c>
      <c r="I27" s="201"/>
      <c r="J27" s="200">
        <f>VALUE(J12-61.8/100*(J6-J9))</f>
        <v>-298.49399999999997</v>
      </c>
      <c r="K27" s="200"/>
      <c r="L27" s="200">
        <f>VALUE(L12-61.8/100*(L6-L9))</f>
        <v>-259.49819999999977</v>
      </c>
      <c r="M27" s="200"/>
      <c r="N27" s="200">
        <f>VALUE(N12-61.8/100*(N6-N9))</f>
        <v>11550.613399999998</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11718.812325000001</v>
      </c>
      <c r="G28" s="194"/>
      <c r="H28" s="194">
        <f>VALUE(H12-70.07/100*(H6-H9))</f>
        <v>11228.810475</v>
      </c>
      <c r="I28" s="171"/>
      <c r="J28" s="194">
        <f>VALUE(J12-70.07/100*(J6-J9))</f>
        <v>-338.43809999999996</v>
      </c>
      <c r="K28" s="195"/>
      <c r="L28" s="194">
        <f>VALUE(L12-70.07/100*(L6-L9))</f>
        <v>-294.22392999999971</v>
      </c>
      <c r="M28" s="194"/>
      <c r="N28" s="194">
        <f>VALUE(N12-70.07/100*(N6-N9))</f>
        <v>11560.644909999999</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11606.5</v>
      </c>
      <c r="G29" s="197"/>
      <c r="H29" s="197">
        <f>VALUE(H12-100/100*(H6-H9))</f>
        <v>11072.95</v>
      </c>
      <c r="I29" s="198"/>
      <c r="J29" s="197">
        <f>VALUE(J12-100/100*(J6-J9))</f>
        <v>-483</v>
      </c>
      <c r="K29" s="197"/>
      <c r="L29" s="197">
        <f>VALUE(L12-100/100*(L6-L9))</f>
        <v>-419.89999999999964</v>
      </c>
      <c r="M29" s="197"/>
      <c r="N29" s="197">
        <f>VALUE(N12-100/100*(N6-N9))</f>
        <v>11596.949999999999</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11517.941000000001</v>
      </c>
      <c r="G30" s="202"/>
      <c r="H30" s="202">
        <f>VALUE(H12-123.6/100*(H6-H9))</f>
        <v>10950.053</v>
      </c>
      <c r="I30" s="203"/>
      <c r="J30" s="202">
        <f>VALUE(J12-123.6/100*(J6-J9))</f>
        <v>-596.98799999999994</v>
      </c>
      <c r="K30" s="202"/>
      <c r="L30" s="202">
        <f>VALUE(L12-123.6/100*(L6-L9))</f>
        <v>-518.99639999999954</v>
      </c>
      <c r="M30" s="202"/>
      <c r="N30" s="202">
        <f>VALUE(N12-123.6/100*(N6-N9))</f>
        <v>11625.576799999999</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11463.154500000001</v>
      </c>
      <c r="G31" s="194"/>
      <c r="H31" s="194">
        <f>VALUE(H12-138.2/100*(H6-H9))</f>
        <v>10874.023500000001</v>
      </c>
      <c r="I31" s="171"/>
      <c r="J31" s="194">
        <f>VALUE(J12-138.2/100*(J6-J9))</f>
        <v>-667.50599999999997</v>
      </c>
      <c r="K31" s="195"/>
      <c r="L31" s="194">
        <f>VALUE(L12-138.2/100*(L6-L9))</f>
        <v>-580.3017999999995</v>
      </c>
      <c r="M31" s="194"/>
      <c r="N31" s="194">
        <f>VALUE(N12-138.2/100*(N6-N9))</f>
        <v>11643.286599999999</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11418.875</v>
      </c>
      <c r="G32" s="194"/>
      <c r="H32" s="194">
        <f>VALUE(H12-150/100*(H6-H9))</f>
        <v>10812.575000000001</v>
      </c>
      <c r="I32" s="171"/>
      <c r="J32" s="194">
        <f>VALUE(J12-150/100*(J6-J9))</f>
        <v>-724.5</v>
      </c>
      <c r="K32" s="195"/>
      <c r="L32" s="194">
        <f>VALUE(L12-150/100*(L6-L9))</f>
        <v>-629.84999999999945</v>
      </c>
      <c r="M32" s="194"/>
      <c r="N32" s="194">
        <f>VALUE(N12-150/100*(N6-N9))</f>
        <v>11657.599999999999</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11374.595499999999</v>
      </c>
      <c r="G33" s="200"/>
      <c r="H33" s="200">
        <f>VALUE(H12-161.8/100*(H6-H9))</f>
        <v>10751.1265</v>
      </c>
      <c r="I33" s="201"/>
      <c r="J33" s="200">
        <f>VALUE(J12-161.8/100*(J6-J9))</f>
        <v>-781.49400000000003</v>
      </c>
      <c r="K33" s="200"/>
      <c r="L33" s="200">
        <f>VALUE(L12-161.8/100*(L6-L9))</f>
        <v>-679.39819999999941</v>
      </c>
      <c r="M33" s="200"/>
      <c r="N33" s="200">
        <f>VALUE(N12-161.8/100*(N6-N9))</f>
        <v>11671.913399999998</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11343.562325000001</v>
      </c>
      <c r="G34" s="194"/>
      <c r="H34" s="194">
        <f>VALUE(H12-170.07/100*(H6-H9))</f>
        <v>10708.060475</v>
      </c>
      <c r="I34" s="171"/>
      <c r="J34" s="194">
        <f>VALUE(J12-170.07/100*(J6-J9))</f>
        <v>-821.43809999999996</v>
      </c>
      <c r="K34" s="195"/>
      <c r="L34" s="194">
        <f>VALUE(L12-170.07/100*(L6-L9))</f>
        <v>-714.12392999999929</v>
      </c>
      <c r="M34" s="194"/>
      <c r="N34" s="194">
        <f>VALUE(N12-170.07/100*(N6-N9))</f>
        <v>11681.944909999998</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11231.25</v>
      </c>
      <c r="G35" s="197"/>
      <c r="H35" s="197">
        <f>VALUE(H12-200/100*(H6-H9))</f>
        <v>10552.2</v>
      </c>
      <c r="I35" s="198"/>
      <c r="J35" s="197">
        <f>VALUE(J12-200/100*(J6-J9))</f>
        <v>-966</v>
      </c>
      <c r="K35" s="197"/>
      <c r="L35" s="197">
        <f>VALUE(L12-200/100*(L6-L9))</f>
        <v>-839.79999999999927</v>
      </c>
      <c r="M35" s="197"/>
      <c r="N35" s="197">
        <f>VALUE(N12-200/100*(N6-N9))</f>
        <v>11718.249999999998</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11142.691000000001</v>
      </c>
      <c r="G36" s="194"/>
      <c r="H36" s="194">
        <f>VALUE(H12-223.6/100*(H6-H9))</f>
        <v>10429.303</v>
      </c>
      <c r="I36" s="171"/>
      <c r="J36" s="194">
        <f>VALUE(J12-223.6/100*(J6-J9))</f>
        <v>-1079.9879999999998</v>
      </c>
      <c r="K36" s="195"/>
      <c r="L36" s="194">
        <f>VALUE(L12-223.6/100*(L6-L9))</f>
        <v>-938.89639999999906</v>
      </c>
      <c r="M36" s="194"/>
      <c r="N36" s="194">
        <f>VALUE(N12-223.6/100*(N6-N9))</f>
        <v>11746.876799999998</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11087.904500000001</v>
      </c>
      <c r="G37" s="197"/>
      <c r="H37" s="197">
        <f>VALUE(H12-238.2/100*(H6-H9))</f>
        <v>10353.273500000001</v>
      </c>
      <c r="I37" s="198"/>
      <c r="J37" s="197">
        <f>VALUE(J12-238.2/100*(J6-J9))</f>
        <v>-1150.5059999999999</v>
      </c>
      <c r="K37" s="197"/>
      <c r="L37" s="197">
        <f>VALUE(L12-238.2/100*(L6-L9))</f>
        <v>-1000.201799999999</v>
      </c>
      <c r="M37" s="197"/>
      <c r="N37" s="197">
        <f>VALUE(N12-238.2/100*(N6-N9))</f>
        <v>11764.586599999999</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10999.345499999999</v>
      </c>
      <c r="G38" s="197"/>
      <c r="H38" s="197">
        <f>VALUE(H12-261.8/100*(H6-H9))</f>
        <v>10230.3765</v>
      </c>
      <c r="I38" s="198"/>
      <c r="J38" s="197">
        <f>VALUE(J12-261.8/100*(J6-J9))</f>
        <v>-1264.4940000000001</v>
      </c>
      <c r="K38" s="197"/>
      <c r="L38" s="197">
        <f>VALUE(L12-261.8/100*(L6-L9))</f>
        <v>-1099.2981999999993</v>
      </c>
      <c r="M38" s="197"/>
      <c r="N38" s="197">
        <f>VALUE(N12-261.8/100*(N6-N9))</f>
        <v>11793.213399999997</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10856</v>
      </c>
      <c r="G39" s="197"/>
      <c r="H39" s="197">
        <f>VALUE(H12-300/100*(H6-H9))</f>
        <v>10031.450000000001</v>
      </c>
      <c r="I39" s="198"/>
      <c r="J39" s="197">
        <f>VALUE(J12-300/100*(J6-J9))</f>
        <v>-1449</v>
      </c>
      <c r="K39" s="197"/>
      <c r="L39" s="197">
        <f>VALUE(L12-300/100*(L6-L9))</f>
        <v>-1259.6999999999989</v>
      </c>
      <c r="M39" s="197"/>
      <c r="N39" s="197">
        <f>VALUE(N12-300/100*(N6-N9))</f>
        <v>11839.549999999997</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10767.441000000001</v>
      </c>
      <c r="G40" s="194"/>
      <c r="H40" s="194">
        <f>VALUE(H12-323.6/100*(H6-H9))</f>
        <v>9908.5529999999999</v>
      </c>
      <c r="I40" s="171"/>
      <c r="J40" s="194">
        <f>VALUE(J12-323.6/100*(J6-J9))</f>
        <v>-1562.9880000000001</v>
      </c>
      <c r="K40" s="195"/>
      <c r="L40" s="194">
        <f>VALUE(L12-323.6/100*(L6-L9))</f>
        <v>-1358.7963999999988</v>
      </c>
      <c r="M40" s="194"/>
      <c r="N40" s="194">
        <f>VALUE(N12-323.6/100*(N6-N9))</f>
        <v>11868.176799999997</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10712.654500000001</v>
      </c>
      <c r="G41" s="197"/>
      <c r="H41" s="197">
        <f>VALUE(H12-338.2/100*(H6-H9))</f>
        <v>9832.5235000000011</v>
      </c>
      <c r="I41" s="198"/>
      <c r="J41" s="197">
        <f>VALUE(J12-338.2/100*(J6-J9))</f>
        <v>-1633.5059999999999</v>
      </c>
      <c r="K41" s="197"/>
      <c r="L41" s="197">
        <f>VALUE(L12-338.2/100*(L6-L9))</f>
        <v>-1420.1017999999985</v>
      </c>
      <c r="M41" s="197"/>
      <c r="N41" s="197">
        <f>VALUE(N12-338.2/100*(N6-N9))</f>
        <v>11885.886599999998</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10624.095499999999</v>
      </c>
      <c r="G42" s="197"/>
      <c r="H42" s="197">
        <f>VALUE(H12-361.8/100*(H6-H9))</f>
        <v>9709.6265000000003</v>
      </c>
      <c r="I42" s="198"/>
      <c r="J42" s="197">
        <f>VALUE(J12-361.8/100*(J6-J9))</f>
        <v>-1747.4940000000001</v>
      </c>
      <c r="K42" s="197"/>
      <c r="L42" s="197">
        <f>VALUE(L12-361.8/100*(L6-L9))</f>
        <v>-1519.1981999999989</v>
      </c>
      <c r="M42" s="197"/>
      <c r="N42" s="197">
        <f>VALUE(N12-361.8/100*(N6-N9))</f>
        <v>11914.513399999996</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10480.75</v>
      </c>
      <c r="G43" s="197"/>
      <c r="H43" s="197">
        <f>VALUE(H12-400/100*(H6-H9))</f>
        <v>9510.7000000000007</v>
      </c>
      <c r="I43" s="198"/>
      <c r="J43" s="197">
        <f>VALUE(J12-400/100*(J6-J9))</f>
        <v>-1932</v>
      </c>
      <c r="K43" s="197"/>
      <c r="L43" s="197">
        <f>VALUE(L12-400/100*(L6-L9))</f>
        <v>-1679.5999999999985</v>
      </c>
      <c r="M43" s="197"/>
      <c r="N43" s="197">
        <f>VALUE(N12-400/100*(N6-N9))</f>
        <v>11960.849999999997</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10392.190999999999</v>
      </c>
      <c r="G44" s="194"/>
      <c r="H44" s="194">
        <f>VALUE(H12-423.6/100*(H6-H9))</f>
        <v>9387.8029999999999</v>
      </c>
      <c r="I44" s="171"/>
      <c r="J44" s="194">
        <f>VALUE(J12-423.6/100*(J6-J9))</f>
        <v>-2045.9880000000003</v>
      </c>
      <c r="K44" s="195"/>
      <c r="L44" s="194">
        <f>VALUE(L12-423.6/100*(L6-L9))</f>
        <v>-1778.6963999999987</v>
      </c>
      <c r="M44" s="194"/>
      <c r="N44" s="194">
        <f>VALUE(N12-423.6/100*(N6-N9))</f>
        <v>11989.476799999997</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10337.404500000001</v>
      </c>
      <c r="G45" s="194"/>
      <c r="H45" s="194">
        <f>VALUE(H12-438.2/100*(H6-H9))</f>
        <v>9311.7735000000011</v>
      </c>
      <c r="I45" s="171"/>
      <c r="J45" s="194">
        <f>VALUE(J12-438.2/100*(J6-J9))</f>
        <v>-2116.5059999999999</v>
      </c>
      <c r="K45" s="195"/>
      <c r="L45" s="194">
        <f>VALUE(L12-438.2/100*(L6-L9))</f>
        <v>-1840.0017999999982</v>
      </c>
      <c r="M45" s="194"/>
      <c r="N45" s="194">
        <f>VALUE(N12-438.2/100*(N6-N9))</f>
        <v>12007.186599999997</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10248.845499999999</v>
      </c>
      <c r="G46" s="194"/>
      <c r="H46" s="194">
        <f>VALUE(H12-461.8/100*(H6-H9))</f>
        <v>9188.8765000000003</v>
      </c>
      <c r="I46" s="171"/>
      <c r="J46" s="194">
        <f>VALUE(J12-461.8/100*(J6-J9))</f>
        <v>-2230.4940000000001</v>
      </c>
      <c r="K46" s="195"/>
      <c r="L46" s="194">
        <f>VALUE(L12-461.8/100*(L6-L9))</f>
        <v>-1939.0981999999985</v>
      </c>
      <c r="M46" s="194"/>
      <c r="N46" s="194">
        <f>VALUE(N12-461.8/100*(N6-N9))</f>
        <v>12035.813399999995</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10105.5</v>
      </c>
      <c r="G47" s="194"/>
      <c r="H47" s="194">
        <f>VALUE(H12-500/100*(H6-H9))</f>
        <v>8989.9500000000007</v>
      </c>
      <c r="I47" s="171"/>
      <c r="J47" s="194">
        <f>VALUE(J12-500/100*(J6-J9))</f>
        <v>-2415</v>
      </c>
      <c r="K47" s="195"/>
      <c r="L47" s="194">
        <f>VALUE(L12-500/100*(L6-L9))</f>
        <v>-2099.4999999999982</v>
      </c>
      <c r="M47" s="194"/>
      <c r="N47" s="194">
        <f>VALUE(N12-500/100*(N6-N9))</f>
        <v>12082.149999999996</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10016.940999999999</v>
      </c>
      <c r="G48" s="194"/>
      <c r="H48" s="194">
        <f>VALUE(H12-523.6/100*(H6-H9))</f>
        <v>8867.0529999999999</v>
      </c>
      <c r="I48" s="171"/>
      <c r="J48" s="194">
        <f>VALUE(J12-523.6/100*(J6-J9))</f>
        <v>-2528.9880000000003</v>
      </c>
      <c r="K48" s="195"/>
      <c r="L48" s="194">
        <f>VALUE(L12-523.6/100*(L6-L9))</f>
        <v>-2198.5963999999985</v>
      </c>
      <c r="M48" s="194"/>
      <c r="N48" s="194">
        <f>VALUE(N12-523.6/100*(N6-N9))</f>
        <v>12110.776799999996</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9962.1545000000006</v>
      </c>
      <c r="G49" s="194"/>
      <c r="H49" s="194">
        <f>VALUE(H12-538.2/100*(H6-H9))</f>
        <v>8791.0234999999993</v>
      </c>
      <c r="I49" s="171"/>
      <c r="J49" s="194">
        <f>VALUE(J12-538.2/100*(J6-J9))</f>
        <v>-2599.5060000000003</v>
      </c>
      <c r="K49" s="195"/>
      <c r="L49" s="194">
        <f>VALUE(L12-538.2/100*(L6-L9))</f>
        <v>-2259.9017999999983</v>
      </c>
      <c r="M49" s="194"/>
      <c r="N49" s="194">
        <f>VALUE(N12-538.2/100*(N6-N9))</f>
        <v>12128.486599999997</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9873.5954999999994</v>
      </c>
      <c r="G50" s="194"/>
      <c r="H50" s="194">
        <f>VALUE(H12-561.8/100*(H6-H9))</f>
        <v>8668.1265000000021</v>
      </c>
      <c r="I50" s="171"/>
      <c r="J50" s="194">
        <f>VALUE(J12-561.8/100*(J6-J9))</f>
        <v>-2713.4939999999997</v>
      </c>
      <c r="K50" s="195"/>
      <c r="L50" s="194">
        <f>VALUE(L12-561.8/100*(L6-L9))</f>
        <v>-2358.9981999999977</v>
      </c>
      <c r="M50" s="194"/>
      <c r="N50" s="194">
        <f>VALUE(N12-561.8/100*(N6-N9))</f>
        <v>12157.113399999995</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15.2" x14ac:dyDescent="0.3">
      <c r="A1" s="100" t="s">
        <v>69</v>
      </c>
    </row>
    <row r="2" spans="1:1" ht="14.7" customHeight="1" x14ac:dyDescent="0.3">
      <c r="A2" s="91" t="s">
        <v>70</v>
      </c>
    </row>
    <row r="3" spans="1:1" ht="14.7" customHeight="1" x14ac:dyDescent="0.3">
      <c r="A3" s="91" t="s">
        <v>71</v>
      </c>
    </row>
    <row r="4" spans="1:1" ht="14.7" customHeight="1" x14ac:dyDescent="0.3">
      <c r="A4" s="91" t="s">
        <v>72</v>
      </c>
    </row>
    <row r="5" spans="1:1" ht="14.7" customHeight="1" x14ac:dyDescent="0.3">
      <c r="A5" s="91" t="s">
        <v>73</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V75"/>
  <sheetViews>
    <sheetView showGridLines="0" topLeftCell="EE1" zoomScaleNormal="100" workbookViewId="0">
      <selection activeCell="ES1" sqref="ES1:EW1048576"/>
    </sheetView>
  </sheetViews>
  <sheetFormatPr defaultColWidth="8.6640625" defaultRowHeight="14.7" customHeight="1" x14ac:dyDescent="0.3"/>
  <cols>
    <col min="1" max="4" width="8.6640625" style="33" customWidth="1"/>
    <col min="5" max="49" width="10.6640625" style="33" customWidth="1"/>
    <col min="50" max="153" width="10.6640625" style="91" customWidth="1"/>
    <col min="154" max="360" width="8.6640625" style="33" customWidth="1"/>
  </cols>
  <sheetData>
    <row r="1" spans="1:153" ht="14.7" customHeight="1" x14ac:dyDescent="0.3">
      <c r="A1" s="241"/>
      <c r="B1" s="242"/>
      <c r="C1" s="242"/>
      <c r="D1" s="24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row>
    <row r="2" spans="1:15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row>
    <row r="3" spans="1:15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row>
    <row r="4" spans="1:15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row>
    <row r="5" spans="1:153" ht="14.7" customHeight="1" x14ac:dyDescent="0.3">
      <c r="A5" s="239" t="s">
        <v>5</v>
      </c>
      <c r="B5" s="240"/>
      <c r="C5" s="240"/>
      <c r="D5" s="24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row>
    <row r="6" spans="1:15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row>
    <row r="7" spans="1:15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row>
    <row r="8" spans="1:15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row>
    <row r="9" spans="1:15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row>
    <row r="10" spans="1:15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row>
    <row r="11" spans="1:15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row>
    <row r="12" spans="1:15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row>
    <row r="13" spans="1:15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row>
    <row r="14" spans="1:15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row>
    <row r="15" spans="1:15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row>
    <row r="16" spans="1:15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row>
    <row r="17" spans="1:15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row>
    <row r="18" spans="1:15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row>
    <row r="19" spans="1:15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row>
    <row r="20" spans="1:15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row>
    <row r="21" spans="1:15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row>
    <row r="22" spans="1:15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row>
    <row r="23" spans="1:153" ht="14.7" customHeight="1" x14ac:dyDescent="0.3">
      <c r="A23" s="239" t="s">
        <v>21</v>
      </c>
      <c r="B23" s="240"/>
      <c r="C23" s="240"/>
      <c r="D23" s="24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row>
    <row r="24" spans="1:15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row>
    <row r="25" spans="1:15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row>
    <row r="26" spans="1:15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row>
    <row r="27" spans="1:15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row>
    <row r="28" spans="1:15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row>
    <row r="29" spans="1:15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row>
    <row r="30" spans="1:15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row>
    <row r="31" spans="1:15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row>
    <row r="32" spans="1:15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row>
    <row r="33" spans="1:15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row>
    <row r="34" spans="1:15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row>
    <row r="35" spans="1:15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row>
    <row r="36" spans="1:15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row>
    <row r="37" spans="1:153" ht="14.7" customHeight="1" x14ac:dyDescent="0.3">
      <c r="A37" s="239" t="s">
        <v>34</v>
      </c>
      <c r="B37" s="240"/>
      <c r="C37" s="240"/>
      <c r="D37" s="24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row>
    <row r="38" spans="1:15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row>
    <row r="39" spans="1:15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row>
    <row r="40" spans="1:15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row>
    <row r="41" spans="1:15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row>
    <row r="42" spans="1:15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c r="ES42" s="20"/>
      <c r="ET42" s="20"/>
      <c r="EU42" s="20"/>
      <c r="EV42" s="20"/>
      <c r="EW42" s="20">
        <v>11930.349999999999</v>
      </c>
    </row>
    <row r="43" spans="1:15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row>
    <row r="44" spans="1:15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row>
    <row r="45" spans="1:15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row>
    <row r="46" spans="1:15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row>
    <row r="47" spans="1:15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row>
    <row r="48" spans="1:15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row>
    <row r="49" spans="1:153" ht="14.7" customHeight="1" x14ac:dyDescent="0.3">
      <c r="A49" s="239" t="s">
        <v>45</v>
      </c>
      <c r="B49" s="240"/>
      <c r="C49" s="240"/>
      <c r="D49" s="24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row>
    <row r="50" spans="1:15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row>
    <row r="51" spans="1:15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row>
    <row r="52" spans="1:15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row>
    <row r="53" spans="1:15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row>
    <row r="54" spans="1:15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row>
    <row r="55" spans="1:15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row>
    <row r="56" spans="1:15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row>
    <row r="57" spans="1:15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 t="shared" ref="EN57:EW57" si="261">ABS(EN54-EN56)</f>
        <v>8.3000000000029104</v>
      </c>
      <c r="EO57" s="31">
        <f t="shared" si="261"/>
        <v>42.500000000003638</v>
      </c>
      <c r="EP57" s="31">
        <f t="shared" si="261"/>
        <v>21.899999999997817</v>
      </c>
      <c r="EQ57" s="31">
        <f t="shared" si="261"/>
        <v>16.366666666664969</v>
      </c>
      <c r="ER57" s="31">
        <f t="shared" si="261"/>
        <v>23.166666666664241</v>
      </c>
      <c r="ES57" s="31">
        <f t="shared" si="261"/>
        <v>5.25</v>
      </c>
      <c r="ET57" s="31">
        <f t="shared" si="261"/>
        <v>29.483333333329938</v>
      </c>
      <c r="EU57" s="31">
        <f t="shared" si="261"/>
        <v>0.41666666666787933</v>
      </c>
      <c r="EV57" s="31">
        <f t="shared" si="261"/>
        <v>0.2000000000007276</v>
      </c>
      <c r="EW57" s="31">
        <f t="shared" si="261"/>
        <v>52.450000000000728</v>
      </c>
    </row>
    <row r="58" spans="1:15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2019-07-10T19:46:43Z</dcterms:modified>
</cp:coreProperties>
</file>