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E4" i="2" l="1"/>
  <c r="E3" i="2"/>
  <c r="E2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HZ31" i="6" l="1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IA11" i="6" l="1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<sst xmlns="http://schemas.openxmlformats.org/spreadsheetml/2006/main" count="222" uniqueCount="79">
  <si>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</si>
  <si>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</si>
  <si>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</si>
  <si>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</si>
  <si>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</si>
  <si>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</si>
  <si>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</si>
  <si>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</si>
  <si>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</si>
  <si>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</si>
  <si>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</si>
  <si>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</si>
  <si>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</si>
  <si>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</si>
  <si>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</si>
  <si>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</si>
  <si>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</si>
  <si>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</si>
  <si>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</si>
  <si>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</si>
  <si>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</si>
  <si>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</si>
  <si>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</si>
  <si>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</si>
  <si>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</si>
  <si>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</si>
  <si>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</si>
  <si>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</si>
  <si>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</si>
  <si>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</si>
  <si>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</si>
  <si>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</si>
  <si>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</si>
  <si>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</si>
  <si>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</si>
  <si>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</si>
  <si>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</si>
  <si>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</si>
  <si>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</si>
  <si>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</si>
  <si>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</si>
  <si>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</si>
  <si>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</si>
  <si>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</si>
  <si>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</si>
  <si>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</si>
  <si>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</si>
  <si>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</si>
  <si>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</si>
  <si>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</si>
  <si>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</si>
  <si>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</si>
  <si>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</si>
  <si>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</si>
  <si>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</si>
  <si>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</si>
  <si>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</si>
  <si>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</si>
  <si>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</si>
  <si>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</si>
  <si>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</si>
  <si>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</si>
  <si>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</si>
  <si>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</si>
  <si>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</si>
  <si>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</si>
  <si>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</si>
  <si>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</si>
  <si>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</si>
  <si>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</si>
  <si>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</si>
  <si>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</si>
  <si>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</si>
  <si>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</si>
  <si>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</si>
  <si>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</si>
  <si>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</si>
  <si>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</si>
  <si>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11826~11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</si>
</sst>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3"/>
  <sheetViews>
    <sheetView showGridLines="0" tabSelected="1" zoomScale="110" zoomScaleNormal="110" workbookViewId="0">
      <selection activeCell="E5" sqref="E5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9" width="10.77734375" style="91" customWidth="1"/>
    <col min="10" max="10" width="9.21875" style="91" bestFit="1" customWidth="1"/>
    <col min="11" max="11" width="11" style="202" bestFit="1" customWidth="1"/>
    <col min="12" max="250" width="8.77734375" style="1" customWidth="1"/>
  </cols>
  <sheetData>
    <row r="1" spans="1:10" ht="14.7" customHeight="1" x14ac:dyDescent="0.3">
      <c r="A1" s="236"/>
      <c r="B1" s="237"/>
      <c r="C1" s="237"/>
      <c r="D1" s="237"/>
      <c r="E1" s="2" t="s">
        <v>77</v>
      </c>
      <c r="F1" s="2" t="s">
        <v>1</v>
      </c>
      <c r="G1" s="3">
        <v>43780</v>
      </c>
      <c r="H1" s="3">
        <v>43782</v>
      </c>
      <c r="I1" s="3">
        <v>43783</v>
      </c>
      <c r="J1" s="3"/>
    </row>
    <row r="2" spans="1:10" ht="14.7" customHeight="1" x14ac:dyDescent="0.3">
      <c r="A2" s="4"/>
      <c r="B2" s="5"/>
      <c r="C2" s="5"/>
      <c r="D2" s="6" t="s">
        <v>2</v>
      </c>
      <c r="E2" s="7">
        <f>MAX(Archives!HX2:IB2)</f>
        <v>12034.15</v>
      </c>
      <c r="F2" s="7">
        <v>12034.15</v>
      </c>
      <c r="G2" s="7">
        <v>11932.65</v>
      </c>
      <c r="H2" s="7">
        <v>11946.8</v>
      </c>
      <c r="I2" s="7">
        <v>11895.65</v>
      </c>
      <c r="J2" s="7"/>
    </row>
    <row r="3" spans="1:10" ht="14.7" customHeight="1" x14ac:dyDescent="0.3">
      <c r="A3" s="4"/>
      <c r="B3" s="8"/>
      <c r="C3" s="9"/>
      <c r="D3" s="6" t="s">
        <v>3</v>
      </c>
      <c r="E3" s="10">
        <f>MIN(Archives!HX3:IB3)</f>
        <v>11850.25</v>
      </c>
      <c r="F3" s="10">
        <v>11850.25</v>
      </c>
      <c r="G3" s="10">
        <v>11853.95</v>
      </c>
      <c r="H3" s="10">
        <v>11823.2</v>
      </c>
      <c r="I3" s="10">
        <v>11802.65</v>
      </c>
      <c r="J3" s="10"/>
    </row>
    <row r="4" spans="1:10" ht="14.7" customHeight="1" x14ac:dyDescent="0.3">
      <c r="A4" s="4"/>
      <c r="B4" s="8"/>
      <c r="C4" s="9"/>
      <c r="D4" s="6" t="s">
        <v>4</v>
      </c>
      <c r="E4" s="11">
        <f>Archives!IB4</f>
        <v>11908.15</v>
      </c>
      <c r="F4" s="11">
        <v>11908.15</v>
      </c>
      <c r="G4" s="11">
        <v>11913.45</v>
      </c>
      <c r="H4" s="11">
        <v>11840.45</v>
      </c>
      <c r="I4" s="11">
        <v>11872.1</v>
      </c>
      <c r="J4" s="11"/>
    </row>
    <row r="5" spans="1:10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5"/>
      <c r="I5" s="5"/>
      <c r="J5" s="5"/>
    </row>
    <row r="6" spans="1:10" ht="14.7" customHeight="1" x14ac:dyDescent="0.3">
      <c r="A6" s="12"/>
      <c r="B6" s="13"/>
      <c r="C6" s="13"/>
      <c r="D6" s="14" t="s">
        <v>6</v>
      </c>
      <c r="E6" s="15">
        <f t="shared" ref="E6:F6" si="0">E10+E56</f>
        <v>12195.35</v>
      </c>
      <c r="F6" s="15">
        <f t="shared" si="0"/>
        <v>12195.35</v>
      </c>
      <c r="G6" s="15">
        <f t="shared" ref="G6:H6" si="1">G10+G56</f>
        <v>12024.783333333335</v>
      </c>
      <c r="H6" s="15">
        <f t="shared" si="1"/>
        <v>12040.699999999997</v>
      </c>
      <c r="I6" s="15">
        <f t="shared" ref="I6" si="2">I10+I56</f>
        <v>12003.950000000003</v>
      </c>
      <c r="J6" s="15"/>
    </row>
    <row r="7" spans="1:10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12155.05</v>
      </c>
      <c r="F7" s="16">
        <f t="shared" si="3"/>
        <v>12155.05</v>
      </c>
      <c r="G7" s="16">
        <f t="shared" ref="G7:H7" si="4">(G6+G8)/2</f>
        <v>12001.75</v>
      </c>
      <c r="H7" s="16">
        <f t="shared" si="4"/>
        <v>12017.224999999999</v>
      </c>
      <c r="I7" s="16">
        <f t="shared" ref="I7" si="5">(I6+I8)/2</f>
        <v>11976.875000000002</v>
      </c>
      <c r="J7" s="16"/>
    </row>
    <row r="8" spans="1:10" ht="14.7" customHeight="1" x14ac:dyDescent="0.3">
      <c r="A8" s="12"/>
      <c r="B8" s="13"/>
      <c r="C8" s="13"/>
      <c r="D8" s="14" t="s">
        <v>8</v>
      </c>
      <c r="E8" s="17">
        <f t="shared" ref="E8:F8" si="6">E14+E56</f>
        <v>12114.75</v>
      </c>
      <c r="F8" s="17">
        <f t="shared" si="6"/>
        <v>12114.75</v>
      </c>
      <c r="G8" s="17">
        <f t="shared" ref="G8:H8" si="7">G14+G56</f>
        <v>11978.716666666667</v>
      </c>
      <c r="H8" s="17">
        <f t="shared" si="7"/>
        <v>11993.749999999998</v>
      </c>
      <c r="I8" s="17">
        <f t="shared" ref="I8" si="8">I14+I56</f>
        <v>11949.800000000001</v>
      </c>
      <c r="J8" s="17"/>
    </row>
    <row r="9" spans="1:10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12063.1</v>
      </c>
      <c r="F9" s="16">
        <f t="shared" si="9"/>
        <v>12063.1</v>
      </c>
      <c r="G9" s="16">
        <f t="shared" ref="G9:H9" si="10">(G8+G10)/2</f>
        <v>11962.400000000001</v>
      </c>
      <c r="H9" s="16">
        <f t="shared" si="10"/>
        <v>11955.424999999999</v>
      </c>
      <c r="I9" s="16">
        <f t="shared" ref="I9" si="11">(I8+I10)/2</f>
        <v>11930.375000000002</v>
      </c>
      <c r="J9" s="16"/>
    </row>
    <row r="10" spans="1:10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12011.45</v>
      </c>
      <c r="F10" s="18">
        <f t="shared" si="12"/>
        <v>12011.45</v>
      </c>
      <c r="G10" s="18">
        <f t="shared" ref="G10:H10" si="13">(2*G14)-G3</f>
        <v>11946.083333333336</v>
      </c>
      <c r="H10" s="18">
        <f t="shared" si="13"/>
        <v>11917.099999999999</v>
      </c>
      <c r="I10" s="18">
        <f t="shared" ref="I10" si="14">(2*I14)-I3</f>
        <v>11910.950000000003</v>
      </c>
      <c r="J10" s="18"/>
    </row>
    <row r="11" spans="1:10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11971.150000000001</v>
      </c>
      <c r="F11" s="16">
        <f t="shared" si="15"/>
        <v>11971.150000000001</v>
      </c>
      <c r="G11" s="16">
        <f t="shared" ref="G11:H11" si="16">(G10+G14)/2</f>
        <v>11923.050000000003</v>
      </c>
      <c r="H11" s="16">
        <f t="shared" si="16"/>
        <v>11893.625</v>
      </c>
      <c r="I11" s="16">
        <f t="shared" ref="I11" si="17">(I10+I14)/2</f>
        <v>11883.875000000002</v>
      </c>
      <c r="J11" s="16"/>
    </row>
    <row r="12" spans="1:10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</row>
    <row r="13" spans="1:10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11919.5</v>
      </c>
      <c r="F13" s="20">
        <f t="shared" si="18"/>
        <v>11942.2</v>
      </c>
      <c r="G13" s="20">
        <f t="shared" ref="G13:H13" si="19">G14+G63/2</f>
        <v>11906.733333333337</v>
      </c>
      <c r="H13" s="20">
        <f t="shared" si="19"/>
        <v>11885</v>
      </c>
      <c r="I13" s="20">
        <f t="shared" ref="I13" si="20">I14+I63/2</f>
        <v>11864.450000000003</v>
      </c>
      <c r="J13" s="20"/>
    </row>
    <row r="14" spans="1:10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11930.85</v>
      </c>
      <c r="F14" s="11">
        <f t="shared" si="21"/>
        <v>11930.85</v>
      </c>
      <c r="G14" s="11">
        <f t="shared" ref="G14:H14" si="22">(G2+G3+G4)/3</f>
        <v>11900.016666666668</v>
      </c>
      <c r="H14" s="11">
        <f t="shared" si="22"/>
        <v>11870.15</v>
      </c>
      <c r="I14" s="11">
        <f t="shared" ref="I14" si="23">(I2+I3+I4)/3</f>
        <v>11856.800000000001</v>
      </c>
      <c r="J14" s="11"/>
    </row>
    <row r="15" spans="1:10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11942.2</v>
      </c>
      <c r="F15" s="21">
        <f t="shared" si="24"/>
        <v>11919.5</v>
      </c>
      <c r="G15" s="21">
        <f t="shared" ref="G15:H15" si="25">G14-G63/2</f>
        <v>11893.3</v>
      </c>
      <c r="H15" s="21">
        <f t="shared" si="25"/>
        <v>11855.3</v>
      </c>
      <c r="I15" s="21">
        <f t="shared" ref="I15" si="26">I14-I63/2</f>
        <v>11849.15</v>
      </c>
      <c r="J15" s="21"/>
    </row>
    <row r="16" spans="1:10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</row>
    <row r="17" spans="1:10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11879.2</v>
      </c>
      <c r="F17" s="16">
        <f t="shared" si="27"/>
        <v>11879.2</v>
      </c>
      <c r="G17" s="16">
        <f t="shared" ref="G17:H17" si="28">(G14+G18)/2</f>
        <v>11883.700000000003</v>
      </c>
      <c r="H17" s="16">
        <f t="shared" si="28"/>
        <v>11831.825000000001</v>
      </c>
      <c r="I17" s="16">
        <f t="shared" ref="I17" si="29">(I14+I18)/2</f>
        <v>11837.375000000002</v>
      </c>
      <c r="J17" s="16"/>
    </row>
    <row r="18" spans="1:10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11827.550000000001</v>
      </c>
      <c r="F18" s="22">
        <f t="shared" si="30"/>
        <v>11827.550000000001</v>
      </c>
      <c r="G18" s="22">
        <f t="shared" ref="G18:H18" si="31">2*G14-G2</f>
        <v>11867.383333333337</v>
      </c>
      <c r="H18" s="22">
        <f t="shared" si="31"/>
        <v>11793.5</v>
      </c>
      <c r="I18" s="22">
        <f t="shared" ref="I18" si="32">2*I14-I2</f>
        <v>11817.950000000003</v>
      </c>
      <c r="J18" s="22"/>
    </row>
    <row r="19" spans="1:10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11787.25</v>
      </c>
      <c r="F19" s="16">
        <f t="shared" si="33"/>
        <v>11787.25</v>
      </c>
      <c r="G19" s="16">
        <f t="shared" ref="G19:H19" si="34">(G18+G20)/2</f>
        <v>11844.350000000002</v>
      </c>
      <c r="H19" s="16">
        <f t="shared" si="34"/>
        <v>11770.025000000001</v>
      </c>
      <c r="I19" s="16">
        <f t="shared" ref="I19" si="35">(I18+I20)/2</f>
        <v>11790.875000000002</v>
      </c>
      <c r="J19" s="16"/>
    </row>
    <row r="20" spans="1:10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11746.95</v>
      </c>
      <c r="F20" s="23">
        <f t="shared" si="36"/>
        <v>11746.95</v>
      </c>
      <c r="G20" s="23">
        <f t="shared" ref="G20:H20" si="37">G14-G56</f>
        <v>11821.316666666669</v>
      </c>
      <c r="H20" s="23">
        <f t="shared" si="37"/>
        <v>11746.550000000001</v>
      </c>
      <c r="I20" s="23">
        <f t="shared" ref="I20" si="38">I14-I56</f>
        <v>11763.800000000001</v>
      </c>
      <c r="J20" s="23"/>
    </row>
    <row r="21" spans="1:10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11695.300000000001</v>
      </c>
      <c r="F21" s="16">
        <f t="shared" si="39"/>
        <v>11695.300000000001</v>
      </c>
      <c r="G21" s="16">
        <f t="shared" ref="G21:H21" si="40">(G20+G22)/2</f>
        <v>11805.000000000004</v>
      </c>
      <c r="H21" s="16">
        <f t="shared" si="40"/>
        <v>11708.225000000002</v>
      </c>
      <c r="I21" s="16">
        <f t="shared" ref="I21" si="41">(I20+I22)/2</f>
        <v>11744.375000000002</v>
      </c>
      <c r="J21" s="16"/>
    </row>
    <row r="22" spans="1:10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11643.650000000001</v>
      </c>
      <c r="F22" s="24">
        <f t="shared" si="42"/>
        <v>11643.650000000001</v>
      </c>
      <c r="G22" s="24">
        <f t="shared" ref="G22:H22" si="43">G18-G56</f>
        <v>11788.683333333338</v>
      </c>
      <c r="H22" s="24">
        <f t="shared" si="43"/>
        <v>11669.900000000001</v>
      </c>
      <c r="I22" s="24">
        <f t="shared" ref="I22" si="44">I18-I56</f>
        <v>11724.950000000003</v>
      </c>
      <c r="J22" s="24"/>
    </row>
    <row r="23" spans="1:10" ht="14.7" customHeight="1" x14ac:dyDescent="0.3">
      <c r="A23" s="234" t="s">
        <v>21</v>
      </c>
      <c r="B23" s="235"/>
      <c r="C23" s="235"/>
      <c r="D23" s="235"/>
      <c r="E23" s="25"/>
      <c r="F23" s="25"/>
      <c r="G23" s="25"/>
      <c r="H23" s="25"/>
      <c r="I23" s="25"/>
      <c r="J23" s="25"/>
    </row>
    <row r="24" spans="1:10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12092.948530410749</v>
      </c>
      <c r="F24" s="17">
        <f t="shared" si="45"/>
        <v>12092.948530410749</v>
      </c>
      <c r="G24" s="17">
        <f t="shared" ref="G24:H24" si="46">(G2/G3)*G4</f>
        <v>11992.54502866133</v>
      </c>
      <c r="H24" s="17">
        <f t="shared" si="46"/>
        <v>11964.230331889843</v>
      </c>
      <c r="I24" s="17">
        <f t="shared" ref="I24" si="47">(I2/I3)*I4</f>
        <v>11965.647237272986</v>
      </c>
      <c r="J24" s="17"/>
    </row>
    <row r="25" spans="1:10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12068.36368</v>
      </c>
      <c r="F25" s="16">
        <f t="shared" si="48"/>
        <v>12068.36368</v>
      </c>
      <c r="G25" s="16">
        <f t="shared" ref="G25:H25" si="49">G26+1.168*(G26-G27)</f>
        <v>11982.013440000001</v>
      </c>
      <c r="H25" s="16">
        <f t="shared" si="49"/>
        <v>11948.13032</v>
      </c>
      <c r="I25" s="16">
        <f t="shared" ref="I25" si="50">I26+1.168*(I26-I27)</f>
        <v>11953.121599999999</v>
      </c>
      <c r="J25" s="16"/>
    </row>
    <row r="26" spans="1:10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12009.295</v>
      </c>
      <c r="F26" s="18">
        <f t="shared" si="51"/>
        <v>12009.295</v>
      </c>
      <c r="G26" s="18">
        <f t="shared" ref="G26:H26" si="52">G4+G57/2</f>
        <v>11956.735000000001</v>
      </c>
      <c r="H26" s="18">
        <f t="shared" si="52"/>
        <v>11908.43</v>
      </c>
      <c r="I26" s="18">
        <f t="shared" ref="I26" si="53">I4+I57/2</f>
        <v>11923.25</v>
      </c>
      <c r="J26" s="18"/>
    </row>
    <row r="27" spans="1:10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11958.7225</v>
      </c>
      <c r="F27" s="7">
        <f t="shared" si="54"/>
        <v>11958.7225</v>
      </c>
      <c r="G27" s="7">
        <f t="shared" ref="G27:H27" si="55">G4+G57/4</f>
        <v>11935.092500000001</v>
      </c>
      <c r="H27" s="7">
        <f t="shared" si="55"/>
        <v>11874.44</v>
      </c>
      <c r="I27" s="7">
        <f t="shared" ref="I27" si="56">I4+I57/4</f>
        <v>11897.675000000001</v>
      </c>
      <c r="J27" s="7"/>
    </row>
    <row r="28" spans="1:10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11941.865</v>
      </c>
      <c r="F28" s="16">
        <f t="shared" si="57"/>
        <v>11941.865</v>
      </c>
      <c r="G28" s="16">
        <f t="shared" ref="G28:H28" si="58">G4+G57/6</f>
        <v>11927.878333333334</v>
      </c>
      <c r="H28" s="16">
        <f t="shared" si="58"/>
        <v>11863.11</v>
      </c>
      <c r="I28" s="16">
        <f t="shared" ref="I28" si="59">I4+I57/6</f>
        <v>11889.15</v>
      </c>
      <c r="J28" s="16"/>
    </row>
    <row r="29" spans="1:10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11925.0075</v>
      </c>
      <c r="F29" s="16">
        <f t="shared" si="60"/>
        <v>11925.0075</v>
      </c>
      <c r="G29" s="16">
        <f t="shared" ref="G29:H29" si="61">G4+G57/12</f>
        <v>11920.664166666667</v>
      </c>
      <c r="H29" s="16">
        <f t="shared" si="61"/>
        <v>11851.78</v>
      </c>
      <c r="I29" s="16">
        <f t="shared" ref="I29" si="62">I4+I57/12</f>
        <v>11880.625</v>
      </c>
      <c r="J29" s="16"/>
    </row>
    <row r="30" spans="1:10" ht="14.7" customHeight="1" x14ac:dyDescent="0.3">
      <c r="A30" s="12"/>
      <c r="B30" s="13"/>
      <c r="C30" s="13"/>
      <c r="D30" s="14" t="s">
        <v>4</v>
      </c>
      <c r="E30" s="11">
        <f t="shared" ref="E30:F30" si="63">E4</f>
        <v>11908.15</v>
      </c>
      <c r="F30" s="11">
        <f t="shared" si="63"/>
        <v>11908.15</v>
      </c>
      <c r="G30" s="11">
        <f t="shared" ref="G30:H30" si="64">G4</f>
        <v>11913.45</v>
      </c>
      <c r="H30" s="11">
        <f t="shared" si="64"/>
        <v>11840.45</v>
      </c>
      <c r="I30" s="11">
        <f t="shared" ref="I30" si="65">I4</f>
        <v>11872.1</v>
      </c>
      <c r="J30" s="11"/>
    </row>
    <row r="31" spans="1:10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11891.2925</v>
      </c>
      <c r="F31" s="16">
        <f t="shared" si="66"/>
        <v>11891.2925</v>
      </c>
      <c r="G31" s="16">
        <f t="shared" ref="G31:H31" si="67">G4-G57/12</f>
        <v>11906.235833333334</v>
      </c>
      <c r="H31" s="16">
        <f t="shared" si="67"/>
        <v>11829.12</v>
      </c>
      <c r="I31" s="16">
        <f t="shared" ref="I31" si="68">I4-I57/12</f>
        <v>11863.575000000001</v>
      </c>
      <c r="J31" s="16"/>
    </row>
    <row r="32" spans="1:10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11874.434999999999</v>
      </c>
      <c r="F32" s="16">
        <f t="shared" si="69"/>
        <v>11874.434999999999</v>
      </c>
      <c r="G32" s="16">
        <f t="shared" ref="G32:H32" si="70">G4-G57/6</f>
        <v>11899.021666666667</v>
      </c>
      <c r="H32" s="16">
        <f t="shared" si="70"/>
        <v>11817.79</v>
      </c>
      <c r="I32" s="16">
        <f t="shared" ref="I32" si="71">I4-I57/6</f>
        <v>11855.050000000001</v>
      </c>
      <c r="J32" s="16"/>
    </row>
    <row r="33" spans="1:250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11857.577499999999</v>
      </c>
      <c r="F33" s="10">
        <f t="shared" si="72"/>
        <v>11857.577499999999</v>
      </c>
      <c r="G33" s="10">
        <f t="shared" ref="G33:H33" si="73">G4-G57/4</f>
        <v>11891.807500000001</v>
      </c>
      <c r="H33" s="10">
        <f t="shared" si="73"/>
        <v>11806.460000000001</v>
      </c>
      <c r="I33" s="10">
        <f t="shared" ref="I33" si="74">I4-I57/4</f>
        <v>11846.525</v>
      </c>
      <c r="J33" s="10"/>
    </row>
    <row r="34" spans="1:250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11807.004999999999</v>
      </c>
      <c r="F34" s="22">
        <f t="shared" si="75"/>
        <v>11807.004999999999</v>
      </c>
      <c r="G34" s="22">
        <f t="shared" ref="G34:H34" si="76">G4-G57/2</f>
        <v>11870.165000000001</v>
      </c>
      <c r="H34" s="22">
        <f t="shared" si="76"/>
        <v>11772.470000000001</v>
      </c>
      <c r="I34" s="22">
        <f t="shared" ref="I34" si="77">I4-I57/2</f>
        <v>11820.95</v>
      </c>
      <c r="J34" s="22"/>
    </row>
    <row r="35" spans="1:250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11747.936319999999</v>
      </c>
      <c r="F35" s="16">
        <f t="shared" si="78"/>
        <v>11747.936319999999</v>
      </c>
      <c r="G35" s="16">
        <f t="shared" ref="G35:H35" si="79">G34-1.168*(G33-G34)</f>
        <v>11844.886560000001</v>
      </c>
      <c r="H35" s="16">
        <f t="shared" si="79"/>
        <v>11732.769680000001</v>
      </c>
      <c r="I35" s="16">
        <f t="shared" ref="I35" si="80">I34-1.168*(I33-I34)</f>
        <v>11791.078400000002</v>
      </c>
      <c r="J35" s="16"/>
    </row>
    <row r="36" spans="1:250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11723.35146958925</v>
      </c>
      <c r="F36" s="23">
        <f t="shared" si="81"/>
        <v>11723.35146958925</v>
      </c>
      <c r="G36" s="23">
        <f t="shared" ref="G36:H36" si="82">G4-(G24-G4)</f>
        <v>11834.354971338671</v>
      </c>
      <c r="H36" s="23">
        <f t="shared" si="82"/>
        <v>11716.669668110158</v>
      </c>
      <c r="I36" s="23">
        <f t="shared" ref="I36" si="83">I4-(I24-I4)</f>
        <v>11778.552762727015</v>
      </c>
      <c r="J36" s="23"/>
    </row>
    <row r="37" spans="1:250" ht="14.7" customHeight="1" x14ac:dyDescent="0.3">
      <c r="A37" s="234" t="s">
        <v>34</v>
      </c>
      <c r="B37" s="235"/>
      <c r="C37" s="235"/>
      <c r="D37" s="235"/>
      <c r="E37" s="26" t="s">
        <v>35</v>
      </c>
      <c r="F37" s="9"/>
      <c r="G37" s="9"/>
      <c r="H37" s="9"/>
      <c r="I37" s="9"/>
      <c r="J37" s="9"/>
    </row>
    <row r="38" spans="1:250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</row>
    <row r="39" spans="1:250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</row>
    <row r="40" spans="1:250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</row>
    <row r="41" spans="1:250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</row>
    <row r="42" spans="1:250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203"/>
    </row>
    <row r="43" spans="1:250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203"/>
    </row>
    <row r="44" spans="1:250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203"/>
    </row>
    <row r="45" spans="1:250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</row>
    <row r="46" spans="1:250" ht="14.7" customHeight="1" x14ac:dyDescent="0.3">
      <c r="A46" s="12"/>
      <c r="B46" s="13"/>
      <c r="C46" s="13"/>
      <c r="D46" s="14" t="s">
        <v>4</v>
      </c>
      <c r="E46" s="11">
        <f t="shared" ref="E46:F46" si="84">E4</f>
        <v>11908.15</v>
      </c>
      <c r="F46" s="11">
        <f t="shared" si="84"/>
        <v>11908.15</v>
      </c>
      <c r="G46" s="11">
        <f t="shared" ref="G46:H46" si="85">G4</f>
        <v>11913.45</v>
      </c>
      <c r="H46" s="11">
        <f t="shared" si="85"/>
        <v>11840.45</v>
      </c>
      <c r="I46" s="11">
        <f t="shared" ref="I46" si="86">I4</f>
        <v>11872.1</v>
      </c>
      <c r="J46" s="11"/>
    </row>
    <row r="47" spans="1:250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04"/>
    </row>
    <row r="48" spans="1:250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205"/>
    </row>
    <row r="49" spans="1:250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03"/>
    </row>
    <row r="50" spans="1:250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03"/>
    </row>
    <row r="51" spans="1:250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</row>
    <row r="52" spans="1:250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</row>
    <row r="53" spans="1:250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</row>
    <row r="54" spans="1:250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</row>
    <row r="55" spans="1:250" ht="14.7" customHeight="1" x14ac:dyDescent="0.3">
      <c r="A55" s="234" t="s">
        <v>45</v>
      </c>
      <c r="B55" s="235"/>
      <c r="C55" s="235"/>
      <c r="D55" s="235"/>
      <c r="E55" s="25"/>
      <c r="F55" s="25"/>
      <c r="G55" s="25"/>
      <c r="H55" s="25"/>
      <c r="I55" s="25"/>
      <c r="J55" s="25"/>
    </row>
    <row r="56" spans="1:250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183.89999999999964</v>
      </c>
      <c r="F56" s="16">
        <f t="shared" si="87"/>
        <v>183.89999999999964</v>
      </c>
      <c r="G56" s="16">
        <f t="shared" ref="G56:H56" si="88">ABS(G2-G3)</f>
        <v>78.699999999998909</v>
      </c>
      <c r="H56" s="16">
        <f t="shared" si="88"/>
        <v>123.59999999999854</v>
      </c>
      <c r="I56" s="16">
        <f t="shared" ref="I56" si="89">ABS(I2-I3)</f>
        <v>93</v>
      </c>
      <c r="J56" s="16"/>
    </row>
    <row r="57" spans="1:250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202.28999999999962</v>
      </c>
      <c r="F57" s="16">
        <f t="shared" si="90"/>
        <v>202.28999999999962</v>
      </c>
      <c r="G57" s="16">
        <f t="shared" ref="G57:H57" si="91">G56*1.1</f>
        <v>86.569999999998799</v>
      </c>
      <c r="H57" s="16">
        <f t="shared" si="91"/>
        <v>135.95999999999842</v>
      </c>
      <c r="I57" s="16">
        <f t="shared" ref="I57" si="92">I56*1.1</f>
        <v>102.30000000000001</v>
      </c>
      <c r="J57" s="16"/>
    </row>
    <row r="58" spans="1:250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23884.400000000001</v>
      </c>
      <c r="F58" s="16">
        <f t="shared" si="93"/>
        <v>23884.400000000001</v>
      </c>
      <c r="G58" s="16">
        <f t="shared" ref="G58:H58" si="94">(G2+G3)</f>
        <v>23786.6</v>
      </c>
      <c r="H58" s="16">
        <f t="shared" si="94"/>
        <v>23770</v>
      </c>
      <c r="I58" s="16">
        <f t="shared" ref="I58" si="95">(I2+I3)</f>
        <v>23698.3</v>
      </c>
      <c r="J58" s="16"/>
    </row>
    <row r="59" spans="1:250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11942.2</v>
      </c>
      <c r="F59" s="16">
        <f t="shared" si="96"/>
        <v>11942.2</v>
      </c>
      <c r="G59" s="16">
        <f t="shared" ref="G59:H59" si="97">(G2+G3)/2</f>
        <v>11893.3</v>
      </c>
      <c r="H59" s="16">
        <f t="shared" si="97"/>
        <v>11885</v>
      </c>
      <c r="I59" s="16">
        <f t="shared" ref="I59" si="98">(I2+I3)/2</f>
        <v>11849.15</v>
      </c>
      <c r="J59" s="16"/>
    </row>
    <row r="60" spans="1:250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11919.5</v>
      </c>
      <c r="F60" s="16">
        <f t="shared" si="99"/>
        <v>11919.5</v>
      </c>
      <c r="G60" s="16">
        <f t="shared" ref="G60:H60" si="100">G61-G62+G61</f>
        <v>11906.733333333337</v>
      </c>
      <c r="H60" s="16">
        <f t="shared" si="100"/>
        <v>11855.3</v>
      </c>
      <c r="I60" s="16">
        <f t="shared" ref="I60" si="101">I61-I62+I61</f>
        <v>11864.450000000003</v>
      </c>
      <c r="J60" s="16"/>
    </row>
    <row r="61" spans="1:250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11930.85</v>
      </c>
      <c r="F61" s="16">
        <f t="shared" si="102"/>
        <v>11930.85</v>
      </c>
      <c r="G61" s="16">
        <f t="shared" ref="G61:H61" si="103">(G2+G3+G4)/3</f>
        <v>11900.016666666668</v>
      </c>
      <c r="H61" s="16">
        <f t="shared" si="103"/>
        <v>11870.15</v>
      </c>
      <c r="I61" s="16">
        <f t="shared" ref="I61" si="104">(I2+I3+I4)/3</f>
        <v>11856.800000000001</v>
      </c>
      <c r="J61" s="16"/>
    </row>
    <row r="62" spans="1:250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11942.2</v>
      </c>
      <c r="F62" s="16">
        <f t="shared" si="105"/>
        <v>11942.2</v>
      </c>
      <c r="G62" s="16">
        <f t="shared" ref="G62:H62" si="106">G59</f>
        <v>11893.3</v>
      </c>
      <c r="H62" s="16">
        <f t="shared" si="106"/>
        <v>11885</v>
      </c>
      <c r="I62" s="16">
        <f t="shared" ref="I62" si="107">I59</f>
        <v>11849.15</v>
      </c>
      <c r="J62" s="16"/>
    </row>
    <row r="63" spans="1:250" ht="14.7" customHeight="1" x14ac:dyDescent="0.3">
      <c r="A63" s="12"/>
      <c r="B63" s="13"/>
      <c r="C63" s="13"/>
      <c r="D63" s="14" t="s">
        <v>51</v>
      </c>
      <c r="E63" s="31">
        <f>(E60-E62)</f>
        <v>-22.700000000000728</v>
      </c>
      <c r="F63" s="31">
        <f t="shared" ref="F63" si="108">ABS(F60-F62)</f>
        <v>22.700000000000728</v>
      </c>
      <c r="G63" s="31">
        <f t="shared" ref="G63:H63" si="109">ABS(G60-G62)</f>
        <v>13.433333333337941</v>
      </c>
      <c r="H63" s="31">
        <f t="shared" si="109"/>
        <v>29.700000000000728</v>
      </c>
      <c r="I63" s="31">
        <f t="shared" ref="I63" si="110">ABS(I60-I62)</f>
        <v>15.30000000000291</v>
      </c>
      <c r="J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zoomScaleNormal="100" workbookViewId="0">
      <selection activeCell="L6" sqref="L6:L10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/>
      <c r="M6" s="109"/>
      <c r="N6" s="176"/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/>
      <c r="M9" s="109"/>
      <c r="N9" s="176"/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0</v>
      </c>
      <c r="M16" s="186"/>
      <c r="N16" s="186">
        <f>VALUE(23.6/100*(N6-N9)+N9)</f>
        <v>0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0</v>
      </c>
      <c r="M17" s="188"/>
      <c r="N17" s="188">
        <f>38.2/100*(N6-N9)+N9</f>
        <v>0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0</v>
      </c>
      <c r="M18" s="186"/>
      <c r="N18" s="186">
        <f>VALUE(50/100*(N6-N9)+N9)</f>
        <v>0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0</v>
      </c>
      <c r="M19" s="186"/>
      <c r="N19" s="186">
        <f>VALUE(61.8/100*(N6-N9)+N9)</f>
        <v>0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0</v>
      </c>
      <c r="M20" s="190"/>
      <c r="N20" s="190">
        <f>VALUE(70.7/100*(N6-N9)+N9)</f>
        <v>0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0</v>
      </c>
      <c r="M21" s="186"/>
      <c r="N21" s="186">
        <f>VALUE(78.6/100*(N6-N9)+N9)</f>
        <v>0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0</v>
      </c>
      <c r="M22" s="190"/>
      <c r="N22" s="190">
        <f>VALUE(100/100*(N6-N9)+N9)</f>
        <v>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0</v>
      </c>
      <c r="M23" s="198"/>
      <c r="N23" s="198">
        <f t="shared" si="0"/>
        <v>0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0</v>
      </c>
      <c r="M26" s="193"/>
      <c r="N26" s="193">
        <f>VALUE(N12-38.2/100*(N6-N9))</f>
        <v>0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0</v>
      </c>
      <c r="M27" s="193"/>
      <c r="N27" s="193">
        <f>VALUE(N12-50/100*(N6-N9))</f>
        <v>0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0</v>
      </c>
      <c r="M28" s="196"/>
      <c r="N28" s="196">
        <f>VALUE(N12-61.8/100*(N6-N9))</f>
        <v>0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0</v>
      </c>
      <c r="M29" s="190"/>
      <c r="N29" s="190">
        <f>VALUE(N12-70.07/100*(N6-N9))</f>
        <v>0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0</v>
      </c>
      <c r="M30" s="193"/>
      <c r="N30" s="193">
        <f>VALUE(N12-100/100*(N6-N9))</f>
        <v>0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0</v>
      </c>
      <c r="M31" s="198"/>
      <c r="N31" s="198">
        <f>VALUE(N12-123.6/100*(N6-N9))</f>
        <v>0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0</v>
      </c>
      <c r="M32" s="190"/>
      <c r="N32" s="190">
        <f>VALUE(N12-138.2/100*(N6-N9))</f>
        <v>0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0</v>
      </c>
      <c r="M33" s="190"/>
      <c r="N33" s="190">
        <f>VALUE(N12-150/100*(N6-N9))</f>
        <v>0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0</v>
      </c>
      <c r="M34" s="225"/>
      <c r="N34" s="225">
        <f>VALUE(N12-161.8/100*(N6-N9))</f>
        <v>0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0</v>
      </c>
      <c r="M35" s="190"/>
      <c r="N35" s="190">
        <f>VALUE(N12-170.07/100*(N6-N9))</f>
        <v>0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0</v>
      </c>
      <c r="M36" s="193"/>
      <c r="N36" s="193">
        <f>VALUE(N12-200/100*(N6-N9))</f>
        <v>0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0</v>
      </c>
      <c r="M37" s="190"/>
      <c r="N37" s="190">
        <f>VALUE(N12-223.6/100*(N6-N9))</f>
        <v>0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0</v>
      </c>
      <c r="M38" s="193"/>
      <c r="N38" s="193">
        <f>VALUE(N12-238.2/100*(N6-N9))</f>
        <v>0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0</v>
      </c>
      <c r="M39" s="193"/>
      <c r="N39" s="193">
        <f>VALUE(N12-261.8/100*(N6-N9))</f>
        <v>0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0</v>
      </c>
      <c r="M40" s="193"/>
      <c r="N40" s="193">
        <f>VALUE(N12-300/100*(N6-N9))</f>
        <v>0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0</v>
      </c>
      <c r="M41" s="190"/>
      <c r="N41" s="190">
        <f>VALUE(N12-323.6/100*(N6-N9))</f>
        <v>0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0</v>
      </c>
      <c r="M42" s="193"/>
      <c r="N42" s="193">
        <f>VALUE(N12-338.2/100*(N6-N9))</f>
        <v>0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0</v>
      </c>
      <c r="M43" s="193"/>
      <c r="N43" s="193">
        <f>VALUE(N12-361.8/100*(N6-N9))</f>
        <v>0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0</v>
      </c>
      <c r="M44" s="193"/>
      <c r="N44" s="193">
        <f>VALUE(N12-400/100*(N6-N9))</f>
        <v>0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0</v>
      </c>
      <c r="M45" s="190"/>
      <c r="N45" s="190">
        <f>VALUE(N12-423.6/100*(N6-N9))</f>
        <v>0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0</v>
      </c>
      <c r="M46" s="190"/>
      <c r="N46" s="190">
        <f>VALUE(N12-438.2/100*(N6-N9))</f>
        <v>0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0</v>
      </c>
      <c r="M47" s="190"/>
      <c r="N47" s="190">
        <f>VALUE(N12-461.8/100*(N6-N9))</f>
        <v>0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0</v>
      </c>
      <c r="M48" s="190"/>
      <c r="N48" s="190">
        <f>VALUE(N12-500/100*(N6-N9))</f>
        <v>0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0</v>
      </c>
      <c r="M49" s="190"/>
      <c r="N49" s="190">
        <f>VALUE(N12-523.6/100*(N6-N9))</f>
        <v>0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0</v>
      </c>
      <c r="M50" s="190"/>
      <c r="N50" s="190">
        <f>VALUE(N12-538.2/100*(N6-N9))</f>
        <v>0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0</v>
      </c>
      <c r="M51" s="190"/>
      <c r="N51" s="190">
        <f>VALUE(N12-561.8/100*(N6-N9))</f>
        <v>0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75"/>
  <sheetViews>
    <sheetView showGridLines="0" topLeftCell="HM1" zoomScaleNormal="100" workbookViewId="0">
      <selection activeCell="HX1" sqref="HX1:IB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6" width="10.77734375" style="91" customWidth="1"/>
    <col min="237" max="443" width="8.77734375" style="33" customWidth="1"/>
  </cols>
  <sheetData>
    <row r="1" spans="1:236" ht="14.7" customHeight="1" x14ac:dyDescent="0.3">
      <c r="A1" s="236"/>
      <c r="B1" s="237"/>
      <c r="C1" s="237"/>
      <c r="D1" s="237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</row>
    <row r="2" spans="1:236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</row>
    <row r="3" spans="1:236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</row>
    <row r="4" spans="1:236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</row>
    <row r="5" spans="1:236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</row>
    <row r="6" spans="1:236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B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</row>
    <row r="7" spans="1:236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B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</row>
    <row r="8" spans="1:236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B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</row>
    <row r="9" spans="1:236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B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</row>
    <row r="10" spans="1:236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B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</row>
    <row r="11" spans="1:236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B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</row>
    <row r="12" spans="1:236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</row>
    <row r="13" spans="1:236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B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</row>
    <row r="14" spans="1:236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B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</row>
    <row r="15" spans="1:236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B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</row>
    <row r="16" spans="1:236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</row>
    <row r="17" spans="1:236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B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</row>
    <row r="18" spans="1:236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B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</row>
    <row r="19" spans="1:236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B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</row>
    <row r="20" spans="1:236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B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</row>
    <row r="21" spans="1:236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B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</row>
    <row r="22" spans="1:236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B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</row>
    <row r="23" spans="1:236" ht="14.7" customHeight="1" x14ac:dyDescent="0.3">
      <c r="A23" s="234" t="s">
        <v>21</v>
      </c>
      <c r="B23" s="235"/>
      <c r="C23" s="235"/>
      <c r="D23" s="235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</row>
    <row r="24" spans="1:236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B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</row>
    <row r="25" spans="1:236" ht="14.7" customHeight="1" x14ac:dyDescent="0.3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B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</row>
    <row r="26" spans="1:236" ht="14.7" customHeight="1" x14ac:dyDescent="0.3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B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</row>
    <row r="27" spans="1:236" ht="14.7" customHeight="1" x14ac:dyDescent="0.3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B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</row>
    <row r="28" spans="1:236" ht="14.7" customHeight="1" x14ac:dyDescent="0.3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B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</row>
    <row r="29" spans="1:236" ht="14.7" customHeight="1" x14ac:dyDescent="0.3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B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</row>
    <row r="30" spans="1:236" ht="14.7" customHeight="1" x14ac:dyDescent="0.3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B30" si="219">HZ4</f>
        <v>11966.05</v>
      </c>
      <c r="IA30" s="11">
        <f t="shared" si="219"/>
        <v>12012.05</v>
      </c>
      <c r="IB30" s="11">
        <f t="shared" si="219"/>
        <v>11908.15</v>
      </c>
    </row>
    <row r="31" spans="1:236" ht="14.7" customHeight="1" x14ac:dyDescent="0.3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B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</row>
    <row r="32" spans="1:236" ht="14.7" customHeight="1" x14ac:dyDescent="0.3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B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</row>
    <row r="33" spans="1:236" ht="14.7" customHeight="1" x14ac:dyDescent="0.3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B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</row>
    <row r="34" spans="1:236" ht="14.7" customHeight="1" x14ac:dyDescent="0.3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B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</row>
    <row r="35" spans="1:236" ht="14.7" customHeight="1" x14ac:dyDescent="0.3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B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</row>
    <row r="36" spans="1:236" ht="14.7" customHeight="1" x14ac:dyDescent="0.3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B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</row>
    <row r="37" spans="1:236" ht="14.7" customHeight="1" x14ac:dyDescent="0.3">
      <c r="A37" s="234" t="s">
        <v>34</v>
      </c>
      <c r="B37" s="235"/>
      <c r="C37" s="235"/>
      <c r="D37" s="235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</row>
    <row r="38" spans="1:236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</row>
    <row r="39" spans="1:236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</row>
    <row r="40" spans="1:236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</row>
    <row r="41" spans="1:236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</row>
    <row r="42" spans="1:236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</row>
    <row r="43" spans="1:236" ht="14.7" customHeight="1" x14ac:dyDescent="0.3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</row>
    <row r="44" spans="1:236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</row>
    <row r="45" spans="1:236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</row>
    <row r="46" spans="1:236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B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</row>
    <row r="47" spans="1:236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</row>
    <row r="48" spans="1:236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78</v>
      </c>
    </row>
    <row r="49" spans="1:236" ht="14.7" customHeight="1" x14ac:dyDescent="0.3">
      <c r="A49" s="234" t="s">
        <v>45</v>
      </c>
      <c r="B49" s="235"/>
      <c r="C49" s="235"/>
      <c r="D49" s="235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</row>
    <row r="50" spans="1:236" ht="14.7" customHeight="1" x14ac:dyDescent="0.3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</row>
    <row r="51" spans="1:236" ht="14.7" customHeight="1" x14ac:dyDescent="0.3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</row>
    <row r="52" spans="1:236" ht="14.7" customHeight="1" x14ac:dyDescent="0.3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</row>
    <row r="53" spans="1:236" ht="14.7" customHeight="1" x14ac:dyDescent="0.3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</row>
    <row r="54" spans="1:236" ht="14.7" customHeight="1" x14ac:dyDescent="0.3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</row>
    <row r="55" spans="1:236" ht="14.7" customHeight="1" x14ac:dyDescent="0.3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</row>
    <row r="56" spans="1:236" ht="14.7" customHeight="1" x14ac:dyDescent="0.3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B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</row>
    <row r="57" spans="1:236" ht="14.7" customHeight="1" x14ac:dyDescent="0.3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B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</row>
    <row r="58" spans="1:236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B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</row>
    <row r="59" spans="1:236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B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</row>
    <row r="60" spans="1:236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B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</row>
    <row r="61" spans="1:236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B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</row>
    <row r="62" spans="1:236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B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</row>
    <row r="63" spans="1:236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B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</row>
    <row r="64" spans="1:236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2019-11-15T05:50:01Z</dcterms:modified>
</cp:coreProperties>
</file>