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4" i="2" s="1"/>
  <c r="I57" i="2" s="1"/>
  <c r="I52" i="2"/>
  <c r="I50" i="2"/>
  <c r="I43" i="2"/>
  <c r="I36" i="2"/>
  <c r="I30" i="2"/>
  <c r="I24" i="2"/>
  <c r="I14" i="2"/>
  <c r="I10" i="2"/>
  <c r="I6" i="2" s="1"/>
  <c r="I18" i="2" l="1"/>
  <c r="I17" i="2" s="1"/>
  <c r="I7" i="2"/>
  <c r="I8" i="2"/>
  <c r="I9" i="2" s="1"/>
  <c r="I15" i="2"/>
  <c r="I13" i="2"/>
  <c r="I22" i="2"/>
  <c r="I51" i="2"/>
  <c r="I20" i="2"/>
  <c r="I11" i="2"/>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H55" i="2"/>
  <c r="H53" i="2"/>
  <c r="H56" i="2" s="1"/>
  <c r="H54" i="2" s="1"/>
  <c r="H57" i="2" s="1"/>
  <c r="H13" i="2" s="1"/>
  <c r="H52" i="2"/>
  <c r="H50" i="2"/>
  <c r="H51" i="2" s="1"/>
  <c r="H43" i="2"/>
  <c r="H30" i="2"/>
  <c r="H24" i="2"/>
  <c r="H36" i="2" s="1"/>
  <c r="H14" i="2"/>
  <c r="H18" i="2" s="1"/>
  <c r="H10" i="2"/>
  <c r="H6" i="2" s="1"/>
  <c r="I21" i="2" l="1"/>
  <c r="I19" i="2"/>
  <c r="I27" i="2"/>
  <c r="I34" i="2"/>
  <c r="I26" i="2"/>
  <c r="I25" i="2" s="1"/>
  <c r="I33" i="2"/>
  <c r="I29" i="2"/>
  <c r="I28" i="2"/>
  <c r="I32" i="2"/>
  <c r="I31" i="2"/>
  <c r="DI32" i="6"/>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H22" i="2"/>
  <c r="H28" i="2"/>
  <c r="H27" i="2"/>
  <c r="H34" i="2"/>
  <c r="H26" i="2"/>
  <c r="H33" i="2"/>
  <c r="H32" i="2"/>
  <c r="H31" i="2"/>
  <c r="H29" i="2"/>
  <c r="H20" i="2"/>
  <c r="H21" i="2" s="1"/>
  <c r="H11" i="2"/>
  <c r="H15" i="2"/>
  <c r="H17" i="2"/>
  <c r="H8" i="2"/>
  <c r="H9" i="2"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G55" i="2"/>
  <c r="G53" i="2"/>
  <c r="G56" i="2" s="1"/>
  <c r="G52" i="2"/>
  <c r="G50" i="2"/>
  <c r="G51" i="2" s="1"/>
  <c r="G43" i="2"/>
  <c r="G30" i="2"/>
  <c r="G24" i="2"/>
  <c r="G36" i="2" s="1"/>
  <c r="G14" i="2"/>
  <c r="G18" i="2" s="1"/>
  <c r="G10" i="2"/>
  <c r="I35" i="2" l="1"/>
  <c r="H7" i="2"/>
  <c r="H25" i="2"/>
  <c r="DH19" i="6"/>
  <c r="DH22" i="6"/>
  <c r="DH21" i="6" s="1"/>
  <c r="DH17" i="6"/>
  <c r="DJ9" i="6"/>
  <c r="DF21" i="6"/>
  <c r="DI25" i="6"/>
  <c r="DJ35" i="6"/>
  <c r="DH11" i="6"/>
  <c r="DH6" i="6"/>
  <c r="DH7" i="6" s="1"/>
  <c r="DF11" i="6"/>
  <c r="DF6" i="6"/>
  <c r="DF7" i="6" s="1"/>
  <c r="DJ11" i="6"/>
  <c r="DJ6" i="6"/>
  <c r="DJ7" i="6" s="1"/>
  <c r="DG7" i="6"/>
  <c r="DF9" i="6"/>
  <c r="H35" i="2"/>
  <c r="H19" i="2"/>
  <c r="G6" i="2"/>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G28" i="2"/>
  <c r="G27" i="2"/>
  <c r="G34" i="2"/>
  <c r="G26" i="2"/>
  <c r="G33" i="2"/>
  <c r="G32" i="2"/>
  <c r="G29" i="2"/>
  <c r="G31" i="2"/>
  <c r="G22" i="2"/>
  <c r="G54" i="2"/>
  <c r="G57" i="2" s="1"/>
  <c r="G13" i="2" s="1"/>
  <c r="G20" i="2"/>
  <c r="G21" i="2" s="1"/>
  <c r="G11" i="2"/>
  <c r="G17" i="2"/>
  <c r="G8" i="2"/>
  <c r="G9" i="2" s="1"/>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G15" i="2"/>
  <c r="DE11" i="6"/>
  <c r="DE6" i="6"/>
  <c r="DE7" i="6" s="1"/>
  <c r="DC6" i="6"/>
  <c r="DC7" i="6" s="1"/>
  <c r="DC11" i="6"/>
  <c r="DC19" i="6"/>
  <c r="DC22" i="6"/>
  <c r="CY18" i="6"/>
  <c r="CY10" i="6"/>
  <c r="DA35" i="6"/>
  <c r="DA10" i="6"/>
  <c r="CY20" i="6"/>
  <c r="DA27" i="6"/>
  <c r="DC35" i="6"/>
  <c r="DE25" i="6"/>
  <c r="CY8" i="6"/>
  <c r="CY9" i="6" s="1"/>
  <c r="DC21" i="6"/>
  <c r="DA31" i="6"/>
  <c r="DC17" i="6"/>
  <c r="DE17" i="6"/>
  <c r="DC25" i="6"/>
  <c r="DD35" i="6"/>
  <c r="G25" i="2"/>
  <c r="G7" i="2"/>
  <c r="G35" i="2"/>
  <c r="G19" i="2"/>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<sst xmlns="http://schemas.openxmlformats.org/spreadsheetml/2006/main" count="157" uniqueCount="72">
  <si>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</si>
  <si>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</si>
  <si>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</si>
  <si>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</si>
  <si>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</si>
  <si>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</si>
  <si>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</si>
  <si>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</si>
  <si>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</si>
  <si>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</si>
  <si>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</si>
  <si>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</si>
  <si>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</si>
  <si>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</si>
  <si>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</si>
  <si>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</si>
  <si>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</si>
  <si>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</si>
  <si>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</si>
  <si>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</si>
  <si>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</si>
  <si>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</si>
  <si>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</si>
  <si>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</si>
  <si>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</si>
  <si>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</si>
  <si>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</si>
  <si>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</si>
  <si>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</si>
  <si>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</si>
  <si>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</si>
  <si>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</si>
  <si>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</si>
  <si>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</si>
  <si>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</si>
  <si>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</si>
  <si>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</si>
  <si>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</si>
  <si>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</si>
  <si>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</si>
  <si>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</si>
  <si>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</si>
  <si>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</si>
  <si>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</si>
  <si>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</si>
  <si>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</si>
  <si>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</si>
  <si>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</si>
  <si>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</si>
  <si>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</si>
  <si>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</si>
  <si>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</si>
  <si>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</si>
  <si>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</si>
  <si>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</si>
  <si>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</si>
  <si>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</si>
  <si>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</si>
  <si>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</si>
  <si>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</si>
  <si>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</si>
  <si>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</si>
  <si>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</si>
  <si>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</si>
  <si>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</si>
  <si>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</si>
  <si>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Updated for-May/14/2019 Nifty closed on a strong bear note at 11148 level .So today on upside first intra resistance is at 11196-01 .Next resistance are 11244-49,11322-27,11366-71,11410-15,11485-90,11515-20,11631-36,11670-75,11713-18,11757-62,11774-79,11810-15, 11870-75,119925-29,12000-05 level.On downside first support is at 11100-95 next support are at 11052-47,10972-67,10929-25,10885-80,10830-25,10783-78,10734-29,10705-00,10656-51,10590-85,10547-42,10510-05 level. Market is in bull zone .So today for intraday on upside intra resistance are at 11201and 11249 level and On downside be alert below 11095 and avoid all longs below 11052 level as selling may intensify below that level . Have a look at weekly trend. </t>
  </si>
  <si>
    <t>Positional Support for NIFTY 11107 11014 and positional Resistance for NIFTY is 11252 11319 11458 11549 11580 11593 11625 .</t>
  </si>
  <si>
    <t>Intraday Resistance of NIFTY are 11243.8 : 11323.2 : 11307.1 : 11329.3</t>
  </si>
  <si>
    <t>Intraday Support of NIFTY are 11052.6 : 10973.2 : 10990.4 : 10968.6</t>
  </si>
  <si>
    <t>Oscillator Analysis The oscillator is showing SELL signalShort Term Oscillator Analysis- and NIFTY in oversold region. </t>
  </si>
  <si>
    <t>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</si>
</sst>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5"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4">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164" fontId="25" fillId="17" borderId="5" xfId="0" applyNumberFormat="1" applyFont="1" applyFill="1" applyBorder="1" applyAlignment="1"/>
    <xf numFmtId="9" fontId="24"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24" fillId="0" borderId="0" xfId="0"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opLeftCell="A20" zoomScale="110" zoomScaleNormal="110" workbookViewId="0">
      <selection activeCell="L46" sqref="L46"/>
    </sheetView>
  </sheetViews>
  <sheetFormatPr defaultColWidth="8.81640625" defaultRowHeight="14.5" customHeight="1" x14ac:dyDescent="0.35"/>
  <cols>
    <col min="1" max="4" width="8.81640625" style="1" customWidth="1"/>
    <col min="5" max="6" width="10.81640625" style="1" customWidth="1"/>
    <col min="7" max="9" width="10.81640625" style="91" customWidth="1"/>
    <col min="13" max="13" width="9.26953125" style="1" bestFit="1" customWidth="1"/>
    <col min="14" max="254" width="8.81640625" style="1" customWidth="1"/>
  </cols>
  <sheetData>
    <row r="1" spans="1:9" ht="14.5" customHeight="1" x14ac:dyDescent="0.35">
      <c r="A1" s="222"/>
      <c r="B1" s="223"/>
      <c r="C1" s="223"/>
      <c r="D1" s="223"/>
      <c r="E1" s="2" t="s">
        <v>65</v>
      </c>
      <c r="F1" s="2" t="s">
        <v>1</v>
      </c>
      <c r="G1" s="3">
        <v>43594</v>
      </c>
      <c r="H1" s="3">
        <v>43595</v>
      </c>
      <c r="I1" s="3">
        <v>43598</v>
      </c>
    </row>
    <row r="2" spans="1:9" ht="14.5" customHeight="1" x14ac:dyDescent="0.35">
      <c r="A2" s="4"/>
      <c r="B2" s="5"/>
      <c r="C2" s="5"/>
      <c r="D2" s="6" t="s">
        <v>2</v>
      </c>
      <c r="E2" s="7">
        <v>11856.15</v>
      </c>
      <c r="F2" s="7">
        <v>11657.05</v>
      </c>
      <c r="G2" s="7">
        <v>11357.6</v>
      </c>
      <c r="H2" s="7">
        <v>11345.8</v>
      </c>
      <c r="I2" s="7">
        <v>11300.2</v>
      </c>
    </row>
    <row r="3" spans="1:9" ht="14.5" customHeight="1" x14ac:dyDescent="0.35">
      <c r="A3" s="4"/>
      <c r="B3" s="8"/>
      <c r="C3" s="9"/>
      <c r="D3" s="6" t="s">
        <v>3</v>
      </c>
      <c r="E3" s="10">
        <v>11549.1</v>
      </c>
      <c r="F3" s="10">
        <v>11251.05</v>
      </c>
      <c r="G3" s="10">
        <v>11255.05</v>
      </c>
      <c r="H3" s="10">
        <v>11251.05</v>
      </c>
      <c r="I3" s="10">
        <v>11125.6</v>
      </c>
    </row>
    <row r="4" spans="1:9" ht="14.5" customHeight="1" x14ac:dyDescent="0.35">
      <c r="A4" s="4"/>
      <c r="B4" s="8"/>
      <c r="C4" s="9"/>
      <c r="D4" s="6" t="s">
        <v>4</v>
      </c>
      <c r="E4" s="11">
        <v>11748.15</v>
      </c>
      <c r="F4" s="11">
        <v>11278.9</v>
      </c>
      <c r="G4" s="11">
        <v>11301.8</v>
      </c>
      <c r="H4" s="11">
        <v>11278.9</v>
      </c>
      <c r="I4" s="11">
        <v>11148.2</v>
      </c>
    </row>
    <row r="5" spans="1:9" ht="14.5" customHeight="1" x14ac:dyDescent="0.35">
      <c r="A5" s="220" t="s">
        <v>5</v>
      </c>
      <c r="B5" s="221"/>
      <c r="C5" s="221"/>
      <c r="D5" s="221"/>
      <c r="E5" s="5"/>
      <c r="F5" s="5"/>
      <c r="G5" s="5"/>
      <c r="H5" s="5"/>
      <c r="I5" s="5"/>
    </row>
    <row r="6" spans="1:9" ht="14.5" customHeight="1" x14ac:dyDescent="0.35">
      <c r="A6" s="12"/>
      <c r="B6" s="13"/>
      <c r="C6" s="13"/>
      <c r="D6" s="14" t="s">
        <v>6</v>
      </c>
      <c r="E6" s="15">
        <f>E10+E50</f>
        <v>12193.550000000001</v>
      </c>
      <c r="F6" s="15">
        <f>F10+F50</f>
        <v>11946.283333333333</v>
      </c>
      <c r="G6" s="15">
        <f t="shared" ref="G6:H6" si="0">G10+G50</f>
        <v>11457.133333333333</v>
      </c>
      <c r="H6" s="15">
        <f t="shared" si="0"/>
        <v>11427.533333333333</v>
      </c>
      <c r="I6" s="15">
        <f t="shared" ref="I6" si="1">I10+I50</f>
        <v>11431.666666666668</v>
      </c>
    </row>
    <row r="7" spans="1:9" ht="14.5" hidden="1" customHeight="1" x14ac:dyDescent="0.35">
      <c r="A7" s="12"/>
      <c r="B7" s="13"/>
      <c r="C7" s="13"/>
      <c r="D7" s="14" t="s">
        <v>7</v>
      </c>
      <c r="E7" s="16">
        <f>(E6+E8)/2</f>
        <v>12109.2</v>
      </c>
      <c r="F7" s="16">
        <f>(F6+F8)/2</f>
        <v>11873.974999999999</v>
      </c>
      <c r="G7" s="16">
        <f t="shared" ref="G7:H7" si="2">(G6+G8)/2</f>
        <v>11432.25</v>
      </c>
      <c r="H7" s="16">
        <f t="shared" si="2"/>
        <v>11407.099999999999</v>
      </c>
      <c r="I7" s="16">
        <f t="shared" ref="I7" si="3">(I6+I8)/2</f>
        <v>11398.800000000001</v>
      </c>
    </row>
    <row r="8" spans="1:9" ht="14.5" customHeight="1" x14ac:dyDescent="0.35">
      <c r="A8" s="12"/>
      <c r="B8" s="13"/>
      <c r="C8" s="13"/>
      <c r="D8" s="14" t="s">
        <v>8</v>
      </c>
      <c r="E8" s="17">
        <f>E14+E50</f>
        <v>12024.85</v>
      </c>
      <c r="F8" s="17">
        <f>F14+F50</f>
        <v>11801.666666666666</v>
      </c>
      <c r="G8" s="17">
        <f t="shared" ref="G8:H8" si="4">G14+G50</f>
        <v>11407.366666666667</v>
      </c>
      <c r="H8" s="17">
        <f t="shared" si="4"/>
        <v>11386.666666666666</v>
      </c>
      <c r="I8" s="17">
        <f t="shared" ref="I8" si="5">I14+I50</f>
        <v>11365.933333333334</v>
      </c>
    </row>
    <row r="9" spans="1:9" ht="14.5" hidden="1" customHeight="1" x14ac:dyDescent="0.35">
      <c r="A9" s="12"/>
      <c r="B9" s="13"/>
      <c r="C9" s="13"/>
      <c r="D9" s="14" t="s">
        <v>9</v>
      </c>
      <c r="E9" s="16">
        <f>(E8+E10)/2</f>
        <v>11955.675000000001</v>
      </c>
      <c r="F9" s="16">
        <f>(F8+F10)/2</f>
        <v>11670.974999999999</v>
      </c>
      <c r="G9" s="16">
        <f t="shared" ref="G9:H9" si="6">(G8+G10)/2</f>
        <v>11380.974999999999</v>
      </c>
      <c r="H9" s="16">
        <f t="shared" si="6"/>
        <v>11359.724999999999</v>
      </c>
      <c r="I9" s="16">
        <f t="shared" ref="I9" si="7">(I8+I10)/2</f>
        <v>11311.5</v>
      </c>
    </row>
    <row r="10" spans="1:9" ht="14.5" customHeight="1" x14ac:dyDescent="0.35">
      <c r="A10" s="12"/>
      <c r="B10" s="13"/>
      <c r="C10" s="13"/>
      <c r="D10" s="14" t="s">
        <v>10</v>
      </c>
      <c r="E10" s="18">
        <f>(2*E14)-E3</f>
        <v>11886.500000000002</v>
      </c>
      <c r="F10" s="18">
        <f>(2*F14)-F3</f>
        <v>11540.283333333333</v>
      </c>
      <c r="G10" s="18">
        <f t="shared" ref="G10:H10" si="8">(2*G14)-G3</f>
        <v>11354.583333333332</v>
      </c>
      <c r="H10" s="18">
        <f t="shared" si="8"/>
        <v>11332.783333333333</v>
      </c>
      <c r="I10" s="18">
        <f t="shared" ref="I10" si="9">(2*I14)-I3</f>
        <v>11257.066666666668</v>
      </c>
    </row>
    <row r="11" spans="1:9" ht="14.5" hidden="1" customHeight="1" x14ac:dyDescent="0.35">
      <c r="A11" s="12"/>
      <c r="B11" s="13"/>
      <c r="C11" s="13"/>
      <c r="D11" s="14" t="s">
        <v>11</v>
      </c>
      <c r="E11" s="16">
        <f>(E10+E14)/2</f>
        <v>11802.150000000001</v>
      </c>
      <c r="F11" s="16">
        <f>(F10+F14)/2</f>
        <v>11467.974999999999</v>
      </c>
      <c r="G11" s="16">
        <f t="shared" ref="G11:H11" si="10">(G10+G14)/2</f>
        <v>11329.699999999999</v>
      </c>
      <c r="H11" s="16">
        <f t="shared" si="10"/>
        <v>11312.349999999999</v>
      </c>
      <c r="I11" s="16">
        <f t="shared" ref="I11" si="11">(I10+I14)/2</f>
        <v>11224.2</v>
      </c>
    </row>
    <row r="12" spans="1:9" ht="8.15" customHeight="1" x14ac:dyDescent="0.35">
      <c r="A12" s="12"/>
      <c r="B12" s="13"/>
      <c r="C12" s="13"/>
      <c r="D12" s="19"/>
      <c r="E12" s="11"/>
      <c r="F12" s="11"/>
      <c r="G12" s="11"/>
      <c r="H12" s="11"/>
      <c r="I12" s="11"/>
    </row>
    <row r="13" spans="1:9" ht="14.5" customHeight="1" x14ac:dyDescent="0.35">
      <c r="A13" s="12"/>
      <c r="B13" s="13"/>
      <c r="C13" s="13"/>
      <c r="D13" s="14" t="s">
        <v>12</v>
      </c>
      <c r="E13" s="20">
        <f>E14+E57/2</f>
        <v>11732.975000000002</v>
      </c>
      <c r="F13" s="20">
        <f>F14+F57/2</f>
        <v>11454.05</v>
      </c>
      <c r="G13" s="20">
        <f t="shared" ref="G13:H13" si="12">G14+G57/2</f>
        <v>11306.325000000001</v>
      </c>
      <c r="H13" s="20">
        <f t="shared" si="12"/>
        <v>11298.424999999999</v>
      </c>
      <c r="I13" s="20">
        <f t="shared" ref="I13" si="13">I14+I57/2</f>
        <v>11212.900000000001</v>
      </c>
    </row>
    <row r="14" spans="1:9" ht="14.5" customHeight="1" x14ac:dyDescent="0.35">
      <c r="A14" s="12"/>
      <c r="B14" s="13"/>
      <c r="C14" s="13"/>
      <c r="D14" s="14" t="s">
        <v>13</v>
      </c>
      <c r="E14" s="11">
        <f>(E2+E3+E4)/3</f>
        <v>11717.800000000001</v>
      </c>
      <c r="F14" s="11">
        <f>(F2+F3+F4)/3</f>
        <v>11395.666666666666</v>
      </c>
      <c r="G14" s="11">
        <f t="shared" ref="G14:H14" si="14">(G2+G3+G4)/3</f>
        <v>11304.816666666666</v>
      </c>
      <c r="H14" s="11">
        <f t="shared" si="14"/>
        <v>11291.916666666666</v>
      </c>
      <c r="I14" s="11">
        <f t="shared" ref="I14" si="15">(I2+I3+I4)/3</f>
        <v>11191.333333333334</v>
      </c>
    </row>
    <row r="15" spans="1:9" ht="14.5" customHeight="1" x14ac:dyDescent="0.35">
      <c r="A15" s="12"/>
      <c r="B15" s="13"/>
      <c r="C15" s="13"/>
      <c r="D15" s="14" t="s">
        <v>14</v>
      </c>
      <c r="E15" s="21">
        <f>E14-E57/2</f>
        <v>11702.625</v>
      </c>
      <c r="F15" s="21">
        <f>F14-F57/2</f>
        <v>11337.283333333333</v>
      </c>
      <c r="G15" s="21">
        <f t="shared" ref="G15:H15" si="16">G14-G57/2</f>
        <v>11303.308333333331</v>
      </c>
      <c r="H15" s="21">
        <f t="shared" si="16"/>
        <v>11285.408333333333</v>
      </c>
      <c r="I15" s="21">
        <f t="shared" ref="I15" si="17">I14-I57/2</f>
        <v>11169.766666666666</v>
      </c>
    </row>
    <row r="16" spans="1:9" ht="8.15" customHeight="1" x14ac:dyDescent="0.35">
      <c r="A16" s="12"/>
      <c r="B16" s="13"/>
      <c r="C16" s="13"/>
      <c r="D16" s="19"/>
      <c r="E16" s="11"/>
      <c r="F16" s="11"/>
      <c r="G16" s="11"/>
      <c r="H16" s="11"/>
      <c r="I16" s="11"/>
    </row>
    <row r="17" spans="1:9" ht="14.5" hidden="1" customHeight="1" x14ac:dyDescent="0.35">
      <c r="A17" s="12"/>
      <c r="B17" s="13"/>
      <c r="C17" s="13"/>
      <c r="D17" s="14" t="s">
        <v>15</v>
      </c>
      <c r="E17" s="16">
        <f>(E14+E18)/2</f>
        <v>11648.625000000002</v>
      </c>
      <c r="F17" s="16">
        <f>(F14+F18)/2</f>
        <v>11264.974999999999</v>
      </c>
      <c r="G17" s="16">
        <f t="shared" ref="G17:H17" si="18">(G14+G18)/2</f>
        <v>11278.424999999999</v>
      </c>
      <c r="H17" s="16">
        <f t="shared" si="18"/>
        <v>11264.974999999999</v>
      </c>
      <c r="I17" s="16">
        <f t="shared" ref="I17" si="19">(I14+I18)/2</f>
        <v>11136.900000000001</v>
      </c>
    </row>
    <row r="18" spans="1:9" ht="14.5" customHeight="1" x14ac:dyDescent="0.35">
      <c r="A18" s="12"/>
      <c r="B18" s="13"/>
      <c r="C18" s="13"/>
      <c r="D18" s="14" t="s">
        <v>16</v>
      </c>
      <c r="E18" s="22">
        <f>2*E14-E2</f>
        <v>11579.450000000003</v>
      </c>
      <c r="F18" s="22">
        <f>2*F14-F2</f>
        <v>11134.283333333333</v>
      </c>
      <c r="G18" s="22">
        <f t="shared" ref="G18:H18" si="20">2*G14-G2</f>
        <v>11252.033333333331</v>
      </c>
      <c r="H18" s="22">
        <f t="shared" si="20"/>
        <v>11238.033333333333</v>
      </c>
      <c r="I18" s="22">
        <f t="shared" ref="I18" si="21">2*I14-I2</f>
        <v>11082.466666666667</v>
      </c>
    </row>
    <row r="19" spans="1:9" ht="14.5" hidden="1" customHeight="1" x14ac:dyDescent="0.35">
      <c r="A19" s="12"/>
      <c r="B19" s="13"/>
      <c r="C19" s="13"/>
      <c r="D19" s="14" t="s">
        <v>17</v>
      </c>
      <c r="E19" s="16">
        <f>(E18+E20)/2</f>
        <v>11495.100000000002</v>
      </c>
      <c r="F19" s="16">
        <f>(F18+F20)/2</f>
        <v>11061.974999999999</v>
      </c>
      <c r="G19" s="16">
        <f t="shared" ref="G19:H19" si="22">(G18+G20)/2</f>
        <v>11227.149999999998</v>
      </c>
      <c r="H19" s="16">
        <f t="shared" si="22"/>
        <v>11217.599999999999</v>
      </c>
      <c r="I19" s="16">
        <f t="shared" ref="I19" si="23">(I18+I20)/2</f>
        <v>11049.6</v>
      </c>
    </row>
    <row r="20" spans="1:9" ht="14.5" customHeight="1" x14ac:dyDescent="0.35">
      <c r="A20" s="12"/>
      <c r="B20" s="13"/>
      <c r="C20" s="13"/>
      <c r="D20" s="14" t="s">
        <v>18</v>
      </c>
      <c r="E20" s="23">
        <f>E14-E50</f>
        <v>11410.750000000002</v>
      </c>
      <c r="F20" s="23">
        <f>F14-F50</f>
        <v>10989.666666666666</v>
      </c>
      <c r="G20" s="23">
        <f t="shared" ref="G20:H20" si="24">G14-G50</f>
        <v>11202.266666666665</v>
      </c>
      <c r="H20" s="23">
        <f t="shared" si="24"/>
        <v>11197.166666666666</v>
      </c>
      <c r="I20" s="23">
        <f t="shared" ref="I20" si="25">I14-I50</f>
        <v>11016.733333333334</v>
      </c>
    </row>
    <row r="21" spans="1:9" ht="14.5" hidden="1" customHeight="1" x14ac:dyDescent="0.35">
      <c r="A21" s="12"/>
      <c r="B21" s="13"/>
      <c r="C21" s="13"/>
      <c r="D21" s="14" t="s">
        <v>19</v>
      </c>
      <c r="E21" s="16">
        <f>(E20+E22)/2</f>
        <v>11341.575000000003</v>
      </c>
      <c r="F21" s="16">
        <f>(F20+F22)/2</f>
        <v>10858.974999999999</v>
      </c>
      <c r="G21" s="16">
        <f t="shared" ref="G21:H21" si="26">(G20+G22)/2</f>
        <v>11175.874999999996</v>
      </c>
      <c r="H21" s="16">
        <f t="shared" si="26"/>
        <v>11170.224999999999</v>
      </c>
      <c r="I21" s="16">
        <f t="shared" ref="I21" si="27">(I20+I22)/2</f>
        <v>10962.3</v>
      </c>
    </row>
    <row r="22" spans="1:9" ht="14.5" customHeight="1" x14ac:dyDescent="0.35">
      <c r="A22" s="12"/>
      <c r="B22" s="13"/>
      <c r="C22" s="13"/>
      <c r="D22" s="14" t="s">
        <v>20</v>
      </c>
      <c r="E22" s="24">
        <f>E18-E50</f>
        <v>11272.400000000003</v>
      </c>
      <c r="F22" s="24">
        <f>F18-F50</f>
        <v>10728.283333333333</v>
      </c>
      <c r="G22" s="24">
        <f t="shared" ref="G22:H22" si="28">G18-G50</f>
        <v>11149.48333333333</v>
      </c>
      <c r="H22" s="24">
        <f t="shared" si="28"/>
        <v>11143.283333333333</v>
      </c>
      <c r="I22" s="24">
        <f t="shared" ref="I22" si="29">I18-I50</f>
        <v>10907.866666666667</v>
      </c>
    </row>
    <row r="23" spans="1:9" ht="14.5" customHeight="1" x14ac:dyDescent="0.35">
      <c r="A23" s="220" t="s">
        <v>21</v>
      </c>
      <c r="B23" s="221"/>
      <c r="C23" s="221"/>
      <c r="D23" s="221"/>
      <c r="E23" s="25"/>
      <c r="F23" s="25"/>
      <c r="G23" s="25"/>
      <c r="H23" s="25"/>
      <c r="I23" s="25"/>
    </row>
    <row r="24" spans="1:9" ht="14.5" customHeight="1" x14ac:dyDescent="0.35">
      <c r="A24" s="12"/>
      <c r="B24" s="13"/>
      <c r="C24" s="13"/>
      <c r="D24" s="14" t="s">
        <v>22</v>
      </c>
      <c r="E24" s="17">
        <f>(E2/E3)*E4</f>
        <v>12060.492040288853</v>
      </c>
      <c r="F24" s="17">
        <f>(F2/F3)*F4</f>
        <v>11685.904981757258</v>
      </c>
      <c r="G24" s="17">
        <f t="shared" ref="G24:H24" si="30">(G2/G3)*G4</f>
        <v>11404.775961013056</v>
      </c>
      <c r="H24" s="17">
        <f t="shared" si="30"/>
        <v>11373.884536998768</v>
      </c>
      <c r="I24" s="17">
        <f t="shared" ref="I24" si="31">(I2/I3)*I4</f>
        <v>11323.154673905228</v>
      </c>
    </row>
    <row r="25" spans="1:9" ht="14.5" hidden="1" customHeight="1" x14ac:dyDescent="0.35">
      <c r="A25" s="12"/>
      <c r="B25" s="13"/>
      <c r="C25" s="13"/>
      <c r="D25" s="14" t="s">
        <v>23</v>
      </c>
      <c r="E25" s="16">
        <f>E26+1.168*(E26-E27)</f>
        <v>12015.651960000001</v>
      </c>
      <c r="F25" s="16">
        <f>F26+1.168*(F26-F27)</f>
        <v>11632.607199999999</v>
      </c>
      <c r="G25" s="16">
        <f t="shared" ref="G25:H25" si="32">G26+1.168*(G26-G27)</f>
        <v>11391.14156</v>
      </c>
      <c r="H25" s="16">
        <f t="shared" si="32"/>
        <v>11361.446199999998</v>
      </c>
      <c r="I25" s="16">
        <f t="shared" ref="I25" si="33">I26+1.168*(I26-I27)</f>
        <v>11300.311520000003</v>
      </c>
    </row>
    <row r="26" spans="1:9" ht="14.5" customHeight="1" x14ac:dyDescent="0.35">
      <c r="A26" s="12"/>
      <c r="B26" s="13"/>
      <c r="C26" s="13"/>
      <c r="D26" s="14" t="s">
        <v>24</v>
      </c>
      <c r="E26" s="18">
        <f>E4+E51/2</f>
        <v>11917.0275</v>
      </c>
      <c r="F26" s="18">
        <f>F4+F51/2</f>
        <v>11502.199999999999</v>
      </c>
      <c r="G26" s="18">
        <f t="shared" ref="G26:H26" si="34">G4+G51/2</f>
        <v>11358.202499999999</v>
      </c>
      <c r="H26" s="18">
        <f t="shared" si="34"/>
        <v>11331.012499999999</v>
      </c>
      <c r="I26" s="18">
        <f t="shared" ref="I26" si="35">I4+I51/2</f>
        <v>11244.230000000001</v>
      </c>
    </row>
    <row r="27" spans="1:9" ht="14.5" customHeight="1" x14ac:dyDescent="0.35">
      <c r="A27" s="12"/>
      <c r="B27" s="13"/>
      <c r="C27" s="13"/>
      <c r="D27" s="14" t="s">
        <v>25</v>
      </c>
      <c r="E27" s="7">
        <f>E4+E51/4</f>
        <v>11832.588749999999</v>
      </c>
      <c r="F27" s="7">
        <f>F4+F51/4</f>
        <v>11390.55</v>
      </c>
      <c r="G27" s="7">
        <f t="shared" ref="G27:H27" si="36">G4+G51/4</f>
        <v>11330.001249999999</v>
      </c>
      <c r="H27" s="7">
        <f t="shared" si="36"/>
        <v>11304.956249999999</v>
      </c>
      <c r="I27" s="7">
        <f t="shared" ref="I27" si="37">I4+I51/4</f>
        <v>11196.215</v>
      </c>
    </row>
    <row r="28" spans="1:9" ht="14.5" hidden="1" customHeight="1" x14ac:dyDescent="0.35">
      <c r="A28" s="12"/>
      <c r="B28" s="13"/>
      <c r="C28" s="13"/>
      <c r="D28" s="14" t="s">
        <v>26</v>
      </c>
      <c r="E28" s="16">
        <f>E4+E51/6</f>
        <v>11804.442499999999</v>
      </c>
      <c r="F28" s="16">
        <f>F4+F51/6</f>
        <v>11353.333333333332</v>
      </c>
      <c r="G28" s="16">
        <f t="shared" ref="G28:H28" si="38">G4+G51/6</f>
        <v>11320.600833333332</v>
      </c>
      <c r="H28" s="16">
        <f t="shared" si="38"/>
        <v>11296.270833333332</v>
      </c>
      <c r="I28" s="16">
        <f t="shared" ref="I28" si="39">I4+I51/6</f>
        <v>11180.210000000001</v>
      </c>
    </row>
    <row r="29" spans="1:9" ht="14.5" hidden="1" customHeight="1" x14ac:dyDescent="0.35">
      <c r="A29" s="12"/>
      <c r="B29" s="13"/>
      <c r="C29" s="13"/>
      <c r="D29" s="14" t="s">
        <v>27</v>
      </c>
      <c r="E29" s="16">
        <f>E4+E51/12</f>
        <v>11776.296249999999</v>
      </c>
      <c r="F29" s="16">
        <f>F4+F51/12</f>
        <v>11316.116666666667</v>
      </c>
      <c r="G29" s="16">
        <f t="shared" ref="G29:H29" si="40">G4+G51/12</f>
        <v>11311.200416666667</v>
      </c>
      <c r="H29" s="16">
        <f t="shared" si="40"/>
        <v>11287.585416666667</v>
      </c>
      <c r="I29" s="16">
        <f t="shared" ref="I29" si="41">I4+I51/12</f>
        <v>11164.205</v>
      </c>
    </row>
    <row r="30" spans="1:9" ht="14.5" customHeight="1" x14ac:dyDescent="0.35">
      <c r="A30" s="12"/>
      <c r="B30" s="13"/>
      <c r="C30" s="13"/>
      <c r="D30" s="14" t="s">
        <v>4</v>
      </c>
      <c r="E30" s="11">
        <f>E4</f>
        <v>11748.15</v>
      </c>
      <c r="F30" s="11">
        <f>F4</f>
        <v>11278.9</v>
      </c>
      <c r="G30" s="11">
        <f t="shared" ref="G30:H30" si="42">G4</f>
        <v>11301.8</v>
      </c>
      <c r="H30" s="11">
        <f t="shared" si="42"/>
        <v>11278.9</v>
      </c>
      <c r="I30" s="11">
        <f t="shared" ref="I30" si="43">I4</f>
        <v>11148.2</v>
      </c>
    </row>
    <row r="31" spans="1:9" ht="14.5" hidden="1" customHeight="1" x14ac:dyDescent="0.35">
      <c r="A31" s="12"/>
      <c r="B31" s="13"/>
      <c r="C31" s="13"/>
      <c r="D31" s="14" t="s">
        <v>28</v>
      </c>
      <c r="E31" s="16">
        <f>E4-E51/12</f>
        <v>11720.00375</v>
      </c>
      <c r="F31" s="16">
        <f>F4-F51/12</f>
        <v>11241.683333333332</v>
      </c>
      <c r="G31" s="16">
        <f t="shared" ref="G31:H31" si="44">G4-G51/12</f>
        <v>11292.399583333332</v>
      </c>
      <c r="H31" s="16">
        <f t="shared" si="44"/>
        <v>11270.214583333332</v>
      </c>
      <c r="I31" s="16">
        <f t="shared" ref="I31" si="45">I4-I51/12</f>
        <v>11132.195000000002</v>
      </c>
    </row>
    <row r="32" spans="1:9" ht="14.5" hidden="1" customHeight="1" x14ac:dyDescent="0.35">
      <c r="A32" s="12"/>
      <c r="B32" s="13"/>
      <c r="C32" s="13"/>
      <c r="D32" s="14" t="s">
        <v>29</v>
      </c>
      <c r="E32" s="16">
        <f>E4-E51/6</f>
        <v>11691.8575</v>
      </c>
      <c r="F32" s="16">
        <f>F4-F51/6</f>
        <v>11204.466666666667</v>
      </c>
      <c r="G32" s="16">
        <f t="shared" ref="G32:H32" si="46">G4-G51/6</f>
        <v>11282.999166666666</v>
      </c>
      <c r="H32" s="16">
        <f t="shared" si="46"/>
        <v>11261.529166666667</v>
      </c>
      <c r="I32" s="16">
        <f t="shared" ref="I32" si="47">I4-I51/6</f>
        <v>11116.19</v>
      </c>
    </row>
    <row r="33" spans="1:13" ht="14.5" customHeight="1" x14ac:dyDescent="0.35">
      <c r="A33" s="12"/>
      <c r="B33" s="13"/>
      <c r="C33" s="13"/>
      <c r="D33" s="14" t="s">
        <v>30</v>
      </c>
      <c r="E33" s="10">
        <f>E4-E51/4</f>
        <v>11663.71125</v>
      </c>
      <c r="F33" s="10">
        <f>F4-F51/4</f>
        <v>11167.25</v>
      </c>
      <c r="G33" s="10">
        <f t="shared" ref="G33:H33" si="48">G4-G51/4</f>
        <v>11273.598749999999</v>
      </c>
      <c r="H33" s="10">
        <f t="shared" si="48"/>
        <v>11252.84375</v>
      </c>
      <c r="I33" s="10">
        <f t="shared" ref="I33" si="49">I4-I51/4</f>
        <v>11100.185000000001</v>
      </c>
    </row>
    <row r="34" spans="1:13" ht="14.5" customHeight="1" x14ac:dyDescent="0.35">
      <c r="A34" s="12"/>
      <c r="B34" s="13"/>
      <c r="C34" s="13"/>
      <c r="D34" s="14" t="s">
        <v>31</v>
      </c>
      <c r="E34" s="22">
        <f>E4-E51/2</f>
        <v>11579.272499999999</v>
      </c>
      <c r="F34" s="22">
        <f>F4-F51/2</f>
        <v>11055.6</v>
      </c>
      <c r="G34" s="22">
        <f t="shared" ref="G34:H34" si="50">G4-G51/2</f>
        <v>11245.397499999999</v>
      </c>
      <c r="H34" s="22">
        <f t="shared" si="50"/>
        <v>11226.7875</v>
      </c>
      <c r="I34" s="22">
        <f t="shared" ref="I34" si="51">I4-I51/2</f>
        <v>11052.17</v>
      </c>
      <c r="M34" s="96"/>
    </row>
    <row r="35" spans="1:13" ht="14.5" hidden="1" customHeight="1" x14ac:dyDescent="0.35">
      <c r="A35" s="12"/>
      <c r="B35" s="13"/>
      <c r="C35" s="13"/>
      <c r="D35" s="14" t="s">
        <v>32</v>
      </c>
      <c r="E35" s="16">
        <f>E34-1.168*(E33-E34)</f>
        <v>11480.648039999998</v>
      </c>
      <c r="F35" s="16">
        <f>F34-1.168*(F33-F34)</f>
        <v>10925.192800000001</v>
      </c>
      <c r="G35" s="16">
        <f t="shared" ref="G35:H35" si="52">G34-1.168*(G33-G34)</f>
        <v>11212.458439999999</v>
      </c>
      <c r="H35" s="16">
        <f t="shared" si="52"/>
        <v>11196.353800000001</v>
      </c>
      <c r="I35" s="16">
        <f t="shared" ref="I35" si="53">I34-1.168*(I33-I34)</f>
        <v>10996.088479999999</v>
      </c>
    </row>
    <row r="36" spans="1:13" ht="14.5" customHeight="1" x14ac:dyDescent="0.35">
      <c r="A36" s="12"/>
      <c r="B36" s="13"/>
      <c r="C36" s="13"/>
      <c r="D36" s="14" t="s">
        <v>33</v>
      </c>
      <c r="E36" s="23">
        <f>E4-(E24-E4)</f>
        <v>11435.807959711146</v>
      </c>
      <c r="F36" s="23">
        <f>F4-(F24-F4)</f>
        <v>10871.895018242742</v>
      </c>
      <c r="G36" s="23">
        <f t="shared" ref="G36:H36" si="54">G4-(G24-G4)</f>
        <v>11198.824038986942</v>
      </c>
      <c r="H36" s="23">
        <f t="shared" si="54"/>
        <v>11183.915463001231</v>
      </c>
      <c r="I36" s="23">
        <f t="shared" ref="I36" si="55">I4-(I24-I4)</f>
        <v>10973.245326094773</v>
      </c>
      <c r="M36" s="96"/>
    </row>
    <row r="37" spans="1:13" ht="14.5" customHeight="1" x14ac:dyDescent="0.35">
      <c r="A37" s="220" t="s">
        <v>34</v>
      </c>
      <c r="B37" s="221"/>
      <c r="C37" s="221"/>
      <c r="D37" s="221"/>
      <c r="E37" s="26" t="s">
        <v>35</v>
      </c>
      <c r="F37" s="9"/>
      <c r="G37" s="9"/>
      <c r="H37" s="9"/>
      <c r="I37" s="9"/>
    </row>
    <row r="38" spans="1:13" ht="14.5" customHeight="1" x14ac:dyDescent="0.35">
      <c r="A38" s="30"/>
      <c r="B38" s="19"/>
      <c r="C38" s="19"/>
      <c r="D38" s="14" t="s">
        <v>36</v>
      </c>
      <c r="E38" s="15"/>
      <c r="F38" s="15"/>
      <c r="G38" s="15"/>
      <c r="H38" s="15"/>
      <c r="I38" s="15"/>
    </row>
    <row r="39" spans="1:13" ht="14.5" customHeight="1" x14ac:dyDescent="0.35">
      <c r="A39" s="30"/>
      <c r="B39" s="19"/>
      <c r="C39" s="19"/>
      <c r="D39" s="14" t="s">
        <v>37</v>
      </c>
      <c r="E39" s="17"/>
      <c r="F39" s="17"/>
      <c r="G39" s="17">
        <v>11461.9794</v>
      </c>
      <c r="H39" s="17">
        <v>11459.5074</v>
      </c>
      <c r="I39" s="17"/>
      <c r="J39" s="219"/>
      <c r="M39" s="217"/>
    </row>
    <row r="40" spans="1:13" ht="14.5" customHeight="1" x14ac:dyDescent="0.35">
      <c r="A40" s="12"/>
      <c r="B40" s="19"/>
      <c r="C40" s="13"/>
      <c r="D40" s="14" t="s">
        <v>38</v>
      </c>
      <c r="E40" s="18"/>
      <c r="F40" s="18"/>
      <c r="G40" s="18">
        <v>11408.614</v>
      </c>
      <c r="H40" s="18">
        <v>11379.8352</v>
      </c>
      <c r="I40" s="18"/>
      <c r="J40" s="218"/>
      <c r="L40" s="1"/>
    </row>
    <row r="41" spans="1:13" ht="14.5" customHeight="1" x14ac:dyDescent="0.35">
      <c r="A41" s="12"/>
      <c r="B41" s="13"/>
      <c r="C41" s="13"/>
      <c r="D41" s="14" t="s">
        <v>39</v>
      </c>
      <c r="E41" s="7"/>
      <c r="F41" s="7"/>
      <c r="G41" s="7">
        <v>11382.8912</v>
      </c>
      <c r="H41" s="7">
        <v>11406.142</v>
      </c>
      <c r="I41" s="7">
        <v>11379.133400000001</v>
      </c>
      <c r="J41" s="216"/>
      <c r="L41" s="1"/>
    </row>
    <row r="42" spans="1:13" ht="14.5" customHeight="1" x14ac:dyDescent="0.35">
      <c r="A42" s="12"/>
      <c r="B42" s="13"/>
      <c r="C42" s="13"/>
      <c r="D42" s="180" t="s">
        <v>64</v>
      </c>
      <c r="E42" s="20"/>
      <c r="F42" s="20"/>
      <c r="G42" s="20">
        <v>11349.921999999999</v>
      </c>
      <c r="H42" s="20">
        <v>11346.866</v>
      </c>
      <c r="I42" s="20">
        <v>11282.233200000001</v>
      </c>
      <c r="J42" s="218"/>
      <c r="M42" s="91"/>
    </row>
    <row r="43" spans="1:13" ht="14.5" customHeight="1" x14ac:dyDescent="0.35">
      <c r="A43" s="12"/>
      <c r="B43" s="13"/>
      <c r="C43" s="13"/>
      <c r="D43" s="14" t="s">
        <v>4</v>
      </c>
      <c r="E43" s="11">
        <f>E4</f>
        <v>11748.15</v>
      </c>
      <c r="F43" s="11">
        <f>F4</f>
        <v>11278.9</v>
      </c>
      <c r="G43" s="11">
        <f t="shared" ref="G43:H43" si="56">G4</f>
        <v>11301.8</v>
      </c>
      <c r="H43" s="11">
        <f t="shared" si="56"/>
        <v>11278.9</v>
      </c>
      <c r="I43" s="11">
        <f t="shared" ref="I43" si="57">I4</f>
        <v>11148.2</v>
      </c>
    </row>
    <row r="44" spans="1:13" ht="14.5" customHeight="1" x14ac:dyDescent="0.35">
      <c r="A44" s="12"/>
      <c r="B44" s="13"/>
      <c r="C44" s="13"/>
      <c r="D44" s="14" t="s">
        <v>40</v>
      </c>
      <c r="E44" s="21"/>
      <c r="F44" s="21"/>
      <c r="G44" s="21"/>
      <c r="H44" s="21"/>
      <c r="I44" s="21">
        <v>11015.592500000001</v>
      </c>
    </row>
    <row r="45" spans="1:13" ht="14.5" customHeight="1" x14ac:dyDescent="0.35">
      <c r="A45" s="12"/>
      <c r="B45" s="13"/>
      <c r="C45" s="13"/>
      <c r="D45" s="14" t="s">
        <v>41</v>
      </c>
      <c r="E45" s="10"/>
      <c r="F45" s="10"/>
      <c r="G45" s="10"/>
      <c r="H45" s="10"/>
      <c r="I45" s="10"/>
      <c r="K45" s="93"/>
      <c r="M45" s="91"/>
    </row>
    <row r="46" spans="1:13" ht="14.5" customHeight="1" x14ac:dyDescent="0.35">
      <c r="A46" s="12"/>
      <c r="B46" s="13"/>
      <c r="C46" s="13"/>
      <c r="D46" s="14" t="s">
        <v>42</v>
      </c>
      <c r="E46" s="22"/>
      <c r="F46" s="22"/>
      <c r="G46" s="22"/>
      <c r="H46" s="22"/>
      <c r="I46" s="22"/>
      <c r="M46" s="91"/>
    </row>
    <row r="47" spans="1:13" ht="14.5" customHeight="1" x14ac:dyDescent="0.35">
      <c r="A47" s="12"/>
      <c r="B47" s="13"/>
      <c r="C47" s="13"/>
      <c r="D47" s="14" t="s">
        <v>43</v>
      </c>
      <c r="E47" s="23"/>
      <c r="F47" s="23"/>
      <c r="G47" s="23"/>
      <c r="H47" s="23"/>
      <c r="I47" s="23"/>
    </row>
    <row r="48" spans="1:13" ht="14.5" customHeight="1" x14ac:dyDescent="0.35">
      <c r="A48" s="12"/>
      <c r="B48" s="13"/>
      <c r="C48" s="13"/>
      <c r="D48" s="14" t="s">
        <v>44</v>
      </c>
      <c r="E48" s="24"/>
      <c r="F48" s="24"/>
      <c r="G48" s="24"/>
      <c r="H48" s="24"/>
      <c r="I48" s="24"/>
    </row>
    <row r="49" spans="1:9" ht="14.5" customHeight="1" x14ac:dyDescent="0.35">
      <c r="A49" s="220" t="s">
        <v>45</v>
      </c>
      <c r="B49" s="221"/>
      <c r="C49" s="221"/>
      <c r="D49" s="221"/>
      <c r="E49" s="25"/>
      <c r="F49" s="25"/>
      <c r="G49" s="25"/>
      <c r="H49" s="25"/>
      <c r="I49" s="25"/>
    </row>
    <row r="50" spans="1:9" ht="14.5" customHeight="1" x14ac:dyDescent="0.35">
      <c r="A50" s="12"/>
      <c r="B50" s="13"/>
      <c r="C50" s="13"/>
      <c r="D50" s="14" t="s">
        <v>46</v>
      </c>
      <c r="E50" s="16">
        <f>ABS(E2-E3)</f>
        <v>307.04999999999927</v>
      </c>
      <c r="F50" s="16">
        <f>ABS(F2-F3)</f>
        <v>406</v>
      </c>
      <c r="G50" s="16">
        <f t="shared" ref="G50:H50" si="58">ABS(G2-G3)</f>
        <v>102.55000000000109</v>
      </c>
      <c r="H50" s="16">
        <f t="shared" si="58"/>
        <v>94.75</v>
      </c>
      <c r="I50" s="16">
        <f t="shared" ref="I50" si="59">ABS(I2-I3)</f>
        <v>174.60000000000036</v>
      </c>
    </row>
    <row r="51" spans="1:9" ht="14.5" customHeight="1" x14ac:dyDescent="0.35">
      <c r="A51" s="12"/>
      <c r="B51" s="13"/>
      <c r="C51" s="13"/>
      <c r="D51" s="14" t="s">
        <v>47</v>
      </c>
      <c r="E51" s="16">
        <f>E50*1.1</f>
        <v>337.7549999999992</v>
      </c>
      <c r="F51" s="16">
        <f>F50*1.1</f>
        <v>446.6</v>
      </c>
      <c r="G51" s="16">
        <f t="shared" ref="G51:H51" si="60">G50*1.1</f>
        <v>112.80500000000121</v>
      </c>
      <c r="H51" s="16">
        <f t="shared" si="60"/>
        <v>104.22500000000001</v>
      </c>
      <c r="I51" s="16">
        <f t="shared" ref="I51" si="61">I50*1.1</f>
        <v>192.06000000000043</v>
      </c>
    </row>
    <row r="52" spans="1:9" ht="14.5" customHeight="1" x14ac:dyDescent="0.35">
      <c r="A52" s="12"/>
      <c r="B52" s="13"/>
      <c r="C52" s="13"/>
      <c r="D52" s="14" t="s">
        <v>48</v>
      </c>
      <c r="E52" s="16">
        <f>(E2+E3)</f>
        <v>23405.25</v>
      </c>
      <c r="F52" s="16">
        <f>(F2+F3)</f>
        <v>22908.1</v>
      </c>
      <c r="G52" s="16">
        <f t="shared" ref="G52:H52" si="62">(G2+G3)</f>
        <v>22612.65</v>
      </c>
      <c r="H52" s="16">
        <f t="shared" si="62"/>
        <v>22596.85</v>
      </c>
      <c r="I52" s="16">
        <f t="shared" ref="I52" si="63">(I2+I3)</f>
        <v>22425.800000000003</v>
      </c>
    </row>
    <row r="53" spans="1:9" ht="14.5" customHeight="1" x14ac:dyDescent="0.35">
      <c r="A53" s="12"/>
      <c r="B53" s="13"/>
      <c r="C53" s="13"/>
      <c r="D53" s="14" t="s">
        <v>49</v>
      </c>
      <c r="E53" s="16">
        <f>(E2+E3)/2</f>
        <v>11702.625</v>
      </c>
      <c r="F53" s="16">
        <f>(F2+F3)/2</f>
        <v>11454.05</v>
      </c>
      <c r="G53" s="16">
        <f t="shared" ref="G53:H53" si="64">(G2+G3)/2</f>
        <v>11306.325000000001</v>
      </c>
      <c r="H53" s="16">
        <f t="shared" si="64"/>
        <v>11298.424999999999</v>
      </c>
      <c r="I53" s="16">
        <f t="shared" ref="I53" si="65">(I2+I3)/2</f>
        <v>11212.900000000001</v>
      </c>
    </row>
    <row r="54" spans="1:9" ht="14.5" customHeight="1" x14ac:dyDescent="0.35">
      <c r="A54" s="12"/>
      <c r="B54" s="13"/>
      <c r="C54" s="13"/>
      <c r="D54" s="14" t="s">
        <v>12</v>
      </c>
      <c r="E54" s="16">
        <f>E55-E56+E55</f>
        <v>11732.975000000002</v>
      </c>
      <c r="F54" s="16">
        <f>F55-F56+F55</f>
        <v>11337.283333333333</v>
      </c>
      <c r="G54" s="16">
        <f t="shared" ref="G54:H54" si="66">G55-G56+G55</f>
        <v>11303.308333333331</v>
      </c>
      <c r="H54" s="16">
        <f t="shared" si="66"/>
        <v>11285.408333333333</v>
      </c>
      <c r="I54" s="16">
        <f t="shared" ref="I54" si="67">I55-I56+I55</f>
        <v>11169.766666666666</v>
      </c>
    </row>
    <row r="55" spans="1:9" ht="14.5" customHeight="1" x14ac:dyDescent="0.35">
      <c r="A55" s="12"/>
      <c r="B55" s="13"/>
      <c r="C55" s="13"/>
      <c r="D55" s="14" t="s">
        <v>50</v>
      </c>
      <c r="E55" s="16">
        <f>(E2+E3+E4)/3</f>
        <v>11717.800000000001</v>
      </c>
      <c r="F55" s="16">
        <f>(F2+F3+F4)/3</f>
        <v>11395.666666666666</v>
      </c>
      <c r="G55" s="16">
        <f t="shared" ref="G55:H55" si="68">(G2+G3+G4)/3</f>
        <v>11304.816666666666</v>
      </c>
      <c r="H55" s="16">
        <f t="shared" si="68"/>
        <v>11291.916666666666</v>
      </c>
      <c r="I55" s="16">
        <f t="shared" ref="I55" si="69">(I2+I3+I4)/3</f>
        <v>11191.333333333334</v>
      </c>
    </row>
    <row r="56" spans="1:9" ht="14.5" customHeight="1" x14ac:dyDescent="0.35">
      <c r="A56" s="12"/>
      <c r="B56" s="13"/>
      <c r="C56" s="13"/>
      <c r="D56" s="14" t="s">
        <v>14</v>
      </c>
      <c r="E56" s="16">
        <f>E53</f>
        <v>11702.625</v>
      </c>
      <c r="F56" s="16">
        <f>F53</f>
        <v>11454.05</v>
      </c>
      <c r="G56" s="16">
        <f t="shared" ref="G56:H56" si="70">G53</f>
        <v>11306.325000000001</v>
      </c>
      <c r="H56" s="16">
        <f t="shared" si="70"/>
        <v>11298.424999999999</v>
      </c>
      <c r="I56" s="16">
        <f t="shared" ref="I56" si="71">I53</f>
        <v>11212.900000000001</v>
      </c>
    </row>
    <row r="57" spans="1:9" ht="14.5" customHeight="1" x14ac:dyDescent="0.35">
      <c r="A57" s="12"/>
      <c r="B57" s="13"/>
      <c r="C57" s="13"/>
      <c r="D57" s="14" t="s">
        <v>51</v>
      </c>
      <c r="E57" s="31">
        <f>(E54-E56)</f>
        <v>30.350000000002183</v>
      </c>
      <c r="F57" s="31">
        <f>ABS(F54-F56)</f>
        <v>116.76666666666642</v>
      </c>
      <c r="G57" s="31">
        <f t="shared" ref="G57:H57" si="72">ABS(G54-G56)</f>
        <v>3.0166666666700621</v>
      </c>
      <c r="H57" s="31">
        <f t="shared" si="72"/>
        <v>13.016666666666424</v>
      </c>
      <c r="I57" s="31">
        <f t="shared" ref="I57" si="73">ABS(I54-I56)</f>
        <v>43.133333333335031</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33" sqref="L33"/>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70"/>
      <c r="B1" s="181"/>
      <c r="C1" s="170"/>
      <c r="D1" s="181"/>
      <c r="E1" s="170"/>
      <c r="F1" s="181"/>
      <c r="G1" s="181"/>
      <c r="H1" s="181"/>
      <c r="I1" s="170"/>
      <c r="J1" s="181"/>
      <c r="K1" s="170"/>
      <c r="L1" s="181"/>
      <c r="M1" s="181"/>
      <c r="N1" s="181"/>
      <c r="O1" s="170"/>
      <c r="P1" s="181"/>
      <c r="Q1" s="170"/>
      <c r="R1" s="181"/>
      <c r="S1" s="181"/>
    </row>
    <row r="2" spans="1:20" ht="23.5" customHeight="1" x14ac:dyDescent="0.5">
      <c r="A2" s="182" t="s">
        <v>63</v>
      </c>
      <c r="B2" s="183"/>
      <c r="C2" s="183"/>
      <c r="D2" s="183"/>
      <c r="E2" s="183"/>
      <c r="F2" s="183"/>
      <c r="G2" s="183"/>
      <c r="H2" s="183"/>
      <c r="I2" s="183"/>
      <c r="J2" s="183"/>
      <c r="K2" s="183"/>
      <c r="L2" s="183"/>
      <c r="M2" s="183"/>
      <c r="N2" s="183"/>
      <c r="O2" s="183"/>
      <c r="P2" s="183"/>
      <c r="Q2" s="183"/>
      <c r="R2" s="183"/>
      <c r="S2" s="183"/>
    </row>
    <row r="3" spans="1:20" ht="14.5" customHeight="1" x14ac:dyDescent="0.35">
      <c r="A3" s="170"/>
      <c r="B3" s="181"/>
      <c r="C3" s="170"/>
      <c r="D3" s="181"/>
      <c r="E3" s="170"/>
      <c r="F3" s="181"/>
      <c r="G3" s="181"/>
      <c r="H3" s="181"/>
      <c r="I3" s="170"/>
      <c r="J3" s="181"/>
      <c r="K3" s="170"/>
      <c r="L3" s="181"/>
      <c r="M3" s="181"/>
      <c r="N3" s="181"/>
      <c r="O3" s="170"/>
      <c r="P3" s="181"/>
      <c r="Q3" s="170"/>
      <c r="R3" s="181"/>
      <c r="S3" s="181"/>
    </row>
    <row r="4" spans="1:20" ht="14.5" customHeight="1" x14ac:dyDescent="0.35">
      <c r="A4" s="170"/>
      <c r="B4" s="202" t="s">
        <v>52</v>
      </c>
      <c r="C4" s="203"/>
      <c r="D4" s="184" t="s">
        <v>53</v>
      </c>
      <c r="E4" s="203"/>
      <c r="F4" s="185" t="s">
        <v>54</v>
      </c>
      <c r="G4" s="185"/>
      <c r="H4" s="202" t="s">
        <v>52</v>
      </c>
      <c r="I4" s="203"/>
      <c r="J4" s="184" t="s">
        <v>53</v>
      </c>
      <c r="K4" s="203"/>
      <c r="L4" s="185" t="s">
        <v>54</v>
      </c>
      <c r="M4" s="185" t="s">
        <v>58</v>
      </c>
      <c r="N4" s="202" t="s">
        <v>52</v>
      </c>
      <c r="O4" s="203"/>
      <c r="P4" s="184" t="s">
        <v>53</v>
      </c>
      <c r="Q4" s="203"/>
      <c r="R4" s="185" t="s">
        <v>54</v>
      </c>
      <c r="S4" s="185"/>
    </row>
    <row r="5" spans="1:20" ht="15" customHeight="1" thickBot="1" x14ac:dyDescent="0.4">
      <c r="A5" s="170"/>
      <c r="B5" s="181"/>
      <c r="C5" s="170"/>
      <c r="D5" s="181"/>
      <c r="E5" s="170"/>
      <c r="F5" s="181"/>
      <c r="G5" s="181"/>
      <c r="H5" s="181"/>
      <c r="I5" s="170"/>
      <c r="J5" s="181"/>
      <c r="K5" s="170"/>
      <c r="L5" s="181"/>
      <c r="M5" s="181"/>
      <c r="N5" s="181"/>
      <c r="O5" s="170"/>
      <c r="P5" s="181"/>
      <c r="Q5" s="170"/>
      <c r="R5" s="181"/>
      <c r="S5" s="181"/>
    </row>
    <row r="6" spans="1:20" ht="15" customHeight="1" thickBot="1" x14ac:dyDescent="0.4">
      <c r="A6" s="186" t="s">
        <v>55</v>
      </c>
      <c r="B6" s="187">
        <v>6825</v>
      </c>
      <c r="C6" s="99"/>
      <c r="D6" s="188">
        <v>10004.799999999999</v>
      </c>
      <c r="E6" s="97"/>
      <c r="F6" s="189">
        <v>10585.65</v>
      </c>
      <c r="G6" s="98"/>
      <c r="H6" s="187">
        <v>11856.15</v>
      </c>
      <c r="I6" s="99"/>
      <c r="J6" s="188">
        <v>11564.8</v>
      </c>
      <c r="K6" s="97"/>
      <c r="L6" s="188">
        <v>11655.9</v>
      </c>
      <c r="M6" s="98"/>
      <c r="N6" s="187">
        <v>11662.65</v>
      </c>
      <c r="O6" s="99"/>
      <c r="P6" s="188"/>
      <c r="Q6" s="97"/>
      <c r="R6" s="189">
        <v>10585.65</v>
      </c>
      <c r="S6" s="98"/>
    </row>
    <row r="7" spans="1:20" ht="14.5" customHeight="1" x14ac:dyDescent="0.35">
      <c r="A7" s="170"/>
      <c r="B7" s="190"/>
      <c r="C7" s="170"/>
      <c r="D7" s="191"/>
      <c r="E7" s="170"/>
      <c r="F7" s="192"/>
      <c r="G7" s="181"/>
      <c r="H7" s="190"/>
      <c r="I7" s="170"/>
      <c r="J7" s="191"/>
      <c r="K7" s="170"/>
      <c r="L7" s="192"/>
      <c r="M7" s="181"/>
      <c r="N7" s="190"/>
      <c r="O7" s="170"/>
      <c r="P7" s="191"/>
      <c r="Q7" s="170"/>
      <c r="R7" s="192"/>
      <c r="S7" s="181"/>
    </row>
    <row r="8" spans="1:20" ht="15" customHeight="1" thickBot="1" x14ac:dyDescent="0.4">
      <c r="A8" s="170"/>
      <c r="B8" s="193"/>
      <c r="C8" s="170"/>
      <c r="D8" s="194"/>
      <c r="E8" s="170"/>
      <c r="F8" s="195"/>
      <c r="G8" s="181"/>
      <c r="H8" s="193"/>
      <c r="I8" s="170"/>
      <c r="J8" s="194"/>
      <c r="K8" s="170"/>
      <c r="L8" s="195"/>
      <c r="M8" s="181"/>
      <c r="N8" s="193"/>
      <c r="O8" s="170"/>
      <c r="P8" s="194"/>
      <c r="Q8" s="170"/>
      <c r="R8" s="195"/>
      <c r="S8" s="181"/>
    </row>
    <row r="9" spans="1:20" ht="15" customHeight="1" thickBot="1" x14ac:dyDescent="0.4">
      <c r="A9" s="186" t="s">
        <v>56</v>
      </c>
      <c r="B9" s="187">
        <v>11171</v>
      </c>
      <c r="C9" s="99"/>
      <c r="D9" s="188">
        <v>10984.75</v>
      </c>
      <c r="E9" s="97"/>
      <c r="F9" s="189">
        <v>11572.8</v>
      </c>
      <c r="G9" s="98"/>
      <c r="H9" s="187">
        <v>11564.8</v>
      </c>
      <c r="I9" s="99"/>
      <c r="J9" s="188">
        <v>11796.75</v>
      </c>
      <c r="K9" s="97"/>
      <c r="L9" s="189">
        <v>11717.25</v>
      </c>
      <c r="M9" s="98"/>
      <c r="N9" s="187">
        <v>11762.9</v>
      </c>
      <c r="O9" s="99"/>
      <c r="P9" s="188"/>
      <c r="Q9" s="97"/>
      <c r="R9" s="188">
        <v>11856.15</v>
      </c>
      <c r="S9" s="98"/>
    </row>
    <row r="10" spans="1:20" ht="14.5" customHeight="1" x14ac:dyDescent="0.35">
      <c r="A10" s="170"/>
      <c r="B10" s="190"/>
      <c r="C10" s="170"/>
      <c r="D10" s="191"/>
      <c r="E10" s="170"/>
      <c r="F10" s="192"/>
      <c r="G10" s="181"/>
      <c r="H10" s="190"/>
      <c r="I10" s="170"/>
      <c r="J10" s="191"/>
      <c r="K10" s="170"/>
      <c r="L10" s="192"/>
      <c r="M10" s="181"/>
      <c r="N10" s="190"/>
      <c r="O10" s="170"/>
      <c r="P10" s="191"/>
      <c r="Q10" s="170"/>
      <c r="R10" s="192"/>
      <c r="S10" s="181"/>
    </row>
    <row r="11" spans="1:20" ht="15" customHeight="1" thickBot="1" x14ac:dyDescent="0.4">
      <c r="A11" s="170"/>
      <c r="B11" s="193"/>
      <c r="C11" s="170"/>
      <c r="D11" s="194"/>
      <c r="E11" s="170"/>
      <c r="F11" s="195"/>
      <c r="G11" s="181"/>
      <c r="H11" s="193"/>
      <c r="I11" s="170"/>
      <c r="J11" s="194"/>
      <c r="K11" s="170"/>
      <c r="L11" s="195"/>
      <c r="M11" s="181"/>
      <c r="N11" s="193"/>
      <c r="O11" s="170"/>
      <c r="P11" s="194"/>
      <c r="Q11" s="170"/>
      <c r="R11" s="195"/>
      <c r="S11" s="181"/>
    </row>
    <row r="12" spans="1:20" ht="15" customHeight="1" thickBot="1" x14ac:dyDescent="0.4">
      <c r="A12" s="186" t="s">
        <v>57</v>
      </c>
      <c r="B12" s="187">
        <v>10004</v>
      </c>
      <c r="C12" s="99"/>
      <c r="D12" s="188">
        <v>10585.65</v>
      </c>
      <c r="E12" s="97"/>
      <c r="F12" s="189">
        <v>11311.6</v>
      </c>
      <c r="G12" s="98"/>
      <c r="H12" s="187"/>
      <c r="I12" s="99"/>
      <c r="J12" s="188">
        <v>11624.3</v>
      </c>
      <c r="K12" s="97"/>
      <c r="L12" s="201">
        <v>11675</v>
      </c>
      <c r="M12" s="98"/>
      <c r="N12" s="187"/>
      <c r="O12" s="99"/>
      <c r="P12" s="188"/>
      <c r="Q12" s="97"/>
      <c r="R12" s="189"/>
      <c r="S12" s="98"/>
      <c r="T12" s="101" t="s">
        <v>58</v>
      </c>
    </row>
    <row r="13" spans="1:20" ht="14.5" customHeight="1" x14ac:dyDescent="0.35">
      <c r="A13" s="170"/>
      <c r="B13" s="181"/>
      <c r="C13" s="170"/>
      <c r="D13" s="181"/>
      <c r="E13" s="170"/>
      <c r="F13" s="181"/>
      <c r="G13" s="181"/>
      <c r="H13" s="181"/>
      <c r="I13" s="170"/>
      <c r="J13" s="181"/>
      <c r="K13" s="170"/>
      <c r="L13" s="181"/>
      <c r="M13" s="181"/>
      <c r="N13" s="181"/>
      <c r="O13" s="170"/>
      <c r="P13" s="181"/>
      <c r="Q13" s="170"/>
      <c r="R13" s="181"/>
      <c r="S13" s="181"/>
    </row>
    <row r="14" spans="1:20" ht="14.5" customHeight="1" x14ac:dyDescent="0.35">
      <c r="A14" s="170"/>
      <c r="B14" s="181"/>
      <c r="C14" s="170"/>
      <c r="D14" s="181"/>
      <c r="E14" s="170"/>
      <c r="F14" s="181"/>
      <c r="G14" s="181"/>
      <c r="H14" s="181"/>
      <c r="I14" s="170"/>
      <c r="J14" s="181"/>
      <c r="K14" s="170"/>
      <c r="L14" s="181"/>
      <c r="M14" s="181"/>
      <c r="N14" s="181"/>
      <c r="O14" s="170"/>
      <c r="P14" s="181"/>
      <c r="Q14" s="170"/>
      <c r="R14" s="181"/>
      <c r="S14" s="181"/>
    </row>
    <row r="15" spans="1:20" ht="14.5" customHeight="1" x14ac:dyDescent="0.35">
      <c r="A15" s="196" t="s">
        <v>59</v>
      </c>
      <c r="B15" s="204"/>
      <c r="C15" s="170"/>
      <c r="D15" s="181"/>
      <c r="E15" s="170"/>
      <c r="F15" s="181"/>
      <c r="G15" s="181"/>
      <c r="H15" s="204"/>
      <c r="I15" s="170"/>
      <c r="J15" s="181"/>
      <c r="K15" s="170"/>
      <c r="L15" s="181"/>
      <c r="M15" s="181"/>
      <c r="N15" s="204"/>
      <c r="O15" s="170"/>
      <c r="P15" s="181"/>
      <c r="Q15" s="170"/>
      <c r="R15" s="181"/>
      <c r="S15" s="181"/>
    </row>
    <row r="16" spans="1:20" ht="14.5" customHeight="1" x14ac:dyDescent="0.35">
      <c r="A16" s="205">
        <v>0.23599999999999999</v>
      </c>
      <c r="B16" s="165">
        <f>VALUE(23.6/100*(B6-B9)+B9)</f>
        <v>10145.343999999999</v>
      </c>
      <c r="C16" s="166"/>
      <c r="D16" s="165">
        <f>VALUE(23.6/100*(D6-D9)+D9)</f>
        <v>10753.4818</v>
      </c>
      <c r="E16" s="165"/>
      <c r="F16" s="165">
        <f>VALUE(23.6/100*(F6-F9)+F9)</f>
        <v>11339.8326</v>
      </c>
      <c r="G16" s="165"/>
      <c r="H16" s="165">
        <f>VALUE(23.6/100*(H6-H9)+H9)</f>
        <v>11633.558599999998</v>
      </c>
      <c r="I16" s="166"/>
      <c r="J16" s="165">
        <f>VALUE(23.6/100*(J6-J9)+J9)</f>
        <v>11742.0098</v>
      </c>
      <c r="K16" s="165"/>
      <c r="L16" s="165">
        <f>VALUE(23.6/100*(L6-L9)+L9)</f>
        <v>11702.7714</v>
      </c>
      <c r="M16" s="165"/>
      <c r="N16" s="165">
        <f>VALUE(23.6/100*(N6-N9)+N9)</f>
        <v>11739.241</v>
      </c>
      <c r="O16" s="166"/>
      <c r="P16" s="165">
        <f>VALUE(23.6/100*(P6-P9)+P9)</f>
        <v>0</v>
      </c>
      <c r="Q16" s="165"/>
      <c r="R16" s="214">
        <f>VALUE(23.6/100*(R6-R9)+R9)</f>
        <v>11556.312</v>
      </c>
      <c r="S16" s="165"/>
    </row>
    <row r="17" spans="1:19" ht="14.5" customHeight="1" x14ac:dyDescent="0.35">
      <c r="A17" s="206">
        <v>0.38200000000000001</v>
      </c>
      <c r="B17" s="167">
        <f>38.2/100*(B6-B9)+B9</f>
        <v>9510.8279999999995</v>
      </c>
      <c r="C17" s="168"/>
      <c r="D17" s="167">
        <f>VALUE(38.2/100*(D6-D9)+D9)</f>
        <v>10610.409099999999</v>
      </c>
      <c r="E17" s="167"/>
      <c r="F17" s="167">
        <f>VALUE(38.2/100*(F6-F9)+F9)</f>
        <v>11195.708699999999</v>
      </c>
      <c r="G17" s="167"/>
      <c r="H17" s="167">
        <f>38.2/100*(H6-H9)+H9</f>
        <v>11676.0957</v>
      </c>
      <c r="I17" s="168"/>
      <c r="J17" s="167">
        <f>VALUE(38.2/100*(J6-J9)+J9)</f>
        <v>11708.1451</v>
      </c>
      <c r="K17" s="167"/>
      <c r="L17" s="167">
        <f>VALUE(38.2/100*(L6-L9)+L9)</f>
        <v>11693.8143</v>
      </c>
      <c r="M17" s="167"/>
      <c r="N17" s="167">
        <f>38.2/100*(N6-N9)+N9</f>
        <v>11724.604499999999</v>
      </c>
      <c r="O17" s="168"/>
      <c r="P17" s="167">
        <f>VALUE(38.2/100*(P6-P9)+P9)</f>
        <v>0</v>
      </c>
      <c r="Q17" s="167"/>
      <c r="R17" s="215">
        <f>VALUE(38.2/100*(R6-R9)+R9)</f>
        <v>11370.819</v>
      </c>
      <c r="S17" s="167"/>
    </row>
    <row r="18" spans="1:19" ht="14.5" customHeight="1" x14ac:dyDescent="0.35">
      <c r="A18" s="205">
        <v>0.5</v>
      </c>
      <c r="B18" s="165">
        <f>VALUE(50/100*(B6-B9)+B9)</f>
        <v>8998</v>
      </c>
      <c r="C18" s="166"/>
      <c r="D18" s="165">
        <f>VALUE(50/100*(D6-D9)+D9)</f>
        <v>10494.775</v>
      </c>
      <c r="E18" s="165"/>
      <c r="F18" s="165">
        <f>VALUE(50/100*(F6-F9)+F9)</f>
        <v>11079.224999999999</v>
      </c>
      <c r="G18" s="165"/>
      <c r="H18" s="165">
        <f>VALUE(50/100*(H6-H9)+H9)</f>
        <v>11710.474999999999</v>
      </c>
      <c r="I18" s="166"/>
      <c r="J18" s="165">
        <f>VALUE(50/100*(J6-J9)+J9)</f>
        <v>11680.775</v>
      </c>
      <c r="K18" s="165"/>
      <c r="L18" s="165">
        <f>VALUE(50/100*(L6-L9)+L9)</f>
        <v>11686.575000000001</v>
      </c>
      <c r="M18" s="165"/>
      <c r="N18" s="165">
        <f>VALUE(50/100*(N6-N9)+N9)</f>
        <v>11712.775</v>
      </c>
      <c r="O18" s="166"/>
      <c r="P18" s="165">
        <f>VALUE(50/100*(P6-P9)+P9)</f>
        <v>0</v>
      </c>
      <c r="Q18" s="165"/>
      <c r="R18" s="165">
        <f>VALUE(50/100*(R6-R9)+R9)</f>
        <v>11220.9</v>
      </c>
      <c r="S18" s="165"/>
    </row>
    <row r="19" spans="1:19" ht="14.5" customHeight="1" x14ac:dyDescent="0.35">
      <c r="A19" s="205">
        <v>0.61799999999999999</v>
      </c>
      <c r="B19" s="165">
        <f>VALUE(61.8/100*(B6-B9)+B9)</f>
        <v>8485.1720000000005</v>
      </c>
      <c r="C19" s="166"/>
      <c r="D19" s="165">
        <f>VALUE(61.8/100*(D6-D9)+D9)</f>
        <v>10379.1409</v>
      </c>
      <c r="E19" s="165"/>
      <c r="F19" s="165">
        <f>VALUE(61.8/100*(F6-F9)+F9)</f>
        <v>10962.7413</v>
      </c>
      <c r="G19" s="165"/>
      <c r="H19" s="165">
        <f>VALUE(61.8/100*(H6-H9)+H9)</f>
        <v>11744.854299999999</v>
      </c>
      <c r="I19" s="166"/>
      <c r="J19" s="165">
        <f>VALUE(61.8/100*(J6-J9)+J9)</f>
        <v>11653.4049</v>
      </c>
      <c r="K19" s="165"/>
      <c r="L19" s="165">
        <f>VALUE(61.8/100*(L6-L9)+L9)</f>
        <v>11679.3357</v>
      </c>
      <c r="M19" s="165"/>
      <c r="N19" s="165">
        <f>VALUE(61.8/100*(N6-N9)+N9)</f>
        <v>11700.9455</v>
      </c>
      <c r="O19" s="166"/>
      <c r="P19" s="165">
        <f>VALUE(61.8/100*(P6-P9)+P9)</f>
        <v>0</v>
      </c>
      <c r="Q19" s="165"/>
      <c r="R19" s="165">
        <f>VALUE(61.8/100*(R6-R9)+R9)</f>
        <v>11070.981</v>
      </c>
      <c r="S19" s="165"/>
    </row>
    <row r="20" spans="1:19" ht="14.5" customHeight="1" x14ac:dyDescent="0.35">
      <c r="A20" s="207">
        <v>0.70699999999999996</v>
      </c>
      <c r="B20" s="169">
        <f>VALUE(70.7/100*(B6-B9)+B9)</f>
        <v>8098.3779999999997</v>
      </c>
      <c r="C20" s="170"/>
      <c r="D20" s="169">
        <f>VALUE(70.7/100*(D6-D9)+D9)</f>
        <v>10291.92535</v>
      </c>
      <c r="E20" s="171"/>
      <c r="F20" s="169">
        <f>VALUE(70.7/100*(F6-F9)+F9)</f>
        <v>10874.88495</v>
      </c>
      <c r="G20" s="169"/>
      <c r="H20" s="169">
        <f>VALUE(70.7/100*(H6-H9)+H9)</f>
        <v>11770.784449999999</v>
      </c>
      <c r="I20" s="170"/>
      <c r="J20" s="169">
        <f>VALUE(70.7/100*(J6-J9)+J9)</f>
        <v>11632.761349999999</v>
      </c>
      <c r="K20" s="171"/>
      <c r="L20" s="169">
        <f>VALUE(70.7/100*(L6-L9)+L9)</f>
        <v>11673.875549999999</v>
      </c>
      <c r="M20" s="169"/>
      <c r="N20" s="169">
        <f>VALUE(70.7/100*(N6-N9)+N9)</f>
        <v>11692.02325</v>
      </c>
      <c r="O20" s="170"/>
      <c r="P20" s="169">
        <f>VALUE(70.7/100*(P6-P9)+P9)</f>
        <v>0</v>
      </c>
      <c r="Q20" s="171"/>
      <c r="R20" s="169">
        <f>VALUE(70.7/100*(R6-R9)+R9)</f>
        <v>10957.906499999999</v>
      </c>
      <c r="S20" s="169"/>
    </row>
    <row r="21" spans="1:19" ht="14.5" customHeight="1" x14ac:dyDescent="0.35">
      <c r="A21" s="205">
        <v>0.78600000000000003</v>
      </c>
      <c r="B21" s="165">
        <f>VALUE(78.6/100*(B6-B9)+B9)</f>
        <v>7755.0439999999999</v>
      </c>
      <c r="C21" s="166"/>
      <c r="D21" s="165">
        <f>VALUE(78.6/100*(D6-D9)+D9)</f>
        <v>10214.5093</v>
      </c>
      <c r="E21" s="165"/>
      <c r="F21" s="165">
        <f>VALUE(78.6/100*(F6-F9)+F9)</f>
        <v>10796.900099999999</v>
      </c>
      <c r="G21" s="165"/>
      <c r="H21" s="165">
        <f>VALUE(78.6/100*(H6-H9)+H9)</f>
        <v>11793.801099999999</v>
      </c>
      <c r="I21" s="166"/>
      <c r="J21" s="165">
        <f>VALUE(78.6/100*(J6-J9)+J9)</f>
        <v>11614.4373</v>
      </c>
      <c r="K21" s="165"/>
      <c r="L21" s="165">
        <f>VALUE(78.6/100*(L6-L9)+L9)</f>
        <v>11669.028899999999</v>
      </c>
      <c r="M21" s="165"/>
      <c r="N21" s="165">
        <f>VALUE(78.6/100*(N6-N9)+N9)</f>
        <v>11684.103499999999</v>
      </c>
      <c r="O21" s="166"/>
      <c r="P21" s="165">
        <f>VALUE(78.6/100*(P6-P9)+P9)</f>
        <v>0</v>
      </c>
      <c r="Q21" s="165"/>
      <c r="R21" s="165">
        <f>VALUE(78.6/100*(R6-R9)+R9)</f>
        <v>10857.537</v>
      </c>
      <c r="S21" s="165"/>
    </row>
    <row r="22" spans="1:19" ht="14.5" customHeight="1" x14ac:dyDescent="0.35">
      <c r="A22" s="207">
        <v>1</v>
      </c>
      <c r="B22" s="169">
        <f>VALUE(100/100*(B6-B9)+B9)</f>
        <v>6825</v>
      </c>
      <c r="C22" s="170"/>
      <c r="D22" s="169">
        <f>VALUE(100/100*(D6-D9)+D9)</f>
        <v>10004.799999999999</v>
      </c>
      <c r="E22" s="171"/>
      <c r="F22" s="169">
        <f>VALUE(100/100*(F6-F9)+F9)</f>
        <v>10585.65</v>
      </c>
      <c r="G22" s="169"/>
      <c r="H22" s="169">
        <f>VALUE(100/100*(H6-H9)+H9)</f>
        <v>11856.15</v>
      </c>
      <c r="I22" s="170"/>
      <c r="J22" s="169">
        <f>VALUE(100/100*(J6-J9)+J9)</f>
        <v>11564.8</v>
      </c>
      <c r="K22" s="171"/>
      <c r="L22" s="169">
        <f>VALUE(100/100*(L6-L9)+L9)</f>
        <v>11655.9</v>
      </c>
      <c r="M22" s="169"/>
      <c r="N22" s="169">
        <f>VALUE(100/100*(N6-N9)+N9)</f>
        <v>11662.65</v>
      </c>
      <c r="O22" s="170"/>
      <c r="P22" s="169">
        <f>VALUE(100/100*(P6-P9)+P9)</f>
        <v>0</v>
      </c>
      <c r="Q22" s="171"/>
      <c r="R22" s="169">
        <f>VALUE(100/100*(R6-R9)+R9)</f>
        <v>10585.65</v>
      </c>
      <c r="S22" s="169"/>
    </row>
    <row r="23" spans="1:19" ht="14.5" customHeight="1" x14ac:dyDescent="0.35">
      <c r="A23" s="170"/>
      <c r="B23" s="169"/>
      <c r="C23" s="170"/>
      <c r="D23" s="169"/>
      <c r="E23" s="171"/>
      <c r="F23" s="169"/>
      <c r="G23" s="169"/>
      <c r="H23" s="169"/>
      <c r="I23" s="170"/>
      <c r="J23" s="169"/>
      <c r="K23" s="171"/>
      <c r="L23" s="169"/>
      <c r="M23" s="169"/>
      <c r="N23" s="169"/>
      <c r="O23" s="170"/>
      <c r="P23" s="169"/>
      <c r="Q23" s="171"/>
      <c r="R23" s="169"/>
      <c r="S23" s="169"/>
    </row>
    <row r="24" spans="1:19" ht="14.5" customHeight="1" x14ac:dyDescent="0.35">
      <c r="A24" s="172" t="s">
        <v>60</v>
      </c>
      <c r="B24" s="169"/>
      <c r="C24" s="170"/>
      <c r="D24" s="169"/>
      <c r="E24" s="171"/>
      <c r="F24" s="169"/>
      <c r="G24" s="169"/>
      <c r="H24" s="169"/>
      <c r="I24" s="170"/>
      <c r="J24" s="169"/>
      <c r="K24" s="171"/>
      <c r="L24" s="169"/>
      <c r="M24" s="169"/>
      <c r="N24" s="169"/>
      <c r="O24" s="170"/>
      <c r="P24" s="169"/>
      <c r="Q24" s="171"/>
      <c r="R24" s="169"/>
      <c r="S24" s="169"/>
    </row>
    <row r="25" spans="1:19" ht="14.5" customHeight="1" x14ac:dyDescent="0.35">
      <c r="A25" s="208">
        <v>0.38200000000000001</v>
      </c>
      <c r="B25" s="173">
        <f>VALUE(B12-38.2/100*(B6-B9))</f>
        <v>11664.172</v>
      </c>
      <c r="C25" s="174"/>
      <c r="D25" s="173">
        <f>VALUE(D12-38.2/100*(D6-D9))</f>
        <v>10959.990900000001</v>
      </c>
      <c r="E25" s="173"/>
      <c r="F25" s="173">
        <f>VALUE(F12-38.2/100*(F6-F9))</f>
        <v>11688.6913</v>
      </c>
      <c r="G25" s="173"/>
      <c r="H25" s="173">
        <f>VALUE(H12-38.2/100*(H6-H9))</f>
        <v>-111.29570000000014</v>
      </c>
      <c r="I25" s="174"/>
      <c r="J25" s="173">
        <f>VALUE(J12-38.2/100*(J6-J9))</f>
        <v>11712.9049</v>
      </c>
      <c r="K25" s="173"/>
      <c r="L25" s="175">
        <f>VALUE(L12-38.2/100*(L6-L9))</f>
        <v>11698.4357</v>
      </c>
      <c r="M25" s="173"/>
      <c r="N25" s="173">
        <f>VALUE(N12-38.2/100*(N6-N9))</f>
        <v>38.295500000000004</v>
      </c>
      <c r="O25" s="174"/>
      <c r="P25" s="173">
        <f>VALUE(P12-38.2/100*(P6-P9))</f>
        <v>0</v>
      </c>
      <c r="Q25" s="173"/>
      <c r="R25" s="173">
        <f>VALUE(R12-38.2/100*(R6-R9))</f>
        <v>485.33100000000002</v>
      </c>
      <c r="S25" s="173"/>
    </row>
    <row r="26" spans="1:19" ht="14.5" customHeight="1" x14ac:dyDescent="0.35">
      <c r="A26" s="208">
        <v>0.5</v>
      </c>
      <c r="B26" s="173">
        <f>VALUE(B12-50/100*(B6-B9))</f>
        <v>12177</v>
      </c>
      <c r="C26" s="174"/>
      <c r="D26" s="173">
        <f>VALUE(D12-50/100*(D6-D9))</f>
        <v>11075.625</v>
      </c>
      <c r="E26" s="173"/>
      <c r="F26" s="173">
        <f>VALUE(F12-50/100*(F6-F9))</f>
        <v>11805.174999999999</v>
      </c>
      <c r="G26" s="173"/>
      <c r="H26" s="173">
        <f>VALUE(H12-50/100*(H6-H9))</f>
        <v>-145.67500000000018</v>
      </c>
      <c r="I26" s="174"/>
      <c r="J26" s="173">
        <f>VALUE(J12-50/100*(J6-J9))</f>
        <v>11740.275</v>
      </c>
      <c r="K26" s="173"/>
      <c r="L26" s="173">
        <f>VALUE(L12-50/100*(L6-L9))</f>
        <v>11705.674999999999</v>
      </c>
      <c r="M26" s="173"/>
      <c r="N26" s="173">
        <f>VALUE(N12-50/100*(N6-N9))</f>
        <v>50.125</v>
      </c>
      <c r="O26" s="174"/>
      <c r="P26" s="173">
        <f>VALUE(P12-50/100*(P6-P9))</f>
        <v>0</v>
      </c>
      <c r="Q26" s="173"/>
      <c r="R26" s="173">
        <f>VALUE(R12-50/100*(R6-R9))</f>
        <v>635.25</v>
      </c>
      <c r="S26" s="173"/>
    </row>
    <row r="27" spans="1:19" ht="14.5" customHeight="1" x14ac:dyDescent="0.35">
      <c r="A27" s="209">
        <v>0.61799999999999999</v>
      </c>
      <c r="B27" s="176">
        <f>VALUE(B12-61.8/100*(B6-B9))</f>
        <v>12689.828</v>
      </c>
      <c r="C27" s="177"/>
      <c r="D27" s="176">
        <f>VALUE(D12-61.8/100*(D6-D9))</f>
        <v>11191.259099999999</v>
      </c>
      <c r="E27" s="176"/>
      <c r="F27" s="176">
        <f>VALUE(F12-61.8/100*(F6-F9))</f>
        <v>11921.6587</v>
      </c>
      <c r="G27" s="176"/>
      <c r="H27" s="176">
        <f>VALUE(H12-61.8/100*(H6-H9))</f>
        <v>-180.05430000000021</v>
      </c>
      <c r="I27" s="177"/>
      <c r="J27" s="176">
        <f>VALUE(J12-61.8/100*(J6-J9))</f>
        <v>11767.6451</v>
      </c>
      <c r="K27" s="176"/>
      <c r="L27" s="176">
        <f>VALUE(L12-61.8/100*(L6-L9))</f>
        <v>11712.9143</v>
      </c>
      <c r="M27" s="176"/>
      <c r="N27" s="176">
        <f>VALUE(N12-61.8/100*(N6-N9))</f>
        <v>61.954499999999996</v>
      </c>
      <c r="O27" s="177"/>
      <c r="P27" s="176">
        <f>VALUE(P12-61.8/100*(P6-P9))</f>
        <v>0</v>
      </c>
      <c r="Q27" s="176"/>
      <c r="R27" s="176">
        <f>VALUE(R12-61.8/100*(R6-R9))</f>
        <v>785.16899999999998</v>
      </c>
      <c r="S27" s="176"/>
    </row>
    <row r="28" spans="1:19" ht="14.5" customHeight="1" x14ac:dyDescent="0.35">
      <c r="A28" s="207">
        <v>0.70699999999999996</v>
      </c>
      <c r="B28" s="169">
        <f>VALUE(B12-70.07/100*(B6-B9))</f>
        <v>13049.242200000001</v>
      </c>
      <c r="C28" s="170"/>
      <c r="D28" s="169">
        <f>VALUE(D12-70.07/100*(D6-D9))</f>
        <v>11272.300965</v>
      </c>
      <c r="E28" s="171"/>
      <c r="F28" s="169">
        <f>VALUE(F12-70.07/100*(F6-F9))</f>
        <v>12003.296005</v>
      </c>
      <c r="G28" s="169"/>
      <c r="H28" s="169">
        <f>VALUE(H12-70.07/100*(H6-H9))</f>
        <v>-204.14894500000023</v>
      </c>
      <c r="I28" s="170"/>
      <c r="J28" s="169">
        <f>VALUE(J12-70.07/100*(J6-J9))</f>
        <v>11786.827364999999</v>
      </c>
      <c r="K28" s="171"/>
      <c r="L28" s="169">
        <f>VALUE(L12-70.07/100*(L6-L9))</f>
        <v>11717.987945000001</v>
      </c>
      <c r="M28" s="169"/>
      <c r="N28" s="169">
        <f>VALUE(N12-70.07/100*(N6-N9))</f>
        <v>70.245174999999989</v>
      </c>
      <c r="O28" s="170"/>
      <c r="P28" s="169">
        <f>VALUE(P12-70.07/100*(P6-P9))</f>
        <v>0</v>
      </c>
      <c r="Q28" s="171"/>
      <c r="R28" s="169">
        <f>VALUE(R12-70.07/100*(R6-R9))</f>
        <v>890.23934999999983</v>
      </c>
      <c r="S28" s="169"/>
    </row>
    <row r="29" spans="1:19" ht="14.5" customHeight="1" x14ac:dyDescent="0.35">
      <c r="A29" s="208">
        <v>1</v>
      </c>
      <c r="B29" s="173">
        <f>VALUE(B12-100/100*(B6-B9))</f>
        <v>14350</v>
      </c>
      <c r="C29" s="174"/>
      <c r="D29" s="173">
        <f>VALUE(D12-100/100*(D6-D9))</f>
        <v>11565.6</v>
      </c>
      <c r="E29" s="173"/>
      <c r="F29" s="173">
        <f>VALUE(F12-100/100*(F6-F9))</f>
        <v>12298.75</v>
      </c>
      <c r="G29" s="173"/>
      <c r="H29" s="212">
        <f>VALUE(H12-100/100*(H6-H9))</f>
        <v>-291.35000000000036</v>
      </c>
      <c r="I29" s="174"/>
      <c r="J29" s="212">
        <f>VALUE(J12-100/100*(J6-J9))</f>
        <v>11856.25</v>
      </c>
      <c r="K29" s="173"/>
      <c r="L29" s="173">
        <f>VALUE(L12-100/100*(L6-L9))</f>
        <v>11736.35</v>
      </c>
      <c r="M29" s="173"/>
      <c r="N29" s="173">
        <f>VALUE(N12-100/100*(N6-N9))</f>
        <v>100.25</v>
      </c>
      <c r="O29" s="174"/>
      <c r="P29" s="173">
        <f>VALUE(P12-100/100*(P6-P9))</f>
        <v>0</v>
      </c>
      <c r="Q29" s="173"/>
      <c r="R29" s="173">
        <f>VALUE(R12-100/100*(R6-R9))</f>
        <v>1270.5</v>
      </c>
      <c r="S29" s="173"/>
    </row>
    <row r="30" spans="1:19" ht="14.5" customHeight="1" x14ac:dyDescent="0.35">
      <c r="A30" s="210">
        <v>1.236</v>
      </c>
      <c r="B30" s="178">
        <f>VALUE(B12-123.6/100*(B6-B9))</f>
        <v>15375.655999999999</v>
      </c>
      <c r="C30" s="179"/>
      <c r="D30" s="178">
        <f>VALUE(D12-123.6/100*(D6-D9))</f>
        <v>11796.868200000001</v>
      </c>
      <c r="E30" s="178"/>
      <c r="F30" s="178">
        <f>VALUE(F12-123.6/100*(F6-F9))</f>
        <v>12531.7174</v>
      </c>
      <c r="G30" s="178"/>
      <c r="H30" s="213">
        <f>VALUE(H12-123.6/100*(H6-H9))</f>
        <v>-360.10860000000042</v>
      </c>
      <c r="I30" s="179"/>
      <c r="J30" s="213">
        <f>VALUE(J12-123.6/100*(J6-J9))</f>
        <v>11910.9902</v>
      </c>
      <c r="K30" s="178"/>
      <c r="L30" s="178">
        <f>VALUE(L12-123.6/100*(L6-L9))</f>
        <v>11750.828600000001</v>
      </c>
      <c r="M30" s="178"/>
      <c r="N30" s="178">
        <f>VALUE(N12-123.6/100*(N6-N9))</f>
        <v>123.90899999999999</v>
      </c>
      <c r="O30" s="179"/>
      <c r="P30" s="178">
        <f>VALUE(P12-123.6/100*(P6-P9))</f>
        <v>0</v>
      </c>
      <c r="Q30" s="178"/>
      <c r="R30" s="178">
        <f>VALUE(R12-123.6/100*(R6-R9))</f>
        <v>1570.338</v>
      </c>
      <c r="S30" s="178"/>
    </row>
    <row r="31" spans="1:19" ht="14.5" customHeight="1" x14ac:dyDescent="0.35">
      <c r="A31" s="207">
        <v>1.3819999999999999</v>
      </c>
      <c r="B31" s="169">
        <f>VALUE(B12-138.2/100*(B6-B9))</f>
        <v>16010.171999999999</v>
      </c>
      <c r="C31" s="170"/>
      <c r="D31" s="169">
        <f>VALUE(D12-138.2/100*(D6-D9))</f>
        <v>11939.940900000001</v>
      </c>
      <c r="E31" s="171"/>
      <c r="F31" s="169">
        <f>VALUE(F12-138.2/100*(F6-F9))</f>
        <v>12675.8413</v>
      </c>
      <c r="G31" s="169"/>
      <c r="H31" s="169">
        <f>VALUE(H12-138.2/100*(H6-H9))</f>
        <v>-402.64570000000049</v>
      </c>
      <c r="I31" s="170"/>
      <c r="J31" s="169">
        <f>VALUE(J12-138.2/100*(J6-J9))</f>
        <v>11944.8549</v>
      </c>
      <c r="K31" s="171"/>
      <c r="L31" s="169">
        <f>VALUE(L12-138.2/100*(L6-L9))</f>
        <v>11759.7857</v>
      </c>
      <c r="M31" s="169"/>
      <c r="N31" s="169">
        <f>VALUE(N12-138.2/100*(N6-N9))</f>
        <v>138.54549999999998</v>
      </c>
      <c r="O31" s="170"/>
      <c r="P31" s="169">
        <f>VALUE(P12-138.2/100*(P6-P9))</f>
        <v>0</v>
      </c>
      <c r="Q31" s="171"/>
      <c r="R31" s="169">
        <f>VALUE(R12-138.2/100*(R6-R9))</f>
        <v>1755.8309999999999</v>
      </c>
      <c r="S31" s="169"/>
    </row>
    <row r="32" spans="1:19" ht="14.5" customHeight="1" x14ac:dyDescent="0.35">
      <c r="A32" s="207">
        <v>1.5</v>
      </c>
      <c r="B32" s="169">
        <f>VALUE(B12-150/100*(B6-B9))</f>
        <v>16523</v>
      </c>
      <c r="C32" s="170"/>
      <c r="D32" s="169">
        <f>VALUE(D12-150/100*(D6-D9))</f>
        <v>12055.575000000001</v>
      </c>
      <c r="E32" s="171"/>
      <c r="F32" s="169">
        <f>VALUE(F12-150/100*(F6-F9))</f>
        <v>12792.325000000001</v>
      </c>
      <c r="G32" s="169"/>
      <c r="H32" s="169">
        <f>VALUE(H12-150/100*(H6-H9))</f>
        <v>-437.02500000000055</v>
      </c>
      <c r="I32" s="170"/>
      <c r="J32" s="169">
        <f>VALUE(J12-150/100*(J6-J9))</f>
        <v>11972.225</v>
      </c>
      <c r="K32" s="171"/>
      <c r="L32" s="169">
        <f>VALUE(L12-150/100*(L6-L9))</f>
        <v>11767.025000000001</v>
      </c>
      <c r="M32" s="169"/>
      <c r="N32" s="169">
        <f>VALUE(N12-150/100*(N6-N9))</f>
        <v>150.375</v>
      </c>
      <c r="O32" s="170"/>
      <c r="P32" s="169">
        <f>VALUE(P12-150/100*(P6-P9))</f>
        <v>0</v>
      </c>
      <c r="Q32" s="171"/>
      <c r="R32" s="169">
        <f>VALUE(R12-150/100*(R6-R9))</f>
        <v>1905.75</v>
      </c>
      <c r="S32" s="169"/>
    </row>
    <row r="33" spans="1:19" ht="14.5" customHeight="1" x14ac:dyDescent="0.35">
      <c r="A33" s="209">
        <v>1.6180000000000001</v>
      </c>
      <c r="B33" s="176">
        <f>VALUE(B12-161.8/100*(B6-B9))</f>
        <v>17035.828000000001</v>
      </c>
      <c r="C33" s="177"/>
      <c r="D33" s="176">
        <f>VALUE(D12-161.8/100*(D6-D9))</f>
        <v>12171.2091</v>
      </c>
      <c r="E33" s="176"/>
      <c r="F33" s="176">
        <f>VALUE(F12-161.8/100*(F6-F9))</f>
        <v>12908.8087</v>
      </c>
      <c r="G33" s="176"/>
      <c r="H33" s="176">
        <f>VALUE(H12-161.8/100*(H6-H9))</f>
        <v>-471.4043000000006</v>
      </c>
      <c r="I33" s="177"/>
      <c r="J33" s="176">
        <f>VALUE(J12-161.8/100*(J6-J9))</f>
        <v>11999.5951</v>
      </c>
      <c r="K33" s="176"/>
      <c r="L33" s="176">
        <f>VALUE(L12-161.8/100*(L6-L9))</f>
        <v>11774.264300000001</v>
      </c>
      <c r="M33" s="176"/>
      <c r="N33" s="176">
        <f>VALUE(N12-161.8/100*(N6-N9))</f>
        <v>162.20450000000002</v>
      </c>
      <c r="O33" s="177"/>
      <c r="P33" s="176">
        <f>VALUE(P12-161.8/100*(P6-P9))</f>
        <v>0</v>
      </c>
      <c r="Q33" s="176"/>
      <c r="R33" s="176">
        <f>VALUE(R12-161.8/100*(R6-R9))</f>
        <v>2055.6690000000003</v>
      </c>
      <c r="S33" s="176"/>
    </row>
    <row r="34" spans="1:19" ht="14.5" customHeight="1" x14ac:dyDescent="0.35">
      <c r="A34" s="207">
        <v>1.7070000000000001</v>
      </c>
      <c r="B34" s="169">
        <f>VALUE(B12-170.07/100*(B6-B9))</f>
        <v>17395.242200000001</v>
      </c>
      <c r="C34" s="170"/>
      <c r="D34" s="169">
        <f>VALUE(D12-170.07/100*(D6-D9))</f>
        <v>12252.250965000001</v>
      </c>
      <c r="E34" s="171"/>
      <c r="F34" s="169">
        <f>VALUE(F12-170.07/100*(F6-F9))</f>
        <v>12990.446005</v>
      </c>
      <c r="G34" s="169"/>
      <c r="H34" s="169">
        <f>VALUE(H12-170.07/100*(H6-H9))</f>
        <v>-495.49894500000056</v>
      </c>
      <c r="I34" s="170"/>
      <c r="J34" s="169">
        <f>VALUE(J12-170.07/100*(J6-J9))</f>
        <v>12018.777365</v>
      </c>
      <c r="K34" s="171"/>
      <c r="L34" s="169">
        <f>VALUE(L12-170.07/100*(L6-L9))</f>
        <v>11779.337945000001</v>
      </c>
      <c r="M34" s="169"/>
      <c r="N34" s="169">
        <f>VALUE(N12-170.07/100*(N6-N9))</f>
        <v>170.49517499999999</v>
      </c>
      <c r="O34" s="170"/>
      <c r="P34" s="169">
        <f>VALUE(P12-170.07/100*(P6-P9))</f>
        <v>0</v>
      </c>
      <c r="Q34" s="171"/>
      <c r="R34" s="169">
        <f>VALUE(R12-170.07/100*(R6-R9))</f>
        <v>2160.7393499999998</v>
      </c>
      <c r="S34" s="169"/>
    </row>
    <row r="35" spans="1:19" ht="14.5" customHeight="1" x14ac:dyDescent="0.35">
      <c r="A35" s="208">
        <v>2</v>
      </c>
      <c r="B35" s="173">
        <f>VALUE(B12-200/100*(B6-B9))</f>
        <v>18696</v>
      </c>
      <c r="C35" s="174"/>
      <c r="D35" s="173">
        <f>VALUE(D12-200/100*(D6-D9))</f>
        <v>12545.550000000001</v>
      </c>
      <c r="E35" s="173"/>
      <c r="F35" s="173">
        <f>VALUE(F12-200/100*(F6-F9))</f>
        <v>13285.9</v>
      </c>
      <c r="G35" s="173"/>
      <c r="H35" s="173">
        <f>VALUE(H12-200/100*(H6-H9))</f>
        <v>-582.70000000000073</v>
      </c>
      <c r="I35" s="174"/>
      <c r="J35" s="173">
        <f>VALUE(J12-200/100*(J6-J9))</f>
        <v>12088.2</v>
      </c>
      <c r="K35" s="173"/>
      <c r="L35" s="173">
        <f>VALUE(L12-200/100*(L6-L9))</f>
        <v>11797.7</v>
      </c>
      <c r="M35" s="173"/>
      <c r="N35" s="173">
        <f>VALUE(N12-200/100*(N6-N9))</f>
        <v>200.5</v>
      </c>
      <c r="O35" s="174"/>
      <c r="P35" s="173">
        <f>VALUE(P12-200/100*(P6-P9))</f>
        <v>0</v>
      </c>
      <c r="Q35" s="173"/>
      <c r="R35" s="173">
        <f>VALUE(R12-200/100*(R6-R9))</f>
        <v>2541</v>
      </c>
      <c r="S35" s="173"/>
    </row>
    <row r="36" spans="1:19" ht="14.5" customHeight="1" x14ac:dyDescent="0.35">
      <c r="A36" s="207">
        <v>2.2360000000000002</v>
      </c>
      <c r="B36" s="169">
        <f>VALUE(B12-223.6/100*(B6-B9))</f>
        <v>19721.655999999999</v>
      </c>
      <c r="C36" s="170"/>
      <c r="D36" s="169">
        <f>VALUE(D12-223.6/100*(D6-D9))</f>
        <v>12776.818200000002</v>
      </c>
      <c r="E36" s="171"/>
      <c r="F36" s="169">
        <f>VALUE(F12-223.6/100*(F6-F9))</f>
        <v>13518.867399999999</v>
      </c>
      <c r="G36" s="169"/>
      <c r="H36" s="169">
        <f>VALUE(H12-223.6/100*(H6-H9))</f>
        <v>-651.45860000000073</v>
      </c>
      <c r="I36" s="170"/>
      <c r="J36" s="169">
        <f>VALUE(J12-223.6/100*(J6-J9))</f>
        <v>12142.940200000001</v>
      </c>
      <c r="K36" s="171"/>
      <c r="L36" s="169">
        <f>VALUE(L12-223.6/100*(L6-L9))</f>
        <v>11812.178600000001</v>
      </c>
      <c r="M36" s="169"/>
      <c r="N36" s="169">
        <f>VALUE(N12-223.6/100*(N6-N9))</f>
        <v>224.15899999999996</v>
      </c>
      <c r="O36" s="170"/>
      <c r="P36" s="169">
        <f>VALUE(P12-223.6/100*(P6-P9))</f>
        <v>0</v>
      </c>
      <c r="Q36" s="171"/>
      <c r="R36" s="169">
        <f>VALUE(R12-223.6/100*(R6-R9))</f>
        <v>2840.8379999999997</v>
      </c>
      <c r="S36" s="169"/>
    </row>
    <row r="37" spans="1:19" ht="14.5" customHeight="1" x14ac:dyDescent="0.35">
      <c r="A37" s="208">
        <v>2.3820000000000001</v>
      </c>
      <c r="B37" s="173">
        <f>VALUE(B12-238.2/100*(B6-B9))</f>
        <v>20356.171999999999</v>
      </c>
      <c r="C37" s="174"/>
      <c r="D37" s="173">
        <f>VALUE(D12-238.2/100*(D6-D9))</f>
        <v>12919.890900000002</v>
      </c>
      <c r="E37" s="173"/>
      <c r="F37" s="173">
        <f>VALUE(F12-238.2/100*(F6-F9))</f>
        <v>13662.9913</v>
      </c>
      <c r="G37" s="173"/>
      <c r="H37" s="173">
        <f>VALUE(H12-238.2/100*(H6-H9))</f>
        <v>-693.99570000000074</v>
      </c>
      <c r="I37" s="174"/>
      <c r="J37" s="173">
        <f>VALUE(J12-238.2/100*(J6-J9))</f>
        <v>12176.804900000001</v>
      </c>
      <c r="K37" s="173"/>
      <c r="L37" s="173">
        <f>VALUE(L12-238.2/100*(L6-L9))</f>
        <v>11821.135700000001</v>
      </c>
      <c r="M37" s="173"/>
      <c r="N37" s="173">
        <f>VALUE(N12-238.2/100*(N6-N9))</f>
        <v>238.79549999999998</v>
      </c>
      <c r="O37" s="174"/>
      <c r="P37" s="173">
        <f>VALUE(P12-238.2/100*(P6-P9))</f>
        <v>0</v>
      </c>
      <c r="Q37" s="173"/>
      <c r="R37" s="173">
        <f>VALUE(R12-238.2/100*(R6-R9))</f>
        <v>3026.3309999999997</v>
      </c>
      <c r="S37" s="173"/>
    </row>
    <row r="38" spans="1:19" ht="14.5" customHeight="1" x14ac:dyDescent="0.35">
      <c r="A38" s="208">
        <v>2.6179999999999999</v>
      </c>
      <c r="B38" s="173">
        <f>VALUE(B12-261.8/100*(B6-B9))</f>
        <v>21381.828000000001</v>
      </c>
      <c r="C38" s="174"/>
      <c r="D38" s="173">
        <f>VALUE(D12-261.8/100*(D6-D9))</f>
        <v>13151.159100000001</v>
      </c>
      <c r="E38" s="173"/>
      <c r="F38" s="173">
        <f>VALUE(F12-261.8/100*(F6-F9))</f>
        <v>13895.958699999999</v>
      </c>
      <c r="G38" s="173"/>
      <c r="H38" s="173">
        <f>VALUE(H12-261.8/100*(H6-H9))</f>
        <v>-762.75430000000108</v>
      </c>
      <c r="I38" s="174"/>
      <c r="J38" s="173">
        <f>VALUE(J12-261.8/100*(J6-J9))</f>
        <v>12231.545100000001</v>
      </c>
      <c r="K38" s="173"/>
      <c r="L38" s="173">
        <f>VALUE(L12-261.8/100*(L6-L9))</f>
        <v>11835.614300000001</v>
      </c>
      <c r="M38" s="173"/>
      <c r="N38" s="173">
        <f>VALUE(N12-261.8/100*(N6-N9))</f>
        <v>262.45450000000005</v>
      </c>
      <c r="O38" s="174"/>
      <c r="P38" s="173">
        <f>VALUE(P12-261.8/100*(P6-P9))</f>
        <v>0</v>
      </c>
      <c r="Q38" s="173"/>
      <c r="R38" s="173">
        <f>VALUE(R12-261.8/100*(R6-R9))</f>
        <v>3326.1690000000003</v>
      </c>
      <c r="S38" s="173"/>
    </row>
    <row r="39" spans="1:19" ht="14.5" customHeight="1" x14ac:dyDescent="0.35">
      <c r="A39" s="208">
        <v>3</v>
      </c>
      <c r="B39" s="173">
        <f>VALUE(B12-300/100*(B6-B9))</f>
        <v>23042</v>
      </c>
      <c r="C39" s="174"/>
      <c r="D39" s="173">
        <f>VALUE(D12-300/100*(D6-D9))</f>
        <v>13525.500000000002</v>
      </c>
      <c r="E39" s="173"/>
      <c r="F39" s="173">
        <f>VALUE(F12-300/100*(F6-F9))</f>
        <v>14273.05</v>
      </c>
      <c r="G39" s="173"/>
      <c r="H39" s="173">
        <f>VALUE(H12-300/100*(H6-H9))</f>
        <v>-874.05000000000109</v>
      </c>
      <c r="I39" s="174"/>
      <c r="J39" s="173">
        <f>VALUE(J12-300/100*(J6-J9))</f>
        <v>12320.150000000001</v>
      </c>
      <c r="K39" s="173"/>
      <c r="L39" s="173">
        <f>VALUE(L12-300/100*(L6-L9))</f>
        <v>11859.050000000001</v>
      </c>
      <c r="M39" s="173"/>
      <c r="N39" s="173">
        <f>VALUE(N12-300/100*(N6-N9))</f>
        <v>300.75</v>
      </c>
      <c r="O39" s="174"/>
      <c r="P39" s="173">
        <f>VALUE(P12-300/100*(P6-P9))</f>
        <v>0</v>
      </c>
      <c r="Q39" s="173"/>
      <c r="R39" s="173">
        <f>VALUE(R12-300/100*(R6-R9))</f>
        <v>3811.5</v>
      </c>
      <c r="S39" s="173"/>
    </row>
    <row r="40" spans="1:19" ht="14.5" customHeight="1" x14ac:dyDescent="0.35">
      <c r="A40" s="207">
        <v>3.2360000000000002</v>
      </c>
      <c r="B40" s="169">
        <f>VALUE(B12-323.6/100*(B6-B9))</f>
        <v>24067.656000000003</v>
      </c>
      <c r="C40" s="170"/>
      <c r="D40" s="169">
        <f>VALUE(D12-323.6/100*(D6-D9))</f>
        <v>13756.768200000002</v>
      </c>
      <c r="E40" s="171"/>
      <c r="F40" s="169">
        <f>VALUE(F12-323.6/100*(F6-F9))</f>
        <v>14506.017399999999</v>
      </c>
      <c r="G40" s="169"/>
      <c r="H40" s="169">
        <f>VALUE(H12-323.6/100*(H6-H9))</f>
        <v>-942.80860000000121</v>
      </c>
      <c r="I40" s="170"/>
      <c r="J40" s="169">
        <f>VALUE(J12-323.6/100*(J6-J9))</f>
        <v>12374.890200000002</v>
      </c>
      <c r="K40" s="171"/>
      <c r="L40" s="169">
        <f>VALUE(L12-323.6/100*(L6-L9))</f>
        <v>11873.528600000001</v>
      </c>
      <c r="M40" s="169"/>
      <c r="N40" s="169">
        <f>VALUE(N12-323.6/100*(N6-N9))</f>
        <v>324.40900000000005</v>
      </c>
      <c r="O40" s="170"/>
      <c r="P40" s="169">
        <f>VALUE(P12-323.6/100*(P6-P9))</f>
        <v>0</v>
      </c>
      <c r="Q40" s="171"/>
      <c r="R40" s="169">
        <f>VALUE(R12-323.6/100*(R6-R9))</f>
        <v>4111.3380000000006</v>
      </c>
      <c r="S40" s="169"/>
    </row>
    <row r="41" spans="1:19" ht="14.5" customHeight="1" x14ac:dyDescent="0.35">
      <c r="A41" s="208">
        <v>3.3820000000000001</v>
      </c>
      <c r="B41" s="173">
        <f>VALUE(B12-338.2/100*(B6-B9))</f>
        <v>24702.171999999999</v>
      </c>
      <c r="C41" s="174"/>
      <c r="D41" s="173">
        <f>VALUE(D12-338.2/100*(D6-D9))</f>
        <v>13899.840900000003</v>
      </c>
      <c r="E41" s="173"/>
      <c r="F41" s="173">
        <f>VALUE(F12-338.2/100*(F6-F9))</f>
        <v>14650.141299999999</v>
      </c>
      <c r="G41" s="173"/>
      <c r="H41" s="173">
        <f>VALUE(H12-338.2/100*(H6-H9))</f>
        <v>-985.3457000000011</v>
      </c>
      <c r="I41" s="174"/>
      <c r="J41" s="173">
        <f>VALUE(J12-338.2/100*(J6-J9))</f>
        <v>12408.754900000002</v>
      </c>
      <c r="K41" s="173"/>
      <c r="L41" s="173">
        <f>VALUE(L12-338.2/100*(L6-L9))</f>
        <v>11882.485700000001</v>
      </c>
      <c r="M41" s="173"/>
      <c r="N41" s="173">
        <f>VALUE(N12-338.2/100*(N6-N9))</f>
        <v>339.04549999999995</v>
      </c>
      <c r="O41" s="174"/>
      <c r="P41" s="173">
        <f>VALUE(P12-338.2/100*(P6-P9))</f>
        <v>0</v>
      </c>
      <c r="Q41" s="173"/>
      <c r="R41" s="173">
        <f>VALUE(R12-338.2/100*(R6-R9))</f>
        <v>4296.8309999999992</v>
      </c>
      <c r="S41" s="173"/>
    </row>
    <row r="42" spans="1:19" ht="14.5" customHeight="1" x14ac:dyDescent="0.35">
      <c r="A42" s="208">
        <v>3.6179999999999999</v>
      </c>
      <c r="B42" s="173">
        <f>VALUE(B12-361.8/100*(B6-B9))</f>
        <v>25727.828000000001</v>
      </c>
      <c r="C42" s="174"/>
      <c r="D42" s="173">
        <f>VALUE(D12-361.8/100*(D6-D9))</f>
        <v>14131.109100000001</v>
      </c>
      <c r="E42" s="173"/>
      <c r="F42" s="173">
        <f>VALUE(F12-361.8/100*(F6-F9))</f>
        <v>14883.108699999999</v>
      </c>
      <c r="G42" s="173"/>
      <c r="H42" s="173">
        <f>VALUE(H12-361.8/100*(H6-H9))</f>
        <v>-1054.1043000000013</v>
      </c>
      <c r="I42" s="174"/>
      <c r="J42" s="173">
        <f>VALUE(J12-361.8/100*(J6-J9))</f>
        <v>12463.495100000002</v>
      </c>
      <c r="K42" s="173"/>
      <c r="L42" s="173">
        <f>VALUE(L12-361.8/100*(L6-L9))</f>
        <v>11896.964300000001</v>
      </c>
      <c r="M42" s="173"/>
      <c r="N42" s="173">
        <f>VALUE(N12-361.8/100*(N6-N9))</f>
        <v>362.70450000000005</v>
      </c>
      <c r="O42" s="174"/>
      <c r="P42" s="173">
        <f>VALUE(P12-361.8/100*(P6-P9))</f>
        <v>0</v>
      </c>
      <c r="Q42" s="173"/>
      <c r="R42" s="173">
        <f>VALUE(R12-361.8/100*(R6-R9))</f>
        <v>4596.6690000000008</v>
      </c>
      <c r="S42" s="173"/>
    </row>
    <row r="43" spans="1:19" ht="14.5" customHeight="1" x14ac:dyDescent="0.35">
      <c r="A43" s="208">
        <v>4</v>
      </c>
      <c r="B43" s="173">
        <f>VALUE(B12-400/100*(B6-B9))</f>
        <v>27388</v>
      </c>
      <c r="C43" s="174"/>
      <c r="D43" s="173">
        <f>VALUE(D12-400/100*(D6-D9))</f>
        <v>14505.450000000003</v>
      </c>
      <c r="E43" s="173"/>
      <c r="F43" s="173">
        <f>VALUE(F12-400/100*(F6-F9))</f>
        <v>15260.199999999999</v>
      </c>
      <c r="G43" s="173"/>
      <c r="H43" s="173">
        <f>VALUE(H12-400/100*(H6-H9))</f>
        <v>-1165.4000000000015</v>
      </c>
      <c r="I43" s="174"/>
      <c r="J43" s="173">
        <f>VALUE(J12-400/100*(J6-J9))</f>
        <v>12552.100000000002</v>
      </c>
      <c r="K43" s="173"/>
      <c r="L43" s="173">
        <f>VALUE(L12-400/100*(L6-L9))</f>
        <v>11920.400000000001</v>
      </c>
      <c r="M43" s="173"/>
      <c r="N43" s="173">
        <f>VALUE(N12-400/100*(N6-N9))</f>
        <v>401</v>
      </c>
      <c r="O43" s="174"/>
      <c r="P43" s="173">
        <f>VALUE(P12-400/100*(P6-P9))</f>
        <v>0</v>
      </c>
      <c r="Q43" s="173"/>
      <c r="R43" s="173">
        <f>VALUE(R12-400/100*(R6-R9))</f>
        <v>5082</v>
      </c>
      <c r="S43" s="173"/>
    </row>
    <row r="44" spans="1:19" ht="14.5" customHeight="1" x14ac:dyDescent="0.35">
      <c r="A44" s="207">
        <v>4.2359999999999998</v>
      </c>
      <c r="B44" s="169">
        <f>VALUE(B12-423.6/100*(B6-B9))</f>
        <v>28413.656000000003</v>
      </c>
      <c r="C44" s="170"/>
      <c r="D44" s="169">
        <f>VALUE(D12-423.6/100*(D6-D9))</f>
        <v>14736.718200000003</v>
      </c>
      <c r="E44" s="171"/>
      <c r="F44" s="169">
        <f>VALUE(F12-423.6/100*(F6-F9))</f>
        <v>15493.167399999998</v>
      </c>
      <c r="G44" s="169"/>
      <c r="H44" s="169">
        <f>VALUE(H12-423.6/100*(H6-H9))</f>
        <v>-1234.1586000000018</v>
      </c>
      <c r="I44" s="170"/>
      <c r="J44" s="169">
        <f>VALUE(J12-423.6/100*(J6-J9))</f>
        <v>12606.840200000002</v>
      </c>
      <c r="K44" s="171"/>
      <c r="L44" s="169">
        <f>VALUE(L12-423.6/100*(L6-L9))</f>
        <v>11934.878600000002</v>
      </c>
      <c r="M44" s="169"/>
      <c r="N44" s="169">
        <f>VALUE(N12-423.6/100*(N6-N9))</f>
        <v>424.65900000000005</v>
      </c>
      <c r="O44" s="170"/>
      <c r="P44" s="169">
        <f>VALUE(P12-423.6/100*(P6-P9))</f>
        <v>0</v>
      </c>
      <c r="Q44" s="171"/>
      <c r="R44" s="169">
        <f>VALUE(R12-423.6/100*(R6-R9))</f>
        <v>5381.8380000000006</v>
      </c>
      <c r="S44" s="169"/>
    </row>
    <row r="45" spans="1:19" ht="14.5" customHeight="1" x14ac:dyDescent="0.35">
      <c r="A45" s="207">
        <v>4.3819999999999997</v>
      </c>
      <c r="B45" s="169">
        <f>VALUE(B12-438.2/100*(B6-B9))</f>
        <v>29048.171999999999</v>
      </c>
      <c r="C45" s="170"/>
      <c r="D45" s="169">
        <f>VALUE(D12-438.2/100*(D6-D9))</f>
        <v>14879.790900000004</v>
      </c>
      <c r="E45" s="171"/>
      <c r="F45" s="169">
        <f>VALUE(F12-438.2/100*(F6-F9))</f>
        <v>15637.291299999997</v>
      </c>
      <c r="G45" s="169"/>
      <c r="H45" s="169">
        <f>VALUE(H12-438.2/100*(H6-H9))</f>
        <v>-1276.6957000000016</v>
      </c>
      <c r="I45" s="170"/>
      <c r="J45" s="169">
        <f>VALUE(J12-438.2/100*(J6-J9))</f>
        <v>12640.704900000002</v>
      </c>
      <c r="K45" s="171"/>
      <c r="L45" s="169">
        <f>VALUE(L12-438.2/100*(L6-L9))</f>
        <v>11943.835700000001</v>
      </c>
      <c r="M45" s="169"/>
      <c r="N45" s="169">
        <f>VALUE(N12-438.2/100*(N6-N9))</f>
        <v>439.29549999999995</v>
      </c>
      <c r="O45" s="170"/>
      <c r="P45" s="169">
        <f>VALUE(P12-438.2/100*(P6-P9))</f>
        <v>0</v>
      </c>
      <c r="Q45" s="171"/>
      <c r="R45" s="169">
        <f>VALUE(R12-438.2/100*(R6-R9))</f>
        <v>5567.3309999999992</v>
      </c>
      <c r="S45" s="169"/>
    </row>
    <row r="46" spans="1:19" ht="14.5" customHeight="1" x14ac:dyDescent="0.35">
      <c r="A46" s="207">
        <v>4.6180000000000003</v>
      </c>
      <c r="B46" s="169">
        <f>VALUE(B12-461.8/100*(B6-B9))</f>
        <v>30073.828000000001</v>
      </c>
      <c r="C46" s="170"/>
      <c r="D46" s="169">
        <f>VALUE(D12-461.8/100*(D6-D9))</f>
        <v>15111.059100000002</v>
      </c>
      <c r="E46" s="171"/>
      <c r="F46" s="169">
        <f>VALUE(F12-461.8/100*(F6-F9))</f>
        <v>15870.258699999998</v>
      </c>
      <c r="G46" s="169"/>
      <c r="H46" s="169">
        <f>VALUE(H12-461.8/100*(H6-H9))</f>
        <v>-1345.4543000000017</v>
      </c>
      <c r="I46" s="170"/>
      <c r="J46" s="169">
        <f>VALUE(J12-461.8/100*(J6-J9))</f>
        <v>12695.445100000003</v>
      </c>
      <c r="K46" s="171"/>
      <c r="L46" s="169">
        <f>VALUE(L12-461.8/100*(L6-L9))</f>
        <v>11958.314300000002</v>
      </c>
      <c r="M46" s="169"/>
      <c r="N46" s="169">
        <f>VALUE(N12-461.8/100*(N6-N9))</f>
        <v>462.95450000000005</v>
      </c>
      <c r="O46" s="170"/>
      <c r="P46" s="169">
        <f>VALUE(P12-461.8/100*(P6-P9))</f>
        <v>0</v>
      </c>
      <c r="Q46" s="171"/>
      <c r="R46" s="169">
        <f>VALUE(R12-461.8/100*(R6-R9))</f>
        <v>5867.1690000000008</v>
      </c>
      <c r="S46" s="169"/>
    </row>
    <row r="47" spans="1:19" ht="14.5" customHeight="1" x14ac:dyDescent="0.35">
      <c r="A47" s="207">
        <v>5</v>
      </c>
      <c r="B47" s="169">
        <f>VALUE(B12-500/100*(B6-B9))</f>
        <v>31734</v>
      </c>
      <c r="C47" s="170"/>
      <c r="D47" s="169">
        <f>VALUE(D12-500/100*(D6-D9))</f>
        <v>15485.400000000003</v>
      </c>
      <c r="E47" s="171"/>
      <c r="F47" s="169">
        <f>VALUE(F12-500/100*(F6-F9))</f>
        <v>16247.349999999999</v>
      </c>
      <c r="G47" s="169"/>
      <c r="H47" s="169">
        <f>VALUE(H12-500/100*(H6-H9))</f>
        <v>-1456.7500000000018</v>
      </c>
      <c r="I47" s="170"/>
      <c r="J47" s="169">
        <f>VALUE(J12-500/100*(J6-J9))</f>
        <v>12784.050000000003</v>
      </c>
      <c r="K47" s="171"/>
      <c r="L47" s="169">
        <f>VALUE(L12-500/100*(L6-L9))</f>
        <v>11981.750000000002</v>
      </c>
      <c r="M47" s="169"/>
      <c r="N47" s="169">
        <f>VALUE(N12-500/100*(N6-N9))</f>
        <v>501.25</v>
      </c>
      <c r="O47" s="170"/>
      <c r="P47" s="169">
        <f>VALUE(P12-500/100*(P6-P9))</f>
        <v>0</v>
      </c>
      <c r="Q47" s="171"/>
      <c r="R47" s="169">
        <f>VALUE(R12-500/100*(R6-R9))</f>
        <v>6352.5</v>
      </c>
      <c r="S47" s="169"/>
    </row>
    <row r="48" spans="1:19" ht="14.5" customHeight="1" x14ac:dyDescent="0.35">
      <c r="A48" s="207">
        <v>5.2359999999999998</v>
      </c>
      <c r="B48" s="169">
        <f>VALUE(B12-523.6/100*(B6-B9))</f>
        <v>32759.656000000003</v>
      </c>
      <c r="C48" s="170"/>
      <c r="D48" s="169">
        <f>VALUE(D12-523.6/100*(D6-D9))</f>
        <v>15716.668200000004</v>
      </c>
      <c r="E48" s="171"/>
      <c r="F48" s="169">
        <f>VALUE(F12-523.6/100*(F6-F9))</f>
        <v>16480.3174</v>
      </c>
      <c r="G48" s="169"/>
      <c r="H48" s="169">
        <f>VALUE(H12-523.6/100*(H6-H9))</f>
        <v>-1525.5086000000022</v>
      </c>
      <c r="I48" s="170"/>
      <c r="J48" s="169">
        <f>VALUE(J12-523.6/100*(J6-J9))</f>
        <v>12838.790200000003</v>
      </c>
      <c r="K48" s="171"/>
      <c r="L48" s="169">
        <f>VALUE(L12-523.6/100*(L6-L9))</f>
        <v>11996.228600000002</v>
      </c>
      <c r="M48" s="169"/>
      <c r="N48" s="169">
        <f>VALUE(N12-523.6/100*(N6-N9))</f>
        <v>524.90900000000011</v>
      </c>
      <c r="O48" s="170"/>
      <c r="P48" s="169">
        <f>VALUE(P12-523.6/100*(P6-P9))</f>
        <v>0</v>
      </c>
      <c r="Q48" s="171"/>
      <c r="R48" s="169">
        <f>VALUE(R12-523.6/100*(R6-R9))</f>
        <v>6652.3380000000006</v>
      </c>
      <c r="S48" s="169"/>
    </row>
    <row r="49" spans="1:19" ht="14.5" customHeight="1" x14ac:dyDescent="0.35">
      <c r="A49" s="207">
        <v>5.3819999999999997</v>
      </c>
      <c r="B49" s="169">
        <f>VALUE(B12-538.2/100*(B6-B9))</f>
        <v>33394.172000000006</v>
      </c>
      <c r="C49" s="170"/>
      <c r="D49" s="169">
        <f>VALUE(D12-538.2/100*(D6-D9))</f>
        <v>15859.740900000004</v>
      </c>
      <c r="E49" s="171"/>
      <c r="F49" s="169">
        <f>VALUE(F12-538.2/100*(F6-F9))</f>
        <v>16624.441299999999</v>
      </c>
      <c r="G49" s="169"/>
      <c r="H49" s="169">
        <f>VALUE(H12-538.2/100*(H6-H9))</f>
        <v>-1568.0457000000022</v>
      </c>
      <c r="I49" s="170"/>
      <c r="J49" s="169">
        <f>VALUE(J12-538.2/100*(J6-J9))</f>
        <v>12872.654900000003</v>
      </c>
      <c r="K49" s="171"/>
      <c r="L49" s="169">
        <f>VALUE(L12-538.2/100*(L6-L9))</f>
        <v>12005.185700000002</v>
      </c>
      <c r="M49" s="169"/>
      <c r="N49" s="169">
        <f>VALUE(N12-538.2/100*(N6-N9))</f>
        <v>539.54550000000006</v>
      </c>
      <c r="O49" s="170"/>
      <c r="P49" s="169">
        <f>VALUE(P12-538.2/100*(P6-P9))</f>
        <v>0</v>
      </c>
      <c r="Q49" s="171"/>
      <c r="R49" s="169">
        <f>VALUE(R12-538.2/100*(R6-R9))</f>
        <v>6837.831000000001</v>
      </c>
      <c r="S49" s="169"/>
    </row>
    <row r="50" spans="1:19" ht="14.5" customHeight="1" x14ac:dyDescent="0.35">
      <c r="A50" s="207">
        <v>5.6180000000000003</v>
      </c>
      <c r="B50" s="169">
        <f>VALUE(B12-561.8/100*(B6-B9))</f>
        <v>34419.827999999994</v>
      </c>
      <c r="C50" s="170"/>
      <c r="D50" s="169">
        <f>VALUE(D12-561.8/100*(D6-D9))</f>
        <v>16091.009100000003</v>
      </c>
      <c r="E50" s="171"/>
      <c r="F50" s="169">
        <f>VALUE(F12-561.8/100*(F6-F9))</f>
        <v>16857.4087</v>
      </c>
      <c r="G50" s="169"/>
      <c r="H50" s="169">
        <f>VALUE(H12-561.8/100*(H6-H9))</f>
        <v>-1636.8043000000018</v>
      </c>
      <c r="I50" s="170"/>
      <c r="J50" s="169">
        <f>VALUE(J12-561.8/100*(J6-J9))</f>
        <v>12927.395100000003</v>
      </c>
      <c r="K50" s="171"/>
      <c r="L50" s="169">
        <f>VALUE(L12-561.8/100*(L6-L9))</f>
        <v>12019.664300000002</v>
      </c>
      <c r="M50" s="169"/>
      <c r="N50" s="169">
        <f>VALUE(N12-561.8/100*(N6-N9))</f>
        <v>563.20449999999994</v>
      </c>
      <c r="O50" s="170"/>
      <c r="P50" s="169">
        <f>VALUE(P12-561.8/100*(P6-P9))</f>
        <v>0</v>
      </c>
      <c r="Q50" s="171"/>
      <c r="R50" s="169">
        <f>VALUE(R12-561.8/100*(R6-R9))</f>
        <v>7137.668999999999</v>
      </c>
      <c r="S50" s="169"/>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activeCell="F33" sqref="F33"/>
    </sheetView>
  </sheetViews>
  <sheetFormatPr defaultColWidth="8.81640625" defaultRowHeight="14.5" customHeight="1" x14ac:dyDescent="0.35"/>
  <cols>
    <col min="1" max="1" width="22" style="112" customWidth="1"/>
    <col min="2" max="2" width="12.81640625" style="112" customWidth="1"/>
    <col min="3" max="3" width="5.81640625" style="112" customWidth="1"/>
    <col min="4" max="4" width="12.81640625" style="112" customWidth="1"/>
    <col min="5" max="5" width="5.81640625" style="112" customWidth="1"/>
    <col min="6" max="6" width="12.81640625" style="112" customWidth="1"/>
    <col min="7" max="7" width="5.81640625" style="112" customWidth="1"/>
    <col min="8" max="8" width="12.81640625" style="112" customWidth="1"/>
    <col min="9" max="9" width="5.81640625" style="112" customWidth="1"/>
    <col min="10" max="10" width="12.81640625" style="112" customWidth="1"/>
    <col min="11" max="11" width="5.81640625" style="112" customWidth="1"/>
    <col min="12" max="12" width="12.81640625" style="112" customWidth="1"/>
    <col min="13" max="13" width="5.81640625" style="112" customWidth="1"/>
    <col min="14" max="14" width="12.81640625" style="112" customWidth="1"/>
    <col min="15" max="15" width="5.81640625" style="112" customWidth="1"/>
    <col min="16" max="16" width="12.81640625" style="112" customWidth="1"/>
    <col min="17" max="17" width="5.81640625" style="112" customWidth="1"/>
    <col min="18" max="18" width="12.81640625" style="112" customWidth="1"/>
    <col min="19" max="254" width="8.81640625" style="112" customWidth="1"/>
    <col min="255" max="16384" width="8.81640625" style="163"/>
  </cols>
  <sheetData>
    <row r="1" spans="1:19" ht="14.5" customHeight="1" x14ac:dyDescent="0.35">
      <c r="A1" s="110"/>
      <c r="B1" s="111"/>
      <c r="C1" s="110"/>
      <c r="D1" s="111"/>
      <c r="E1" s="110"/>
      <c r="F1" s="111"/>
      <c r="G1" s="111"/>
      <c r="H1" s="111"/>
      <c r="I1" s="110"/>
      <c r="J1" s="111"/>
      <c r="K1" s="110"/>
      <c r="L1" s="111"/>
      <c r="M1" s="111"/>
      <c r="N1" s="111"/>
      <c r="O1" s="110"/>
      <c r="P1" s="111"/>
      <c r="Q1" s="110"/>
      <c r="R1" s="111"/>
    </row>
    <row r="2" spans="1:19" ht="23.5" customHeight="1" x14ac:dyDescent="0.5">
      <c r="A2" s="113" t="s">
        <v>63</v>
      </c>
      <c r="B2" s="114"/>
      <c r="C2" s="114"/>
      <c r="D2" s="114"/>
      <c r="E2" s="114"/>
      <c r="F2" s="114"/>
      <c r="G2" s="114"/>
      <c r="H2" s="114"/>
      <c r="I2" s="114"/>
      <c r="J2" s="114"/>
      <c r="K2" s="114"/>
      <c r="L2" s="114"/>
      <c r="M2" s="114"/>
      <c r="N2" s="114"/>
      <c r="O2" s="114"/>
      <c r="P2" s="114"/>
      <c r="Q2" s="114"/>
      <c r="R2" s="114"/>
    </row>
    <row r="3" spans="1:19" ht="14.5" customHeight="1" x14ac:dyDescent="0.35">
      <c r="A3" s="110"/>
      <c r="B3" s="111"/>
      <c r="C3" s="110"/>
      <c r="D3" s="111"/>
      <c r="E3" s="110"/>
      <c r="F3" s="111"/>
      <c r="G3" s="111"/>
      <c r="H3" s="111"/>
      <c r="I3" s="110"/>
      <c r="J3" s="111"/>
      <c r="K3" s="110"/>
      <c r="L3" s="111"/>
      <c r="M3" s="111"/>
      <c r="N3" s="111"/>
      <c r="O3" s="110"/>
      <c r="P3" s="111"/>
      <c r="Q3" s="110"/>
      <c r="R3" s="111"/>
    </row>
    <row r="4" spans="1:19" ht="14.5" customHeight="1" x14ac:dyDescent="0.35">
      <c r="A4" s="110"/>
      <c r="B4" s="115" t="s">
        <v>52</v>
      </c>
      <c r="C4" s="116"/>
      <c r="D4" s="117" t="s">
        <v>53</v>
      </c>
      <c r="E4" s="116"/>
      <c r="F4" s="118" t="s">
        <v>54</v>
      </c>
      <c r="G4" s="118"/>
      <c r="H4" s="115" t="s">
        <v>52</v>
      </c>
      <c r="I4" s="116"/>
      <c r="J4" s="117" t="s">
        <v>53</v>
      </c>
      <c r="K4" s="116"/>
      <c r="L4" s="118" t="s">
        <v>54</v>
      </c>
      <c r="M4" s="118"/>
      <c r="N4" s="115" t="s">
        <v>52</v>
      </c>
      <c r="O4" s="116"/>
      <c r="P4" s="117" t="s">
        <v>53</v>
      </c>
      <c r="Q4" s="116"/>
      <c r="R4" s="118" t="s">
        <v>54</v>
      </c>
    </row>
    <row r="5" spans="1:19" ht="15" customHeight="1" thickBot="1" x14ac:dyDescent="0.4">
      <c r="A5" s="110"/>
      <c r="B5" s="111"/>
      <c r="C5" s="110"/>
      <c r="D5" s="111"/>
      <c r="E5" s="110"/>
      <c r="F5" s="111"/>
      <c r="G5" s="111"/>
      <c r="H5" s="111"/>
      <c r="I5" s="110"/>
      <c r="J5" s="111"/>
      <c r="K5" s="110"/>
      <c r="L5" s="111"/>
      <c r="M5" s="111"/>
      <c r="N5" s="111"/>
      <c r="O5" s="110"/>
      <c r="P5" s="111"/>
      <c r="Q5" s="110"/>
      <c r="R5" s="111"/>
    </row>
    <row r="6" spans="1:19" ht="15" customHeight="1" thickBot="1" x14ac:dyDescent="0.4">
      <c r="A6" s="119" t="s">
        <v>55</v>
      </c>
      <c r="B6" s="120">
        <v>11789.3</v>
      </c>
      <c r="C6" s="121"/>
      <c r="D6" s="122">
        <v>11789.3</v>
      </c>
      <c r="E6" s="123"/>
      <c r="F6" s="124">
        <v>11345.45</v>
      </c>
      <c r="G6" s="125"/>
      <c r="H6" s="120">
        <v>11345.45</v>
      </c>
      <c r="I6" s="121"/>
      <c r="J6" s="122"/>
      <c r="K6" s="123"/>
      <c r="L6" s="124"/>
      <c r="M6" s="125"/>
      <c r="N6" s="120"/>
      <c r="O6" s="121"/>
      <c r="P6" s="122"/>
      <c r="Q6" s="123"/>
      <c r="R6" s="124"/>
    </row>
    <row r="7" spans="1:19" ht="14.5" customHeight="1" x14ac:dyDescent="0.35">
      <c r="A7" s="110"/>
      <c r="B7" s="126"/>
      <c r="C7" s="110"/>
      <c r="D7" s="127"/>
      <c r="E7" s="110"/>
      <c r="F7" s="128"/>
      <c r="G7" s="111"/>
      <c r="H7" s="126"/>
      <c r="I7" s="110"/>
      <c r="J7" s="127"/>
      <c r="K7" s="110"/>
      <c r="L7" s="128"/>
      <c r="M7" s="111"/>
      <c r="N7" s="126"/>
      <c r="O7" s="110"/>
      <c r="P7" s="127"/>
      <c r="Q7" s="110"/>
      <c r="R7" s="128"/>
    </row>
    <row r="8" spans="1:19" ht="15" customHeight="1" thickBot="1" x14ac:dyDescent="0.4">
      <c r="A8" s="110"/>
      <c r="B8" s="129"/>
      <c r="C8" s="110"/>
      <c r="D8" s="130"/>
      <c r="E8" s="110"/>
      <c r="F8" s="131"/>
      <c r="G8" s="111"/>
      <c r="H8" s="129"/>
      <c r="I8" s="110"/>
      <c r="J8" s="130"/>
      <c r="K8" s="110"/>
      <c r="L8" s="131"/>
      <c r="M8" s="111"/>
      <c r="N8" s="129"/>
      <c r="O8" s="110"/>
      <c r="P8" s="130"/>
      <c r="Q8" s="110"/>
      <c r="R8" s="131"/>
    </row>
    <row r="9" spans="1:19" ht="15" customHeight="1" thickBot="1" x14ac:dyDescent="0.4">
      <c r="A9" s="119" t="s">
        <v>56</v>
      </c>
      <c r="B9" s="120">
        <v>11125.6</v>
      </c>
      <c r="C9" s="121" t="s">
        <v>58</v>
      </c>
      <c r="D9" s="122">
        <v>11255.55</v>
      </c>
      <c r="E9" s="123"/>
      <c r="F9" s="124">
        <v>11232</v>
      </c>
      <c r="G9" s="125"/>
      <c r="H9" s="120">
        <v>11125.6</v>
      </c>
      <c r="I9" s="121" t="s">
        <v>58</v>
      </c>
      <c r="J9" s="122"/>
      <c r="K9" s="123"/>
      <c r="L9" s="124"/>
      <c r="M9" s="132"/>
      <c r="N9" s="120"/>
      <c r="O9" s="133"/>
      <c r="P9" s="122"/>
      <c r="Q9" s="134"/>
      <c r="R9" s="122"/>
      <c r="S9" s="135" t="s">
        <v>58</v>
      </c>
    </row>
    <row r="10" spans="1:19" ht="14.5" customHeight="1" x14ac:dyDescent="0.35">
      <c r="A10" s="110"/>
      <c r="B10" s="126"/>
      <c r="C10" s="110"/>
      <c r="D10" s="127"/>
      <c r="E10" s="110"/>
      <c r="F10" s="128"/>
      <c r="G10" s="111"/>
      <c r="H10" s="126"/>
      <c r="I10" s="110"/>
      <c r="J10" s="127"/>
      <c r="K10" s="110"/>
      <c r="L10" s="128"/>
      <c r="M10" s="111"/>
      <c r="N10" s="126"/>
      <c r="O10" s="110"/>
      <c r="P10" s="127"/>
      <c r="Q10" s="110"/>
      <c r="R10" s="128"/>
    </row>
    <row r="11" spans="1:19" ht="15" customHeight="1" thickBot="1" x14ac:dyDescent="0.4">
      <c r="A11" s="110"/>
      <c r="B11" s="129"/>
      <c r="C11" s="110"/>
      <c r="D11" s="130"/>
      <c r="E11" s="110"/>
      <c r="F11" s="131"/>
      <c r="G11" s="111"/>
      <c r="H11" s="129"/>
      <c r="I11" s="110"/>
      <c r="J11" s="130"/>
      <c r="K11" s="110"/>
      <c r="L11" s="131"/>
      <c r="M11" s="111"/>
      <c r="N11" s="129"/>
      <c r="O11" s="110"/>
      <c r="P11" s="130"/>
      <c r="Q11" s="110"/>
      <c r="R11" s="131"/>
    </row>
    <row r="12" spans="1:19" ht="15" customHeight="1" thickBot="1" x14ac:dyDescent="0.4">
      <c r="A12" s="119" t="s">
        <v>57</v>
      </c>
      <c r="B12" s="120"/>
      <c r="C12" s="121"/>
      <c r="D12" s="122">
        <v>11345.45</v>
      </c>
      <c r="E12" s="134"/>
      <c r="F12" s="124">
        <v>11300</v>
      </c>
      <c r="G12" s="125"/>
      <c r="H12" s="120"/>
      <c r="I12" s="121"/>
      <c r="J12" s="122"/>
      <c r="K12" s="134"/>
      <c r="L12" s="124"/>
      <c r="M12" s="125"/>
      <c r="N12" s="120"/>
      <c r="O12" s="133"/>
      <c r="P12" s="122"/>
      <c r="Q12" s="134"/>
      <c r="R12" s="124"/>
    </row>
    <row r="13" spans="1:19" ht="14.5" customHeight="1" x14ac:dyDescent="0.35">
      <c r="A13" s="110"/>
      <c r="B13" s="111"/>
      <c r="C13" s="110"/>
      <c r="D13" s="111"/>
      <c r="E13" s="110"/>
      <c r="F13" s="111"/>
      <c r="G13" s="111"/>
      <c r="H13" s="111"/>
      <c r="I13" s="110"/>
      <c r="J13" s="111"/>
      <c r="K13" s="110"/>
      <c r="L13" s="111"/>
      <c r="M13" s="111"/>
      <c r="N13" s="111"/>
      <c r="O13" s="110"/>
      <c r="P13" s="111"/>
      <c r="Q13" s="110"/>
      <c r="R13" s="111"/>
    </row>
    <row r="14" spans="1:19" ht="14.5" customHeight="1" x14ac:dyDescent="0.35">
      <c r="A14" s="110"/>
      <c r="B14" s="111"/>
      <c r="C14" s="110"/>
      <c r="D14" s="111"/>
      <c r="E14" s="110"/>
      <c r="F14" s="111"/>
      <c r="G14" s="111"/>
      <c r="H14" s="111"/>
      <c r="I14" s="110"/>
      <c r="J14" s="111"/>
      <c r="K14" s="110"/>
      <c r="L14" s="111"/>
      <c r="M14" s="111"/>
      <c r="N14" s="111"/>
      <c r="O14" s="110"/>
      <c r="P14" s="111"/>
      <c r="Q14" s="110"/>
      <c r="R14" s="111"/>
    </row>
    <row r="15" spans="1:19" ht="14.5" customHeight="1" x14ac:dyDescent="0.35">
      <c r="A15" s="136" t="s">
        <v>59</v>
      </c>
      <c r="B15" s="137"/>
      <c r="C15" s="110"/>
      <c r="D15" s="111"/>
      <c r="E15" s="110"/>
      <c r="F15" s="111"/>
      <c r="G15" s="111"/>
      <c r="H15" s="137"/>
      <c r="I15" s="110"/>
      <c r="J15" s="111"/>
      <c r="K15" s="110"/>
      <c r="L15" s="111"/>
      <c r="M15" s="111"/>
      <c r="N15" s="137"/>
      <c r="O15" s="110"/>
      <c r="P15" s="111"/>
      <c r="Q15" s="110"/>
      <c r="R15" s="111"/>
    </row>
    <row r="16" spans="1:19" ht="14.5" customHeight="1" x14ac:dyDescent="0.35">
      <c r="A16" s="138">
        <v>0.23599999999999999</v>
      </c>
      <c r="B16" s="139">
        <f>VALUE(23.6/100*(B6-B9)+B9)</f>
        <v>11282.233200000001</v>
      </c>
      <c r="C16" s="140"/>
      <c r="D16" s="139">
        <f>VALUE(23.6/100*(D6-D9)+D9)</f>
        <v>11381.514999999999</v>
      </c>
      <c r="E16" s="139"/>
      <c r="F16" s="139">
        <f>VALUE(23.6/100*(F6-F9)+F9)</f>
        <v>11258.7742</v>
      </c>
      <c r="G16" s="139"/>
      <c r="H16" s="139">
        <f>VALUE(23.6/100*(H6-H9)+H9)</f>
        <v>11177.4846</v>
      </c>
      <c r="I16" s="140"/>
      <c r="J16" s="139">
        <f>VALUE(23.6/100*(J6-J9)+J9)</f>
        <v>0</v>
      </c>
      <c r="K16" s="139"/>
      <c r="L16" s="141">
        <f>VALUE(23.6/100*(L6-L9)+L9)</f>
        <v>0</v>
      </c>
      <c r="M16" s="139"/>
      <c r="N16" s="139">
        <f>VALUE(23.6/100*(N6-N9)+N9)</f>
        <v>0</v>
      </c>
      <c r="O16" s="140"/>
      <c r="P16" s="139">
        <f>VALUE(23.6/100*(P6-P9)+P9)</f>
        <v>0</v>
      </c>
      <c r="Q16" s="139"/>
      <c r="R16" s="139">
        <f>VALUE(23.6/100*(R6-R9)+R9)</f>
        <v>0</v>
      </c>
    </row>
    <row r="17" spans="1:18" ht="14.5" customHeight="1" x14ac:dyDescent="0.35">
      <c r="A17" s="142">
        <v>0.38200000000000001</v>
      </c>
      <c r="B17" s="143">
        <f>38.2/100*(B6-B9)+B9</f>
        <v>11379.133400000001</v>
      </c>
      <c r="C17" s="144"/>
      <c r="D17" s="145">
        <f>VALUE(38.2/100*(D6-D9)+D9)</f>
        <v>11459.442499999999</v>
      </c>
      <c r="E17" s="143"/>
      <c r="F17" s="143">
        <f>VALUE(38.2/100*(F6-F9)+F9)</f>
        <v>11275.3379</v>
      </c>
      <c r="G17" s="143"/>
      <c r="H17" s="145">
        <f>38.2/100*(H6-H9)+H9</f>
        <v>11209.582700000001</v>
      </c>
      <c r="I17" s="144"/>
      <c r="J17" s="143">
        <f>VALUE(38.2/100*(J6-J9)+J9)</f>
        <v>0</v>
      </c>
      <c r="K17" s="143"/>
      <c r="L17" s="145">
        <f>VALUE(38.2/100*(L6-L9)+L9)</f>
        <v>0</v>
      </c>
      <c r="M17" s="143"/>
      <c r="N17" s="143">
        <f>38.2/100*(N6-N9)+N9</f>
        <v>0</v>
      </c>
      <c r="O17" s="144"/>
      <c r="P17" s="143">
        <f>VALUE(38.2/100*(P6-P9)+P9)</f>
        <v>0</v>
      </c>
      <c r="Q17" s="143"/>
      <c r="R17" s="143">
        <f>VALUE(38.2/100*(R6-R9)+R9)</f>
        <v>0</v>
      </c>
    </row>
    <row r="18" spans="1:18" ht="14.5" customHeight="1" x14ac:dyDescent="0.35">
      <c r="A18" s="138">
        <v>0.5</v>
      </c>
      <c r="B18" s="139">
        <f>VALUE(50/100*(B6-B9)+B9)</f>
        <v>11457.45</v>
      </c>
      <c r="C18" s="140"/>
      <c r="D18" s="139">
        <f>VALUE(50/100*(D6-D9)+D9)</f>
        <v>11522.424999999999</v>
      </c>
      <c r="E18" s="139"/>
      <c r="F18" s="139">
        <f>VALUE(50/100*(F6-F9)+F9)</f>
        <v>11288.725</v>
      </c>
      <c r="G18" s="139"/>
      <c r="H18" s="139">
        <f>VALUE(50/100*(H6-H9)+H9)</f>
        <v>11235.525000000001</v>
      </c>
      <c r="I18" s="140"/>
      <c r="J18" s="139">
        <f>VALUE(50/100*(J6-J9)+J9)</f>
        <v>0</v>
      </c>
      <c r="K18" s="139"/>
      <c r="L18" s="139">
        <f>VALUE(50/100*(L6-L9)+L9)</f>
        <v>0</v>
      </c>
      <c r="M18" s="139"/>
      <c r="N18" s="139">
        <f>VALUE(50/100*(N6-N9)+N9)</f>
        <v>0</v>
      </c>
      <c r="O18" s="140"/>
      <c r="P18" s="139">
        <f>VALUE(50/100*(P6-P9)+P9)</f>
        <v>0</v>
      </c>
      <c r="Q18" s="139"/>
      <c r="R18" s="139">
        <f>VALUE(50/100*(R6-R9)+R9)</f>
        <v>0</v>
      </c>
    </row>
    <row r="19" spans="1:18" ht="14.5" customHeight="1" x14ac:dyDescent="0.35">
      <c r="A19" s="138">
        <v>0.61799999999999999</v>
      </c>
      <c r="B19" s="139">
        <f>VALUE(61.8/100*(B6-B9)+B9)</f>
        <v>11535.766599999999</v>
      </c>
      <c r="C19" s="140"/>
      <c r="D19" s="139">
        <f>VALUE(61.8/100*(D6-D9)+D9)</f>
        <v>11585.407499999999</v>
      </c>
      <c r="E19" s="139"/>
      <c r="F19" s="139">
        <f>VALUE(61.8/100*(F6-F9)+F9)</f>
        <v>11302.1121</v>
      </c>
      <c r="G19" s="139"/>
      <c r="H19" s="139">
        <f>VALUE(61.8/100*(H6-H9)+H9)</f>
        <v>11261.4673</v>
      </c>
      <c r="I19" s="140"/>
      <c r="J19" s="139">
        <f>VALUE(61.8/100*(J6-J9)+J9)</f>
        <v>0</v>
      </c>
      <c r="K19" s="139"/>
      <c r="L19" s="139">
        <f>VALUE(61.8/100*(L6-L9)+L9)</f>
        <v>0</v>
      </c>
      <c r="M19" s="139"/>
      <c r="N19" s="139">
        <f>VALUE(61.8/100*(N6-N9)+N9)</f>
        <v>0</v>
      </c>
      <c r="O19" s="140"/>
      <c r="P19" s="139">
        <f>VALUE(61.8/100*(P6-P9)+P9)</f>
        <v>0</v>
      </c>
      <c r="Q19" s="139"/>
      <c r="R19" s="139">
        <f>VALUE(61.8/100*(R6-R9)+R9)</f>
        <v>0</v>
      </c>
    </row>
    <row r="20" spans="1:18" ht="14.5" customHeight="1" x14ac:dyDescent="0.35">
      <c r="A20" s="146">
        <v>0.70699999999999996</v>
      </c>
      <c r="B20" s="147">
        <f>VALUE(70.7/100*(B6-B9)+B9)</f>
        <v>11594.8359</v>
      </c>
      <c r="C20" s="110"/>
      <c r="D20" s="147">
        <f>VALUE(70.7/100*(D6-D9)+D9)</f>
        <v>11632.911249999999</v>
      </c>
      <c r="E20" s="148"/>
      <c r="F20" s="147">
        <f>VALUE(70.7/100*(F6-F9)+F9)</f>
        <v>11312.209150000001</v>
      </c>
      <c r="G20" s="147"/>
      <c r="H20" s="147">
        <f>VALUE(70.7/100*(H6-H9)+H9)</f>
        <v>11281.033950000001</v>
      </c>
      <c r="I20" s="110"/>
      <c r="J20" s="147">
        <f>VALUE(70.7/100*(J6-J9)+J9)</f>
        <v>0</v>
      </c>
      <c r="K20" s="148"/>
      <c r="L20" s="147">
        <f>VALUE(70.7/100*(L6-L9)+L9)</f>
        <v>0</v>
      </c>
      <c r="M20" s="147"/>
      <c r="N20" s="147">
        <f>VALUE(70.7/100*(N6-N9)+N9)</f>
        <v>0</v>
      </c>
      <c r="O20" s="110"/>
      <c r="P20" s="147">
        <f>VALUE(70.7/100*(P6-P9)+P9)</f>
        <v>0</v>
      </c>
      <c r="Q20" s="148"/>
      <c r="R20" s="147">
        <f>VALUE(70.7/100*(R6-R9)+R9)</f>
        <v>0</v>
      </c>
    </row>
    <row r="21" spans="1:18" ht="14.5" customHeight="1" x14ac:dyDescent="0.35">
      <c r="A21" s="138">
        <v>0.78600000000000003</v>
      </c>
      <c r="B21" s="139">
        <f>VALUE(78.6/100*(B6-B9)+B9)</f>
        <v>11647.268199999999</v>
      </c>
      <c r="C21" s="140"/>
      <c r="D21" s="139">
        <f>VALUE(78.6/100*(D6-D9)+D9)</f>
        <v>11675.077499999999</v>
      </c>
      <c r="E21" s="139"/>
      <c r="F21" s="139">
        <f>VALUE(78.6/100*(F6-F9)+F9)</f>
        <v>11321.171700000001</v>
      </c>
      <c r="G21" s="139"/>
      <c r="H21" s="139">
        <f>VALUE(78.6/100*(H6-H9)+H9)</f>
        <v>11298.402100000001</v>
      </c>
      <c r="I21" s="140"/>
      <c r="J21" s="139">
        <f>VALUE(78.6/100*(J6-J9)+J9)</f>
        <v>0</v>
      </c>
      <c r="K21" s="139"/>
      <c r="L21" s="139">
        <f>VALUE(78.6/100*(L6-L9)+L9)</f>
        <v>0</v>
      </c>
      <c r="M21" s="139"/>
      <c r="N21" s="139">
        <f>VALUE(78.6/100*(N6-N9)+N9)</f>
        <v>0</v>
      </c>
      <c r="O21" s="140"/>
      <c r="P21" s="139">
        <f>VALUE(78.6/100*(P6-P9)+P9)</f>
        <v>0</v>
      </c>
      <c r="Q21" s="139"/>
      <c r="R21" s="139">
        <f>VALUE(78.6/100*(R6-R9)+R9)</f>
        <v>0</v>
      </c>
    </row>
    <row r="22" spans="1:18" ht="14.5" customHeight="1" x14ac:dyDescent="0.35">
      <c r="A22" s="146">
        <v>1</v>
      </c>
      <c r="B22" s="147">
        <f>VALUE(100/100*(B6-B9)+B9)</f>
        <v>11789.3</v>
      </c>
      <c r="C22" s="110"/>
      <c r="D22" s="147">
        <f>VALUE(100/100*(D6-D9)+D9)</f>
        <v>11789.3</v>
      </c>
      <c r="E22" s="148"/>
      <c r="F22" s="147">
        <f>VALUE(100/100*(F6-F9)+F9)</f>
        <v>11345.45</v>
      </c>
      <c r="G22" s="147"/>
      <c r="H22" s="147">
        <f>VALUE(100/100*(H6-H9)+H9)</f>
        <v>11345.45</v>
      </c>
      <c r="I22" s="110"/>
      <c r="J22" s="147">
        <f>VALUE(100/100*(J6-J9)+J9)</f>
        <v>0</v>
      </c>
      <c r="K22" s="148"/>
      <c r="L22" s="147">
        <f>VALUE(100/100*(L6-L9)+L9)</f>
        <v>0</v>
      </c>
      <c r="M22" s="147"/>
      <c r="N22" s="147">
        <f>VALUE(100/100*(N6-N9)+N9)</f>
        <v>0</v>
      </c>
      <c r="O22" s="110"/>
      <c r="P22" s="147">
        <f>VALUE(100/100*(P6-P9)+P9)</f>
        <v>0</v>
      </c>
      <c r="Q22" s="148"/>
      <c r="R22" s="147">
        <f>VALUE(100/100*(R6-R9)+R9)</f>
        <v>0</v>
      </c>
    </row>
    <row r="23" spans="1:18" ht="14.5" customHeight="1" x14ac:dyDescent="0.35">
      <c r="A23" s="110"/>
      <c r="B23" s="147"/>
      <c r="C23" s="110"/>
      <c r="D23" s="147"/>
      <c r="E23" s="148"/>
      <c r="F23" s="147"/>
      <c r="G23" s="147"/>
      <c r="H23" s="147"/>
      <c r="I23" s="110"/>
      <c r="J23" s="147"/>
      <c r="K23" s="148"/>
      <c r="L23" s="147"/>
      <c r="M23" s="147"/>
      <c r="N23" s="147"/>
      <c r="O23" s="110"/>
      <c r="P23" s="147"/>
      <c r="Q23" s="148"/>
      <c r="R23" s="147"/>
    </row>
    <row r="24" spans="1:18" ht="14.5" customHeight="1" x14ac:dyDescent="0.35">
      <c r="A24" s="149" t="s">
        <v>60</v>
      </c>
      <c r="B24" s="147"/>
      <c r="C24" s="110"/>
      <c r="D24" s="147"/>
      <c r="E24" s="148"/>
      <c r="F24" s="147"/>
      <c r="G24" s="147"/>
      <c r="H24" s="147"/>
      <c r="I24" s="110"/>
      <c r="J24" s="147"/>
      <c r="K24" s="148"/>
      <c r="L24" s="147"/>
      <c r="M24" s="147"/>
      <c r="N24" s="147"/>
      <c r="O24" s="110"/>
      <c r="P24" s="147"/>
      <c r="Q24" s="148"/>
      <c r="R24" s="147"/>
    </row>
    <row r="25" spans="1:18" ht="14.5" customHeight="1" x14ac:dyDescent="0.35">
      <c r="A25" s="150">
        <v>0.38200000000000001</v>
      </c>
      <c r="B25" s="151">
        <f>VALUE(B12-38.2/100*(B6-B9))</f>
        <v>-253.53339999999957</v>
      </c>
      <c r="C25" s="152"/>
      <c r="D25" s="151">
        <f>VALUE(D12-38.2/100*(D6-D9))</f>
        <v>11141.557500000001</v>
      </c>
      <c r="E25" s="151"/>
      <c r="F25" s="151">
        <f>VALUE(F12-38.2/100*(F6-F9))</f>
        <v>11256.6621</v>
      </c>
      <c r="G25" s="151"/>
      <c r="H25" s="151">
        <f>VALUE(H12-38.2/100*(H6-H9))</f>
        <v>-83.982700000000136</v>
      </c>
      <c r="I25" s="152"/>
      <c r="J25" s="151">
        <f>VALUE(J12-38.2/100*(J6-J9))</f>
        <v>0</v>
      </c>
      <c r="K25" s="151"/>
      <c r="L25" s="153">
        <f>VALUE(L12-38.2/100*(L6-L9))</f>
        <v>0</v>
      </c>
      <c r="M25" s="151"/>
      <c r="N25" s="151">
        <f>VALUE(N12-38.2/100*(N6-N9))</f>
        <v>0</v>
      </c>
      <c r="O25" s="152"/>
      <c r="P25" s="151">
        <f>VALUE(P12-38.2/100*(P6-P9))</f>
        <v>0</v>
      </c>
      <c r="Q25" s="151"/>
      <c r="R25" s="151">
        <f>VALUE(R12-38.2/100*(R6-R9))</f>
        <v>0</v>
      </c>
    </row>
    <row r="26" spans="1:18" ht="14.5" customHeight="1" x14ac:dyDescent="0.35">
      <c r="A26" s="150">
        <v>0.5</v>
      </c>
      <c r="B26" s="151">
        <f>VALUE(B12-50/100*(B6-B9))</f>
        <v>-331.84999999999945</v>
      </c>
      <c r="C26" s="152"/>
      <c r="D26" s="151">
        <f>VALUE(D12-50/100*(D6-D9))</f>
        <v>11078.575000000001</v>
      </c>
      <c r="E26" s="151"/>
      <c r="F26" s="151">
        <f>VALUE(F12-50/100*(F6-F9))</f>
        <v>11243.275</v>
      </c>
      <c r="G26" s="151"/>
      <c r="H26" s="151">
        <f>VALUE(H12-50/100*(H6-H9))</f>
        <v>-109.92500000000018</v>
      </c>
      <c r="I26" s="152"/>
      <c r="J26" s="151">
        <f>VALUE(J12-50/100*(J6-J9))</f>
        <v>0</v>
      </c>
      <c r="K26" s="151"/>
      <c r="L26" s="151">
        <f>VALUE(L12-50/100*(L6-L9))</f>
        <v>0</v>
      </c>
      <c r="M26" s="151"/>
      <c r="N26" s="151">
        <f>VALUE(N12-50/100*(N6-N9))</f>
        <v>0</v>
      </c>
      <c r="O26" s="152"/>
      <c r="P26" s="151">
        <f>VALUE(P12-50/100*(P6-P9))</f>
        <v>0</v>
      </c>
      <c r="Q26" s="151"/>
      <c r="R26" s="151">
        <f>VALUE(R12-50/100*(R6-R9))</f>
        <v>0</v>
      </c>
    </row>
    <row r="27" spans="1:18" ht="14.5" customHeight="1" x14ac:dyDescent="0.35">
      <c r="A27" s="154">
        <v>0.61799999999999999</v>
      </c>
      <c r="B27" s="155">
        <f>VALUE(B12-61.8/100*(B6-B9))</f>
        <v>-410.16659999999933</v>
      </c>
      <c r="C27" s="156"/>
      <c r="D27" s="155">
        <f>VALUE(D12-61.8/100*(D6-D9))</f>
        <v>11015.592500000001</v>
      </c>
      <c r="E27" s="155"/>
      <c r="F27" s="155">
        <f>VALUE(F12-61.8/100*(F6-F9))</f>
        <v>11229.8879</v>
      </c>
      <c r="G27" s="155"/>
      <c r="H27" s="155">
        <f>VALUE(H12-61.8/100*(H6-H9))</f>
        <v>-135.86730000000023</v>
      </c>
      <c r="I27" s="156"/>
      <c r="J27" s="155">
        <f>VALUE(J12-61.8/100*(J6-J9))</f>
        <v>0</v>
      </c>
      <c r="K27" s="155"/>
      <c r="L27" s="155">
        <f>VALUE(L12-61.8/100*(L6-L9))</f>
        <v>0</v>
      </c>
      <c r="M27" s="155"/>
      <c r="N27" s="155">
        <f>VALUE(N12-61.8/100*(N6-N9))</f>
        <v>0</v>
      </c>
      <c r="O27" s="156"/>
      <c r="P27" s="155">
        <f>VALUE(P12-61.8/100*(P6-P9))</f>
        <v>0</v>
      </c>
      <c r="Q27" s="155"/>
      <c r="R27" s="155">
        <f>VALUE(R12-61.8/100*(R6-R9))</f>
        <v>0</v>
      </c>
    </row>
    <row r="28" spans="1:18" ht="14.5" customHeight="1" x14ac:dyDescent="0.35">
      <c r="A28" s="146">
        <v>0.70699999999999996</v>
      </c>
      <c r="B28" s="147">
        <f>VALUE(B12-70.07/100*(B6-B9))</f>
        <v>-465.05458999999917</v>
      </c>
      <c r="C28" s="110"/>
      <c r="D28" s="147">
        <f>VALUE(D12-70.07/100*(D6-D9))</f>
        <v>10971.451375000001</v>
      </c>
      <c r="E28" s="148"/>
      <c r="F28" s="147">
        <f>VALUE(F12-70.07/100*(F6-F9))</f>
        <v>11220.505584999999</v>
      </c>
      <c r="G28" s="147"/>
      <c r="H28" s="147">
        <f>VALUE(H12-70.07/100*(H6-H9))</f>
        <v>-154.04889500000021</v>
      </c>
      <c r="I28" s="110"/>
      <c r="J28" s="147">
        <f>VALUE(J12-70.07/100*(J6-J9))</f>
        <v>0</v>
      </c>
      <c r="K28" s="148"/>
      <c r="L28" s="147">
        <f>VALUE(L12-70.07/100*(L6-L9))</f>
        <v>0</v>
      </c>
      <c r="M28" s="147"/>
      <c r="N28" s="147">
        <f>VALUE(N12-70.07/100*(N6-N9))</f>
        <v>0</v>
      </c>
      <c r="O28" s="110"/>
      <c r="P28" s="147">
        <f>VALUE(P12-70.07/100*(P6-P9))</f>
        <v>0</v>
      </c>
      <c r="Q28" s="148"/>
      <c r="R28" s="147">
        <f>VALUE(R12-70.07/100*(R6-R9))</f>
        <v>0</v>
      </c>
    </row>
    <row r="29" spans="1:18" ht="14.5" customHeight="1" x14ac:dyDescent="0.35">
      <c r="A29" s="150">
        <v>1</v>
      </c>
      <c r="B29" s="151">
        <f>VALUE(B12-100/100*(B6-B9))</f>
        <v>-663.69999999999891</v>
      </c>
      <c r="C29" s="152"/>
      <c r="D29" s="151">
        <f>VALUE(D12-100/100*(D6-D9))</f>
        <v>10811.7</v>
      </c>
      <c r="E29" s="151"/>
      <c r="F29" s="151">
        <f>VALUE(F12-100/100*(F6-F9))</f>
        <v>11186.55</v>
      </c>
      <c r="G29" s="151"/>
      <c r="H29" s="151">
        <f>VALUE(H12-100/100*(H6-H9))</f>
        <v>-219.85000000000036</v>
      </c>
      <c r="I29" s="152"/>
      <c r="J29" s="151">
        <f>VALUE(J12-100/100*(J6-J9))</f>
        <v>0</v>
      </c>
      <c r="K29" s="151"/>
      <c r="L29" s="151">
        <f>VALUE(L12-100/100*(L6-L9))</f>
        <v>0</v>
      </c>
      <c r="M29" s="151"/>
      <c r="N29" s="157">
        <f>VALUE(N12-100/100*(N6-N9))</f>
        <v>0</v>
      </c>
      <c r="O29" s="152"/>
      <c r="P29" s="151">
        <f>VALUE(P12-100/100*(P6-P9))</f>
        <v>0</v>
      </c>
      <c r="Q29" s="151"/>
      <c r="R29" s="151">
        <f>VALUE(R12-100/100*(R6-R9))</f>
        <v>0</v>
      </c>
    </row>
    <row r="30" spans="1:18" ht="14.5" customHeight="1" x14ac:dyDescent="0.35">
      <c r="A30" s="158">
        <v>1.236</v>
      </c>
      <c r="B30" s="159">
        <f>VALUE(B12-123.6/100*(B6-B9))</f>
        <v>-820.33319999999867</v>
      </c>
      <c r="C30" s="160"/>
      <c r="D30" s="159">
        <f>VALUE(D12-123.6/100*(D6-D9))</f>
        <v>10685.735000000001</v>
      </c>
      <c r="E30" s="159"/>
      <c r="F30" s="159">
        <f>VALUE(F12-123.6/100*(F6-F9))</f>
        <v>11159.775799999999</v>
      </c>
      <c r="G30" s="159"/>
      <c r="H30" s="159">
        <f>VALUE(H12-123.6/100*(H6-H9))</f>
        <v>-271.73460000000046</v>
      </c>
      <c r="I30" s="160"/>
      <c r="J30" s="159">
        <f>VALUE(J12-123.6/100*(J6-J9))</f>
        <v>0</v>
      </c>
      <c r="K30" s="159"/>
      <c r="L30" s="159">
        <f>VALUE(L12-123.6/100*(L6-L9))</f>
        <v>0</v>
      </c>
      <c r="M30" s="159"/>
      <c r="N30" s="161">
        <f>VALUE(N12-123.6/100*(N6-N9))</f>
        <v>0</v>
      </c>
      <c r="O30" s="160"/>
      <c r="P30" s="159">
        <f>VALUE(P12-123.6/100*(P6-P9))</f>
        <v>0</v>
      </c>
      <c r="Q30" s="159"/>
      <c r="R30" s="159">
        <f>VALUE(R12-123.6/100*(R6-R9))</f>
        <v>0</v>
      </c>
    </row>
    <row r="31" spans="1:18" ht="14.5" customHeight="1" x14ac:dyDescent="0.35">
      <c r="A31" s="146">
        <v>1.3819999999999999</v>
      </c>
      <c r="B31" s="147">
        <f>VALUE(B12-138.2/100*(B6-B9))</f>
        <v>-917.23339999999837</v>
      </c>
      <c r="C31" s="110"/>
      <c r="D31" s="147">
        <f>VALUE(D12-138.2/100*(D6-D9))</f>
        <v>10607.807500000001</v>
      </c>
      <c r="E31" s="148"/>
      <c r="F31" s="147">
        <f>VALUE(F12-138.2/100*(F6-F9))</f>
        <v>11143.212099999999</v>
      </c>
      <c r="G31" s="147"/>
      <c r="H31" s="147">
        <f>VALUE(H12-138.2/100*(H6-H9))</f>
        <v>-303.8327000000005</v>
      </c>
      <c r="I31" s="110"/>
      <c r="J31" s="147">
        <f>VALUE(J12-138.2/100*(J6-J9))</f>
        <v>0</v>
      </c>
      <c r="K31" s="148"/>
      <c r="L31" s="147">
        <f>VALUE(L12-138.2/100*(L6-L9))</f>
        <v>0</v>
      </c>
      <c r="M31" s="147"/>
      <c r="N31" s="147">
        <f>VALUE(N12-138.2/100*(N6-N9))</f>
        <v>0</v>
      </c>
      <c r="O31" s="110"/>
      <c r="P31" s="147">
        <f>VALUE(P12-138.2/100*(P6-P9))</f>
        <v>0</v>
      </c>
      <c r="Q31" s="148"/>
      <c r="R31" s="147">
        <f>VALUE(R12-138.2/100*(R6-R9))</f>
        <v>0</v>
      </c>
    </row>
    <row r="32" spans="1:18" ht="14.5" customHeight="1" x14ac:dyDescent="0.35">
      <c r="A32" s="146">
        <v>1.5</v>
      </c>
      <c r="B32" s="147">
        <f>VALUE(B12-150/100*(B6-B9))</f>
        <v>-995.54999999999836</v>
      </c>
      <c r="C32" s="110"/>
      <c r="D32" s="147">
        <f>VALUE(D12-150/100*(D6-D9))</f>
        <v>10544.825000000001</v>
      </c>
      <c r="E32" s="148"/>
      <c r="F32" s="147">
        <f>VALUE(F12-150/100*(F6-F9))</f>
        <v>11129.824999999999</v>
      </c>
      <c r="G32" s="147"/>
      <c r="H32" s="147">
        <f>VALUE(H12-150/100*(H6-H9))</f>
        <v>-329.77500000000055</v>
      </c>
      <c r="I32" s="110"/>
      <c r="J32" s="147">
        <f>VALUE(J12-150/100*(J6-J9))</f>
        <v>0</v>
      </c>
      <c r="K32" s="148"/>
      <c r="L32" s="147">
        <f>VALUE(L12-150/100*(L6-L9))</f>
        <v>0</v>
      </c>
      <c r="M32" s="147"/>
      <c r="N32" s="147">
        <f>VALUE(N12-150/100*(N6-N9))</f>
        <v>0</v>
      </c>
      <c r="O32" s="110"/>
      <c r="P32" s="147">
        <f>VALUE(P12-150/100*(P6-P9))</f>
        <v>0</v>
      </c>
      <c r="Q32" s="148"/>
      <c r="R32" s="147">
        <f>VALUE(R12-150/100*(R6-R9))</f>
        <v>0</v>
      </c>
    </row>
    <row r="33" spans="1:18" ht="14.5" customHeight="1" x14ac:dyDescent="0.35">
      <c r="A33" s="154">
        <v>1.6180000000000001</v>
      </c>
      <c r="B33" s="155">
        <f>VALUE(B12-161.8/100*(B6-B9))</f>
        <v>-1073.8665999999982</v>
      </c>
      <c r="C33" s="156"/>
      <c r="D33" s="155">
        <f>VALUE(D12-161.8/100*(D6-D9))</f>
        <v>10481.842500000001</v>
      </c>
      <c r="E33" s="155"/>
      <c r="F33" s="155">
        <f>VALUE(F12-161.8/100*(F6-F9))</f>
        <v>11116.437899999999</v>
      </c>
      <c r="G33" s="155"/>
      <c r="H33" s="155">
        <f>VALUE(H12-161.8/100*(H6-H9))</f>
        <v>-355.71730000000059</v>
      </c>
      <c r="I33" s="156"/>
      <c r="J33" s="155">
        <f>VALUE(J12-161.8/100*(J6-J9))</f>
        <v>0</v>
      </c>
      <c r="K33" s="155"/>
      <c r="L33" s="155">
        <f>VALUE(L12-161.8/100*(L6-L9))</f>
        <v>0</v>
      </c>
      <c r="M33" s="155"/>
      <c r="N33" s="155">
        <f>VALUE(N12-161.8/100*(N6-N9))</f>
        <v>0</v>
      </c>
      <c r="O33" s="156"/>
      <c r="P33" s="162">
        <f>VALUE(P12-161.8/100*(P6-P9))</f>
        <v>0</v>
      </c>
      <c r="Q33" s="155"/>
      <c r="R33" s="155">
        <f>VALUE(R12-161.8/100*(R6-R9))</f>
        <v>0</v>
      </c>
    </row>
    <row r="34" spans="1:18" ht="14.5" customHeight="1" x14ac:dyDescent="0.35">
      <c r="A34" s="146">
        <v>1.7070000000000001</v>
      </c>
      <c r="B34" s="147">
        <f>VALUE(B12-170.07/100*(B6-B9))</f>
        <v>-1128.754589999998</v>
      </c>
      <c r="C34" s="110"/>
      <c r="D34" s="147">
        <f>VALUE(D12-170.07/100*(D6-D9))</f>
        <v>10437.701375000001</v>
      </c>
      <c r="E34" s="148"/>
      <c r="F34" s="147">
        <f>VALUE(F12-170.07/100*(F6-F9))</f>
        <v>11107.055584999998</v>
      </c>
      <c r="G34" s="147"/>
      <c r="H34" s="147">
        <f>VALUE(H12-170.07/100*(H6-H9))</f>
        <v>-373.89889500000061</v>
      </c>
      <c r="I34" s="110"/>
      <c r="J34" s="147">
        <f>VALUE(J12-170.07/100*(J6-J9))</f>
        <v>0</v>
      </c>
      <c r="K34" s="148"/>
      <c r="L34" s="147">
        <f>VALUE(L12-170.07/100*(L6-L9))</f>
        <v>0</v>
      </c>
      <c r="M34" s="147"/>
      <c r="N34" s="147">
        <f>VALUE(N12-170.07/100*(N6-N9))</f>
        <v>0</v>
      </c>
      <c r="O34" s="110"/>
      <c r="P34" s="147">
        <f>VALUE(P12-170.07/100*(P6-P9))</f>
        <v>0</v>
      </c>
      <c r="Q34" s="148"/>
      <c r="R34" s="147">
        <f>VALUE(R12-170.07/100*(R6-R9))</f>
        <v>0</v>
      </c>
    </row>
    <row r="35" spans="1:18" ht="14.5" customHeight="1" x14ac:dyDescent="0.35">
      <c r="A35" s="150">
        <v>2</v>
      </c>
      <c r="B35" s="151">
        <f>VALUE(B12-200/100*(B6-B9))</f>
        <v>-1327.3999999999978</v>
      </c>
      <c r="C35" s="152"/>
      <c r="D35" s="151">
        <f>VALUE(D12-200/100*(D6-D9))</f>
        <v>10277.950000000001</v>
      </c>
      <c r="E35" s="151"/>
      <c r="F35" s="151">
        <f>VALUE(F12-200/100*(F6-F9))</f>
        <v>11073.099999999999</v>
      </c>
      <c r="G35" s="151"/>
      <c r="H35" s="151">
        <f>VALUE(H12-200/100*(H6-H9))</f>
        <v>-439.70000000000073</v>
      </c>
      <c r="I35" s="152"/>
      <c r="J35" s="151">
        <f>VALUE(J12-200/100*(J6-J9))</f>
        <v>0</v>
      </c>
      <c r="K35" s="151"/>
      <c r="L35" s="151">
        <f>VALUE(L12-200/100*(L6-L9))</f>
        <v>0</v>
      </c>
      <c r="M35" s="151"/>
      <c r="N35" s="151">
        <f>VALUE(N12-200/100*(N6-N9))</f>
        <v>0</v>
      </c>
      <c r="O35" s="152"/>
      <c r="P35" s="151">
        <f>VALUE(P12-200/100*(P6-P9))</f>
        <v>0</v>
      </c>
      <c r="Q35" s="151"/>
      <c r="R35" s="151">
        <f>VALUE(R12-200/100*(R6-R9))</f>
        <v>0</v>
      </c>
    </row>
    <row r="36" spans="1:18" ht="14.5" customHeight="1" x14ac:dyDescent="0.35">
      <c r="A36" s="146">
        <v>2.2360000000000002</v>
      </c>
      <c r="B36" s="147">
        <f>VALUE(B12-223.6/100*(B6-B9))</f>
        <v>-1484.0331999999974</v>
      </c>
      <c r="C36" s="110"/>
      <c r="D36" s="147">
        <f>VALUE(D12-223.6/100*(D6-D9))</f>
        <v>10151.985000000001</v>
      </c>
      <c r="E36" s="148"/>
      <c r="F36" s="147">
        <f>VALUE(F12-223.6/100*(F6-F9))</f>
        <v>11046.325799999999</v>
      </c>
      <c r="G36" s="147"/>
      <c r="H36" s="147">
        <f>VALUE(H12-223.6/100*(H6-H9))</f>
        <v>-491.58460000000076</v>
      </c>
      <c r="I36" s="110"/>
      <c r="J36" s="147">
        <f>VALUE(J12-223.6/100*(J6-J9))</f>
        <v>0</v>
      </c>
      <c r="K36" s="148"/>
      <c r="L36" s="147">
        <f>VALUE(L12-223.6/100*(L6-L9))</f>
        <v>0</v>
      </c>
      <c r="M36" s="147"/>
      <c r="N36" s="147">
        <f>VALUE(N12-223.6/100*(N6-N9))</f>
        <v>0</v>
      </c>
      <c r="O36" s="110"/>
      <c r="P36" s="147">
        <f>VALUE(P12-223.6/100*(P6-P9))</f>
        <v>0</v>
      </c>
      <c r="Q36" s="148"/>
      <c r="R36" s="147">
        <f>VALUE(R12-223.6/100*(R6-R9))</f>
        <v>0</v>
      </c>
    </row>
    <row r="37" spans="1:18" ht="14.5" customHeight="1" x14ac:dyDescent="0.35">
      <c r="A37" s="150">
        <v>2.3820000000000001</v>
      </c>
      <c r="B37" s="151">
        <f>VALUE(B12-238.2/100*(B6-B9))</f>
        <v>-1580.9333999999972</v>
      </c>
      <c r="C37" s="152"/>
      <c r="D37" s="151">
        <f>VALUE(D12-238.2/100*(D6-D9))</f>
        <v>10074.057500000001</v>
      </c>
      <c r="E37" s="151"/>
      <c r="F37" s="151">
        <f>VALUE(F12-238.2/100*(F6-F9))</f>
        <v>11029.762099999998</v>
      </c>
      <c r="G37" s="151"/>
      <c r="H37" s="151">
        <f>VALUE(H12-238.2/100*(H6-H9))</f>
        <v>-523.68270000000075</v>
      </c>
      <c r="I37" s="152"/>
      <c r="J37" s="151">
        <f>VALUE(J12-238.2/100*(J6-J9))</f>
        <v>0</v>
      </c>
      <c r="K37" s="151"/>
      <c r="L37" s="151">
        <f>VALUE(L12-238.2/100*(L6-L9))</f>
        <v>0</v>
      </c>
      <c r="M37" s="151"/>
      <c r="N37" s="151">
        <f>VALUE(N12-238.2/100*(N6-N9))</f>
        <v>0</v>
      </c>
      <c r="O37" s="152"/>
      <c r="P37" s="151">
        <f>VALUE(P12-238.2/100*(P6-P9))</f>
        <v>0</v>
      </c>
      <c r="Q37" s="151"/>
      <c r="R37" s="151">
        <f>VALUE(R12-238.2/100*(R6-R9))</f>
        <v>0</v>
      </c>
    </row>
    <row r="38" spans="1:18" ht="14.5" customHeight="1" x14ac:dyDescent="0.35">
      <c r="A38" s="150">
        <v>2.6179999999999999</v>
      </c>
      <c r="B38" s="151">
        <f>VALUE(B12-261.8/100*(B6-B9))</f>
        <v>-1737.5665999999974</v>
      </c>
      <c r="C38" s="152"/>
      <c r="D38" s="151">
        <f>VALUE(D12-261.8/100*(D6-D9))</f>
        <v>9948.0925000000007</v>
      </c>
      <c r="E38" s="151"/>
      <c r="F38" s="151">
        <f>VALUE(F12-261.8/100*(F6-F9))</f>
        <v>11002.987899999998</v>
      </c>
      <c r="G38" s="151"/>
      <c r="H38" s="151">
        <f>VALUE(H12-261.8/100*(H6-H9))</f>
        <v>-575.56730000000107</v>
      </c>
      <c r="I38" s="152"/>
      <c r="J38" s="151">
        <f>VALUE(J12-261.8/100*(J6-J9))</f>
        <v>0</v>
      </c>
      <c r="K38" s="151"/>
      <c r="L38" s="151">
        <f>VALUE(L12-261.8/100*(L6-L9))</f>
        <v>0</v>
      </c>
      <c r="M38" s="151"/>
      <c r="N38" s="151">
        <f>VALUE(N12-261.8/100*(N6-N9))</f>
        <v>0</v>
      </c>
      <c r="O38" s="152"/>
      <c r="P38" s="151">
        <f>VALUE(P12-261.8/100*(P6-P9))</f>
        <v>0</v>
      </c>
      <c r="Q38" s="151"/>
      <c r="R38" s="151">
        <f>VALUE(R12-261.8/100*(R6-R9))</f>
        <v>0</v>
      </c>
    </row>
    <row r="39" spans="1:18" ht="14.5" customHeight="1" x14ac:dyDescent="0.35">
      <c r="A39" s="150">
        <v>3</v>
      </c>
      <c r="B39" s="151">
        <f>VALUE(B12-300/100*(B6-B9))</f>
        <v>-1991.0999999999967</v>
      </c>
      <c r="C39" s="152"/>
      <c r="D39" s="151">
        <f>VALUE(D12-300/100*(D6-D9))</f>
        <v>9744.2000000000007</v>
      </c>
      <c r="E39" s="151"/>
      <c r="F39" s="151">
        <f>VALUE(F12-300/100*(F6-F9))</f>
        <v>10959.649999999998</v>
      </c>
      <c r="G39" s="151"/>
      <c r="H39" s="151">
        <f>VALUE(H12-300/100*(H6-H9))</f>
        <v>-659.55000000000109</v>
      </c>
      <c r="I39" s="152"/>
      <c r="J39" s="151">
        <f>VALUE(J12-300/100*(J6-J9))</f>
        <v>0</v>
      </c>
      <c r="K39" s="151"/>
      <c r="L39" s="151">
        <f>VALUE(L12-300/100*(L6-L9))</f>
        <v>0</v>
      </c>
      <c r="M39" s="151"/>
      <c r="N39" s="151">
        <f>VALUE(N12-300/100*(N6-N9))</f>
        <v>0</v>
      </c>
      <c r="O39" s="152"/>
      <c r="P39" s="151">
        <f>VALUE(P12-300/100*(P6-P9))</f>
        <v>0</v>
      </c>
      <c r="Q39" s="151"/>
      <c r="R39" s="151">
        <f>VALUE(R12-300/100*(R6-R9))</f>
        <v>0</v>
      </c>
    </row>
    <row r="40" spans="1:18" ht="14.5" customHeight="1" x14ac:dyDescent="0.35">
      <c r="A40" s="146">
        <v>3.2360000000000002</v>
      </c>
      <c r="B40" s="147">
        <f>VALUE(B12-323.6/100*(B6-B9))</f>
        <v>-2147.7331999999965</v>
      </c>
      <c r="C40" s="110"/>
      <c r="D40" s="147">
        <f>VALUE(D12-323.6/100*(D6-D9))</f>
        <v>9618.2350000000006</v>
      </c>
      <c r="E40" s="148"/>
      <c r="F40" s="147">
        <f>VALUE(F12-323.6/100*(F6-F9))</f>
        <v>10932.875799999998</v>
      </c>
      <c r="G40" s="147"/>
      <c r="H40" s="147">
        <f>VALUE(H12-323.6/100*(H6-H9))</f>
        <v>-711.43460000000118</v>
      </c>
      <c r="I40" s="110"/>
      <c r="J40" s="147">
        <f>VALUE(J12-323.6/100*(J6-J9))</f>
        <v>0</v>
      </c>
      <c r="K40" s="148"/>
      <c r="L40" s="147">
        <f>VALUE(L12-323.6/100*(L6-L9))</f>
        <v>0</v>
      </c>
      <c r="M40" s="147"/>
      <c r="N40" s="147">
        <f>VALUE(N12-323.6/100*(N6-N9))</f>
        <v>0</v>
      </c>
      <c r="O40" s="110"/>
      <c r="P40" s="147">
        <f>VALUE(P12-323.6/100*(P6-P9))</f>
        <v>0</v>
      </c>
      <c r="Q40" s="148"/>
      <c r="R40" s="147">
        <f>VALUE(R12-323.6/100*(R6-R9))</f>
        <v>0</v>
      </c>
    </row>
    <row r="41" spans="1:18" ht="14.5" customHeight="1" x14ac:dyDescent="0.35">
      <c r="A41" s="150">
        <v>3.3820000000000001</v>
      </c>
      <c r="B41" s="151">
        <f>VALUE(B12-338.2/100*(B6-B9))</f>
        <v>-2244.6333999999961</v>
      </c>
      <c r="C41" s="152"/>
      <c r="D41" s="151">
        <f>VALUE(D12-338.2/100*(D6-D9))</f>
        <v>9540.3075000000008</v>
      </c>
      <c r="E41" s="151"/>
      <c r="F41" s="151">
        <f>VALUE(F12-338.2/100*(F6-F9))</f>
        <v>10916.312099999997</v>
      </c>
      <c r="G41" s="151"/>
      <c r="H41" s="151">
        <f>VALUE(H12-338.2/100*(H6-H9))</f>
        <v>-743.53270000000111</v>
      </c>
      <c r="I41" s="152"/>
      <c r="J41" s="151">
        <f>VALUE(J12-338.2/100*(J6-J9))</f>
        <v>0</v>
      </c>
      <c r="K41" s="151"/>
      <c r="L41" s="151">
        <f>VALUE(L12-338.2/100*(L6-L9))</f>
        <v>0</v>
      </c>
      <c r="M41" s="151"/>
      <c r="N41" s="151">
        <f>VALUE(N12-338.2/100*(N6-N9))</f>
        <v>0</v>
      </c>
      <c r="O41" s="152"/>
      <c r="P41" s="151">
        <f>VALUE(P12-338.2/100*(P6-P9))</f>
        <v>0</v>
      </c>
      <c r="Q41" s="151"/>
      <c r="R41" s="151">
        <f>VALUE(R12-338.2/100*(R6-R9))</f>
        <v>0</v>
      </c>
    </row>
    <row r="42" spans="1:18" ht="14.5" customHeight="1" x14ac:dyDescent="0.35">
      <c r="A42" s="150">
        <v>3.6179999999999999</v>
      </c>
      <c r="B42" s="151">
        <f>VALUE(B12-361.8/100*(B6-B9))</f>
        <v>-2401.2665999999963</v>
      </c>
      <c r="C42" s="152"/>
      <c r="D42" s="151">
        <f>VALUE(D12-361.8/100*(D6-D9))</f>
        <v>9414.3425000000007</v>
      </c>
      <c r="E42" s="151"/>
      <c r="F42" s="151">
        <f>VALUE(F12-361.8/100*(F6-F9))</f>
        <v>10889.537899999998</v>
      </c>
      <c r="G42" s="151"/>
      <c r="H42" s="151">
        <f>VALUE(H12-361.8/100*(H6-H9))</f>
        <v>-795.41730000000143</v>
      </c>
      <c r="I42" s="152"/>
      <c r="J42" s="151">
        <f>VALUE(J12-361.8/100*(J6-J9))</f>
        <v>0</v>
      </c>
      <c r="K42" s="151"/>
      <c r="L42" s="151">
        <f>VALUE(L12-361.8/100*(L6-L9))</f>
        <v>0</v>
      </c>
      <c r="M42" s="151"/>
      <c r="N42" s="151">
        <f>VALUE(N12-361.8/100*(N6-N9))</f>
        <v>0</v>
      </c>
      <c r="O42" s="152"/>
      <c r="P42" s="151">
        <f>VALUE(P12-361.8/100*(P6-P9))</f>
        <v>0</v>
      </c>
      <c r="Q42" s="151"/>
      <c r="R42" s="151">
        <f>VALUE(R12-361.8/100*(R6-R9))</f>
        <v>0</v>
      </c>
    </row>
    <row r="43" spans="1:18" ht="14.5" customHeight="1" x14ac:dyDescent="0.35">
      <c r="A43" s="150">
        <v>4</v>
      </c>
      <c r="B43" s="151">
        <f>VALUE(B12-400/100*(B6-B9))</f>
        <v>-2654.7999999999956</v>
      </c>
      <c r="C43" s="152"/>
      <c r="D43" s="151">
        <f>VALUE(D12-400/100*(D6-D9))</f>
        <v>9210.4500000000007</v>
      </c>
      <c r="E43" s="151"/>
      <c r="F43" s="151">
        <f>VALUE(F12-400/100*(F6-F9))</f>
        <v>10846.199999999997</v>
      </c>
      <c r="G43" s="151"/>
      <c r="H43" s="151">
        <f>VALUE(H12-400/100*(H6-H9))</f>
        <v>-879.40000000000146</v>
      </c>
      <c r="I43" s="152"/>
      <c r="J43" s="151">
        <f>VALUE(J12-400/100*(J6-J9))</f>
        <v>0</v>
      </c>
      <c r="K43" s="151"/>
      <c r="L43" s="151">
        <f>VALUE(L12-400/100*(L6-L9))</f>
        <v>0</v>
      </c>
      <c r="M43" s="151"/>
      <c r="N43" s="151">
        <f>VALUE(N12-400/100*(N6-N9))</f>
        <v>0</v>
      </c>
      <c r="O43" s="152"/>
      <c r="P43" s="151">
        <f>VALUE(P12-400/100*(P6-P9))</f>
        <v>0</v>
      </c>
      <c r="Q43" s="151"/>
      <c r="R43" s="151">
        <f>VALUE(R12-400/100*(R6-R9))</f>
        <v>0</v>
      </c>
    </row>
    <row r="44" spans="1:18" ht="14.5" customHeight="1" x14ac:dyDescent="0.35">
      <c r="A44" s="146">
        <v>4.2359999999999998</v>
      </c>
      <c r="B44" s="147">
        <f>VALUE(B12-423.6/100*(B6-B9))</f>
        <v>-2811.4331999999958</v>
      </c>
      <c r="C44" s="110"/>
      <c r="D44" s="147">
        <f>VALUE(D12-423.6/100*(D6-D9))</f>
        <v>9084.4850000000006</v>
      </c>
      <c r="E44" s="148"/>
      <c r="F44" s="147">
        <f>VALUE(F12-423.6/100*(F6-F9))</f>
        <v>10819.425799999997</v>
      </c>
      <c r="G44" s="147"/>
      <c r="H44" s="147">
        <f>VALUE(H12-423.6/100*(H6-H9))</f>
        <v>-931.28460000000166</v>
      </c>
      <c r="I44" s="110"/>
      <c r="J44" s="147">
        <f>VALUE(J12-423.6/100*(J6-J9))</f>
        <v>0</v>
      </c>
      <c r="K44" s="148"/>
      <c r="L44" s="147">
        <f>VALUE(L12-423.6/100*(L6-L9))</f>
        <v>0</v>
      </c>
      <c r="M44" s="147"/>
      <c r="N44" s="147">
        <f>VALUE(N12-423.6/100*(N6-N9))</f>
        <v>0</v>
      </c>
      <c r="O44" s="110"/>
      <c r="P44" s="147">
        <f>VALUE(P12-423.6/100*(P6-P9))</f>
        <v>0</v>
      </c>
      <c r="Q44" s="148"/>
      <c r="R44" s="147">
        <f>VALUE(R12-423.6/100*(R6-R9))</f>
        <v>0</v>
      </c>
    </row>
    <row r="45" spans="1:18" ht="14.5" customHeight="1" x14ac:dyDescent="0.35">
      <c r="A45" s="146">
        <v>4.3819999999999997</v>
      </c>
      <c r="B45" s="147">
        <f>VALUE(B12-438.2/100*(B6-B9))</f>
        <v>-2908.333399999995</v>
      </c>
      <c r="C45" s="110"/>
      <c r="D45" s="147">
        <f>VALUE(D12-438.2/100*(D6-D9))</f>
        <v>9006.5575000000008</v>
      </c>
      <c r="E45" s="148"/>
      <c r="F45" s="147">
        <f>VALUE(F12-438.2/100*(F6-F9))</f>
        <v>10802.862099999997</v>
      </c>
      <c r="G45" s="147"/>
      <c r="H45" s="147">
        <f>VALUE(H12-438.2/100*(H6-H9))</f>
        <v>-963.38270000000148</v>
      </c>
      <c r="I45" s="110"/>
      <c r="J45" s="147">
        <f>VALUE(J12-438.2/100*(J6-J9))</f>
        <v>0</v>
      </c>
      <c r="K45" s="148"/>
      <c r="L45" s="147">
        <f>VALUE(L12-438.2/100*(L6-L9))</f>
        <v>0</v>
      </c>
      <c r="M45" s="147"/>
      <c r="N45" s="147">
        <f>VALUE(N12-438.2/100*(N6-N9))</f>
        <v>0</v>
      </c>
      <c r="O45" s="110"/>
      <c r="P45" s="147">
        <f>VALUE(P12-438.2/100*(P6-P9))</f>
        <v>0</v>
      </c>
      <c r="Q45" s="148"/>
      <c r="R45" s="147">
        <f>VALUE(R12-438.2/100*(R6-R9))</f>
        <v>0</v>
      </c>
    </row>
    <row r="46" spans="1:18" ht="14.5" customHeight="1" x14ac:dyDescent="0.35">
      <c r="A46" s="146">
        <v>4.6180000000000003</v>
      </c>
      <c r="B46" s="147">
        <f>VALUE(B12-461.8/100*(B6-B9))</f>
        <v>-3064.9665999999952</v>
      </c>
      <c r="C46" s="110"/>
      <c r="D46" s="147">
        <f>VALUE(D12-461.8/100*(D6-D9))</f>
        <v>8880.5925000000007</v>
      </c>
      <c r="E46" s="148"/>
      <c r="F46" s="147">
        <f>VALUE(F12-461.8/100*(F6-F9))</f>
        <v>10776.087899999997</v>
      </c>
      <c r="G46" s="147"/>
      <c r="H46" s="147">
        <f>VALUE(H12-461.8/100*(H6-H9))</f>
        <v>-1015.2673000000018</v>
      </c>
      <c r="I46" s="110"/>
      <c r="J46" s="147">
        <f>VALUE(J12-461.8/100*(J6-J9))</f>
        <v>0</v>
      </c>
      <c r="K46" s="148"/>
      <c r="L46" s="147">
        <f>VALUE(L12-461.8/100*(L6-L9))</f>
        <v>0</v>
      </c>
      <c r="M46" s="147"/>
      <c r="N46" s="147">
        <f>VALUE(N12-461.8/100*(N6-N9))</f>
        <v>0</v>
      </c>
      <c r="O46" s="110"/>
      <c r="P46" s="147">
        <f>VALUE(P12-461.8/100*(P6-P9))</f>
        <v>0</v>
      </c>
      <c r="Q46" s="148"/>
      <c r="R46" s="147">
        <f>VALUE(R12-461.8/100*(R6-R9))</f>
        <v>0</v>
      </c>
    </row>
    <row r="47" spans="1:18" ht="14.5" customHeight="1" x14ac:dyDescent="0.35">
      <c r="A47" s="146">
        <v>5</v>
      </c>
      <c r="B47" s="147">
        <f>VALUE(B12-500/100*(B6-B9))</f>
        <v>-3318.4999999999945</v>
      </c>
      <c r="C47" s="110"/>
      <c r="D47" s="147">
        <f>VALUE(D12-500/100*(D6-D9))</f>
        <v>8676.7000000000007</v>
      </c>
      <c r="E47" s="148"/>
      <c r="F47" s="147">
        <f>VALUE(F12-500/100*(F6-F9))</f>
        <v>10732.749999999996</v>
      </c>
      <c r="G47" s="147"/>
      <c r="H47" s="147">
        <f>VALUE(H12-500/100*(H6-H9))</f>
        <v>-1099.2500000000018</v>
      </c>
      <c r="I47" s="110"/>
      <c r="J47" s="147">
        <f>VALUE(J12-500/100*(J6-J9))</f>
        <v>0</v>
      </c>
      <c r="K47" s="148"/>
      <c r="L47" s="147">
        <f>VALUE(L12-500/100*(L6-L9))</f>
        <v>0</v>
      </c>
      <c r="M47" s="147"/>
      <c r="N47" s="147">
        <f>VALUE(N12-500/100*(N6-N9))</f>
        <v>0</v>
      </c>
      <c r="O47" s="110"/>
      <c r="P47" s="147">
        <f>VALUE(P12-500/100*(P6-P9))</f>
        <v>0</v>
      </c>
      <c r="Q47" s="148"/>
      <c r="R47" s="147">
        <f>VALUE(R12-500/100*(R6-R9))</f>
        <v>0</v>
      </c>
    </row>
    <row r="48" spans="1:18" ht="14.5" customHeight="1" x14ac:dyDescent="0.35">
      <c r="A48" s="146">
        <v>5.2359999999999998</v>
      </c>
      <c r="B48" s="147">
        <f>VALUE(B12-523.6/100*(B6-B9))</f>
        <v>-3475.1331999999948</v>
      </c>
      <c r="C48" s="110"/>
      <c r="D48" s="147">
        <f>VALUE(D12-523.6/100*(D6-D9))</f>
        <v>8550.7350000000006</v>
      </c>
      <c r="E48" s="148"/>
      <c r="F48" s="147">
        <f>VALUE(F12-523.6/100*(F6-F9))</f>
        <v>10705.975799999997</v>
      </c>
      <c r="G48" s="147"/>
      <c r="H48" s="147">
        <f>VALUE(H12-523.6/100*(H6-H9))</f>
        <v>-1151.1346000000021</v>
      </c>
      <c r="I48" s="110"/>
      <c r="J48" s="147">
        <f>VALUE(J12-523.6/100*(J6-J9))</f>
        <v>0</v>
      </c>
      <c r="K48" s="148"/>
      <c r="L48" s="147">
        <f>VALUE(L12-523.6/100*(L6-L9))</f>
        <v>0</v>
      </c>
      <c r="M48" s="147"/>
      <c r="N48" s="147">
        <f>VALUE(N12-523.6/100*(N6-N9))</f>
        <v>0</v>
      </c>
      <c r="O48" s="110"/>
      <c r="P48" s="147">
        <f>VALUE(P12-523.6/100*(P6-P9))</f>
        <v>0</v>
      </c>
      <c r="Q48" s="148"/>
      <c r="R48" s="147">
        <f>VALUE(R12-523.6/100*(R6-R9))</f>
        <v>0</v>
      </c>
    </row>
    <row r="49" spans="1:18" ht="14.5" customHeight="1" x14ac:dyDescent="0.35">
      <c r="A49" s="146">
        <v>5.3819999999999997</v>
      </c>
      <c r="B49" s="147">
        <f>VALUE(B12-538.2/100*(B6-B9))</f>
        <v>-3572.0333999999943</v>
      </c>
      <c r="C49" s="110"/>
      <c r="D49" s="147">
        <f>VALUE(D12-538.2/100*(D6-D9))</f>
        <v>8472.8075000000008</v>
      </c>
      <c r="E49" s="148"/>
      <c r="F49" s="147">
        <f>VALUE(F12-538.2/100*(F6-F9))</f>
        <v>10689.412099999996</v>
      </c>
      <c r="G49" s="147"/>
      <c r="H49" s="147">
        <f>VALUE(H12-538.2/100*(H6-H9))</f>
        <v>-1183.2327000000021</v>
      </c>
      <c r="I49" s="110"/>
      <c r="J49" s="147">
        <f>VALUE(J12-538.2/100*(J6-J9))</f>
        <v>0</v>
      </c>
      <c r="K49" s="148"/>
      <c r="L49" s="147">
        <f>VALUE(L12-538.2/100*(L6-L9))</f>
        <v>0</v>
      </c>
      <c r="M49" s="147"/>
      <c r="N49" s="147">
        <f>VALUE(N12-538.2/100*(N6-N9))</f>
        <v>0</v>
      </c>
      <c r="O49" s="110"/>
      <c r="P49" s="147">
        <f>VALUE(P12-538.2/100*(P6-P9))</f>
        <v>0</v>
      </c>
      <c r="Q49" s="148"/>
      <c r="R49" s="147">
        <f>VALUE(R12-538.2/100*(R6-R9))</f>
        <v>0</v>
      </c>
    </row>
    <row r="50" spans="1:18" ht="14.5" customHeight="1" x14ac:dyDescent="0.35">
      <c r="A50" s="146">
        <v>5.6180000000000003</v>
      </c>
      <c r="B50" s="147">
        <f>VALUE(B12-561.8/100*(B6-B9))</f>
        <v>-3728.6665999999937</v>
      </c>
      <c r="C50" s="110"/>
      <c r="D50" s="147">
        <f>VALUE(D12-561.8/100*(D6-D9))</f>
        <v>8346.8425000000007</v>
      </c>
      <c r="E50" s="148"/>
      <c r="F50" s="147">
        <f>VALUE(F12-561.8/100*(F6-F9))</f>
        <v>10662.637899999996</v>
      </c>
      <c r="G50" s="147"/>
      <c r="H50" s="147">
        <f>VALUE(H12-561.8/100*(H6-H9))</f>
        <v>-1235.1173000000019</v>
      </c>
      <c r="I50" s="110"/>
      <c r="J50" s="147">
        <f>VALUE(J12-561.8/100*(J6-J9))</f>
        <v>0</v>
      </c>
      <c r="K50" s="148"/>
      <c r="L50" s="147">
        <f>VALUE(L12-561.8/100*(L6-L9))</f>
        <v>0</v>
      </c>
      <c r="M50" s="147"/>
      <c r="N50" s="147">
        <f>VALUE(N12-561.8/100*(N6-N9))</f>
        <v>0</v>
      </c>
      <c r="O50" s="110"/>
      <c r="P50" s="147">
        <f>VALUE(P12-561.8/100*(P6-P9))</f>
        <v>0</v>
      </c>
      <c r="Q50" s="148"/>
      <c r="R50" s="147">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81640625" defaultRowHeight="14.5" customHeight="1" x14ac:dyDescent="0.35"/>
  <cols>
    <col min="1" max="1" width="112.81640625" style="91" customWidth="1"/>
    <col min="2" max="252" width="8.81640625" style="91" customWidth="1"/>
  </cols>
  <sheetData>
    <row r="1" spans="1:1" ht="87" x14ac:dyDescent="0.35">
      <c r="A1" s="100" t="s">
        <v>66</v>
      </c>
    </row>
    <row r="2" spans="1:1" ht="14.5" customHeight="1" x14ac:dyDescent="0.35">
      <c r="A2" s="91" t="s">
        <v>67</v>
      </c>
    </row>
    <row r="3" spans="1:1" ht="14.5" customHeight="1" x14ac:dyDescent="0.35">
      <c r="A3" s="91" t="s">
        <v>68</v>
      </c>
    </row>
    <row r="4" spans="1:1" ht="14.5" customHeight="1" x14ac:dyDescent="0.35">
      <c r="A4" s="91" t="s">
        <v>69</v>
      </c>
    </row>
    <row r="5" spans="1:1" ht="14.5" customHeight="1" x14ac:dyDescent="0.35">
      <c r="A5" s="91" t="s">
        <v>70</v>
      </c>
    </row>
    <row r="6" spans="1:1" ht="14.5" customHeight="1" x14ac:dyDescent="0.35">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I75"/>
  <sheetViews>
    <sheetView showGridLines="0" topLeftCell="CV1" zoomScaleNormal="100" workbookViewId="0">
      <selection activeCell="DF1" sqref="DF1:DJ1048576"/>
    </sheetView>
  </sheetViews>
  <sheetFormatPr defaultColWidth="8.81640625" defaultRowHeight="14.5" customHeight="1" x14ac:dyDescent="0.35"/>
  <cols>
    <col min="1" max="4" width="8.81640625" style="33" customWidth="1"/>
    <col min="5" max="49" width="10.81640625" style="33" customWidth="1"/>
    <col min="50" max="114" width="10.81640625" style="91" customWidth="1"/>
    <col min="115" max="321" width="8.81640625" style="33" customWidth="1"/>
  </cols>
  <sheetData>
    <row r="1" spans="1:114" ht="14.5" customHeight="1" x14ac:dyDescent="0.35">
      <c r="A1" s="222"/>
      <c r="B1" s="223"/>
      <c r="C1" s="223"/>
      <c r="D1" s="22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row>
    <row r="2" spans="1:114"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row>
    <row r="3" spans="1:114"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row>
    <row r="4" spans="1:114"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row>
    <row r="5" spans="1:114" ht="14.5" customHeight="1" x14ac:dyDescent="0.35">
      <c r="A5" s="220" t="s">
        <v>5</v>
      </c>
      <c r="B5" s="221"/>
      <c r="C5" s="221"/>
      <c r="D5" s="22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row>
    <row r="6" spans="1:114"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J6" si="5">DI10+DI50</f>
        <v>11457.133333333333</v>
      </c>
      <c r="DJ6" s="15">
        <f t="shared" si="5"/>
        <v>11427.533333333333</v>
      </c>
    </row>
    <row r="7" spans="1:114" ht="14.5" customHeight="1" x14ac:dyDescent="0.35">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J7" si="11">(DI6+DI8)/2</f>
        <v>11432.25</v>
      </c>
      <c r="DJ7" s="16">
        <f t="shared" si="11"/>
        <v>11407.099999999999</v>
      </c>
    </row>
    <row r="8" spans="1:114" ht="14.5" customHeight="1" x14ac:dyDescent="0.35">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J8" si="17">DI14+DI50</f>
        <v>11407.366666666667</v>
      </c>
      <c r="DJ8" s="17">
        <f t="shared" si="17"/>
        <v>11386.666666666666</v>
      </c>
    </row>
    <row r="9" spans="1:114" ht="14.5" customHeight="1" x14ac:dyDescent="0.35">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J9" si="23">(DI8+DI10)/2</f>
        <v>11380.974999999999</v>
      </c>
      <c r="DJ9" s="16">
        <f t="shared" si="23"/>
        <v>11359.724999999999</v>
      </c>
    </row>
    <row r="10" spans="1:114" ht="14.5" customHeight="1" x14ac:dyDescent="0.35">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J10" si="29">(2*DI14)-DI3</f>
        <v>11354.583333333332</v>
      </c>
      <c r="DJ10" s="18">
        <f t="shared" si="29"/>
        <v>11332.783333333333</v>
      </c>
    </row>
    <row r="11" spans="1:114" ht="14.5" customHeight="1" x14ac:dyDescent="0.35">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J11" si="35">(DI10+DI14)/2</f>
        <v>11329.699999999999</v>
      </c>
      <c r="DJ11" s="16">
        <f t="shared" si="35"/>
        <v>11312.349999999999</v>
      </c>
    </row>
    <row r="12" spans="1:114"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row>
    <row r="13" spans="1:114" ht="14.5" customHeight="1" x14ac:dyDescent="0.35">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J13" si="41">DI14+DI57/2</f>
        <v>11306.325000000001</v>
      </c>
      <c r="DJ13" s="20">
        <f t="shared" si="41"/>
        <v>11298.424999999999</v>
      </c>
    </row>
    <row r="14" spans="1:114" ht="14.5" customHeight="1" x14ac:dyDescent="0.35">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J14" si="47">(DI2+DI3+DI4)/3</f>
        <v>11304.816666666666</v>
      </c>
      <c r="DJ14" s="11">
        <f t="shared" si="47"/>
        <v>11291.916666666666</v>
      </c>
    </row>
    <row r="15" spans="1:114" ht="14.5" customHeight="1" x14ac:dyDescent="0.35">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J15" si="53">DI14-DI57/2</f>
        <v>11303.308333333331</v>
      </c>
      <c r="DJ15" s="21">
        <f t="shared" si="53"/>
        <v>11285.408333333333</v>
      </c>
    </row>
    <row r="16" spans="1:114"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row>
    <row r="17" spans="1:114" ht="14.5" customHeight="1" x14ac:dyDescent="0.35">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J17" si="59">(DI14+DI18)/2</f>
        <v>11278.424999999999</v>
      </c>
      <c r="DJ17" s="16">
        <f t="shared" si="59"/>
        <v>11264.974999999999</v>
      </c>
    </row>
    <row r="18" spans="1:114" ht="14.5" customHeight="1" x14ac:dyDescent="0.35">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J18" si="65">2*DI14-DI2</f>
        <v>11252.033333333331</v>
      </c>
      <c r="DJ18" s="22">
        <f t="shared" si="65"/>
        <v>11238.033333333333</v>
      </c>
    </row>
    <row r="19" spans="1:114" ht="14.5" customHeight="1" x14ac:dyDescent="0.35">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J19" si="71">(DI18+DI20)/2</f>
        <v>11227.149999999998</v>
      </c>
      <c r="DJ19" s="16">
        <f t="shared" si="71"/>
        <v>11217.599999999999</v>
      </c>
    </row>
    <row r="20" spans="1:114" ht="14.5" customHeight="1" x14ac:dyDescent="0.35">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J20" si="77">DI14-DI50</f>
        <v>11202.266666666665</v>
      </c>
      <c r="DJ20" s="23">
        <f t="shared" si="77"/>
        <v>11197.166666666666</v>
      </c>
    </row>
    <row r="21" spans="1:114" ht="14.5" customHeight="1" x14ac:dyDescent="0.35">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J21" si="83">(DI20+DI22)/2</f>
        <v>11175.874999999996</v>
      </c>
      <c r="DJ21" s="16">
        <f t="shared" si="83"/>
        <v>11170.224999999999</v>
      </c>
    </row>
    <row r="22" spans="1:114" ht="14.5" customHeight="1" x14ac:dyDescent="0.35">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J22" si="89">DI18-DI50</f>
        <v>11149.48333333333</v>
      </c>
      <c r="DJ22" s="24">
        <f t="shared" si="89"/>
        <v>11143.283333333333</v>
      </c>
    </row>
    <row r="23" spans="1:114" ht="14.5" customHeight="1" x14ac:dyDescent="0.35">
      <c r="A23" s="220" t="s">
        <v>21</v>
      </c>
      <c r="B23" s="221"/>
      <c r="C23" s="221"/>
      <c r="D23" s="22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row>
    <row r="24" spans="1:114" ht="14.5" customHeight="1" x14ac:dyDescent="0.35">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J24" si="95">(DI2/DI3)*DI4</f>
        <v>11404.775961013056</v>
      </c>
      <c r="DJ24" s="17">
        <f t="shared" si="95"/>
        <v>11373.884536998768</v>
      </c>
    </row>
    <row r="25" spans="1:114" ht="14.5" customHeight="1" x14ac:dyDescent="0.35">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J25" si="101">DI26+1.168*(DI26-DI27)</f>
        <v>11391.14156</v>
      </c>
      <c r="DJ25" s="16">
        <f t="shared" si="101"/>
        <v>11361.446199999998</v>
      </c>
    </row>
    <row r="26" spans="1:114" ht="14.5" customHeight="1" x14ac:dyDescent="0.35">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J26" si="107">DI4+DI51/2</f>
        <v>11358.202499999999</v>
      </c>
      <c r="DJ26" s="18">
        <f t="shared" si="107"/>
        <v>11331.012499999999</v>
      </c>
    </row>
    <row r="27" spans="1:114" ht="14.5" customHeight="1" x14ac:dyDescent="0.35">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J27" si="113">DI4+DI51/4</f>
        <v>11330.001249999999</v>
      </c>
      <c r="DJ27" s="7">
        <f t="shared" si="113"/>
        <v>11304.956249999999</v>
      </c>
    </row>
    <row r="28" spans="1:114" ht="14.5" customHeight="1" x14ac:dyDescent="0.35">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J28" si="119">DI4+DI51/6</f>
        <v>11320.600833333332</v>
      </c>
      <c r="DJ28" s="16">
        <f t="shared" si="119"/>
        <v>11296.270833333332</v>
      </c>
    </row>
    <row r="29" spans="1:114" ht="14.5" customHeight="1" x14ac:dyDescent="0.35">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J29" si="125">DI4+DI51/12</f>
        <v>11311.200416666667</v>
      </c>
      <c r="DJ29" s="16">
        <f t="shared" si="125"/>
        <v>11287.585416666667</v>
      </c>
    </row>
    <row r="30" spans="1:114" ht="14.5" customHeight="1" x14ac:dyDescent="0.35">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J30" si="131">DI4</f>
        <v>11301.8</v>
      </c>
      <c r="DJ30" s="11">
        <f t="shared" si="131"/>
        <v>11278.9</v>
      </c>
    </row>
    <row r="31" spans="1:114" ht="14.5" customHeight="1" x14ac:dyDescent="0.35">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J31" si="137">DI4-DI51/12</f>
        <v>11292.399583333332</v>
      </c>
      <c r="DJ31" s="16">
        <f t="shared" si="137"/>
        <v>11270.214583333332</v>
      </c>
    </row>
    <row r="32" spans="1:114" ht="14.5" customHeight="1" x14ac:dyDescent="0.35">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J32" si="143">DI4-DI51/6</f>
        <v>11282.999166666666</v>
      </c>
      <c r="DJ32" s="16">
        <f t="shared" si="143"/>
        <v>11261.529166666667</v>
      </c>
    </row>
    <row r="33" spans="1:114" ht="14.5" customHeight="1" x14ac:dyDescent="0.35">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J33" si="149">DI4-DI51/4</f>
        <v>11273.598749999999</v>
      </c>
      <c r="DJ33" s="10">
        <f t="shared" si="149"/>
        <v>11252.84375</v>
      </c>
    </row>
    <row r="34" spans="1:114" ht="14.5" customHeight="1" x14ac:dyDescent="0.35">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J34" si="155">DI4-DI51/2</f>
        <v>11245.397499999999</v>
      </c>
      <c r="DJ34" s="22">
        <f t="shared" si="155"/>
        <v>11226.7875</v>
      </c>
    </row>
    <row r="35" spans="1:114" ht="14.5" customHeight="1" x14ac:dyDescent="0.35">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J35" si="161">DI34-1.168*(DI33-DI34)</f>
        <v>11212.458439999999</v>
      </c>
      <c r="DJ35" s="16">
        <f t="shared" si="161"/>
        <v>11196.353800000001</v>
      </c>
    </row>
    <row r="36" spans="1:114" ht="14.5" customHeight="1" x14ac:dyDescent="0.35">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J36" si="167">DI4-(DI24-DI4)</f>
        <v>11198.824038986942</v>
      </c>
      <c r="DJ36" s="23">
        <f t="shared" si="167"/>
        <v>11183.915463001231</v>
      </c>
    </row>
    <row r="37" spans="1:114" ht="14.5" customHeight="1" x14ac:dyDescent="0.35">
      <c r="A37" s="220" t="s">
        <v>34</v>
      </c>
      <c r="B37" s="221"/>
      <c r="C37" s="221"/>
      <c r="D37" s="22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row>
    <row r="38" spans="1:114"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7">
        <v>12170.559100000002</v>
      </c>
      <c r="BX38" s="197"/>
      <c r="BY38" s="197"/>
      <c r="BZ38" s="197"/>
      <c r="CA38" s="197"/>
      <c r="CB38" s="197"/>
      <c r="CC38" s="197"/>
      <c r="CD38" s="197"/>
      <c r="CE38" s="197"/>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row>
    <row r="39" spans="1:114"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row>
    <row r="40" spans="1:114"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row>
    <row r="41" spans="1:114"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row>
    <row r="42" spans="1:114"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98">
        <v>11164.1032</v>
      </c>
      <c r="BX42" s="198"/>
      <c r="BY42" s="198">
        <v>11353.332835000003</v>
      </c>
      <c r="BZ42" s="198">
        <v>11364.2</v>
      </c>
      <c r="CA42" s="200">
        <v>11485.948899999999</v>
      </c>
      <c r="CB42" s="198">
        <v>11364.2</v>
      </c>
      <c r="CC42" s="200">
        <v>11485.948899999999</v>
      </c>
      <c r="CD42" s="198"/>
      <c r="CE42" s="198"/>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1">
        <v>11826.8292</v>
      </c>
      <c r="CW42" s="211">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row>
    <row r="43" spans="1:114" ht="14.5" customHeight="1" x14ac:dyDescent="0.35">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99">
        <f t="shared" ref="BW43:CT43" si="171">BW4</f>
        <v>11168.05</v>
      </c>
      <c r="BX43" s="199">
        <f t="shared" si="171"/>
        <v>11301.2</v>
      </c>
      <c r="BY43" s="199">
        <f t="shared" si="171"/>
        <v>11341.7</v>
      </c>
      <c r="BZ43" s="199">
        <f t="shared" si="171"/>
        <v>11343.25</v>
      </c>
      <c r="CA43" s="199">
        <f t="shared" si="171"/>
        <v>11426.85</v>
      </c>
      <c r="CB43" s="199">
        <f t="shared" si="171"/>
        <v>11462.2</v>
      </c>
      <c r="CC43" s="199">
        <f t="shared" si="171"/>
        <v>11532.4</v>
      </c>
      <c r="CD43" s="199">
        <f t="shared" si="171"/>
        <v>11521.05</v>
      </c>
      <c r="CE43" s="199">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J43" si="174">DI4</f>
        <v>11301.8</v>
      </c>
      <c r="DJ43" s="11">
        <f t="shared" si="174"/>
        <v>11278.9</v>
      </c>
    </row>
    <row r="44" spans="1:114"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64">
        <v>10945.363600000001</v>
      </c>
      <c r="BT44" s="164">
        <v>10989.143599999999</v>
      </c>
      <c r="BU44" s="164"/>
      <c r="BV44" s="164">
        <v>10989.143599999999</v>
      </c>
      <c r="BW44" s="164">
        <v>11140.3788</v>
      </c>
      <c r="BX44" s="164"/>
      <c r="BY44" s="164">
        <v>11268.8858</v>
      </c>
      <c r="BZ44" s="164">
        <v>11292.6844</v>
      </c>
      <c r="CA44" s="109">
        <v>11313.351200000001</v>
      </c>
      <c r="CB44" s="164">
        <v>11292.6844</v>
      </c>
      <c r="CC44" s="109">
        <v>11313.351200000001</v>
      </c>
      <c r="CD44" s="164"/>
      <c r="CE44" s="164"/>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row>
    <row r="45" spans="1:114"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row>
    <row r="46" spans="1:114"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row>
    <row r="47" spans="1:114"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row>
    <row r="48" spans="1:114"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row>
    <row r="49" spans="1:114" ht="14.5" customHeight="1" x14ac:dyDescent="0.35">
      <c r="A49" s="220" t="s">
        <v>45</v>
      </c>
      <c r="B49" s="221"/>
      <c r="C49" s="221"/>
      <c r="D49" s="22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row>
    <row r="50" spans="1:114" ht="14.5" customHeight="1" x14ac:dyDescent="0.35">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J50" si="180">ABS(DI2-DI3)</f>
        <v>102.55000000000109</v>
      </c>
      <c r="DJ50" s="16">
        <f t="shared" si="180"/>
        <v>94.75</v>
      </c>
    </row>
    <row r="51" spans="1:114" ht="14.5" customHeight="1" x14ac:dyDescent="0.35">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J51" si="186">DI50*1.1</f>
        <v>112.80500000000121</v>
      </c>
      <c r="DJ51" s="16">
        <f t="shared" si="186"/>
        <v>104.22500000000001</v>
      </c>
    </row>
    <row r="52" spans="1:114" ht="14.5" customHeight="1" x14ac:dyDescent="0.35">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J52" si="192">(DI2+DI3)</f>
        <v>22612.65</v>
      </c>
      <c r="DJ52" s="16">
        <f t="shared" si="192"/>
        <v>22596.85</v>
      </c>
    </row>
    <row r="53" spans="1:114" ht="14.5" customHeight="1" x14ac:dyDescent="0.35">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J53" si="198">(DI2+DI3)/2</f>
        <v>11306.325000000001</v>
      </c>
      <c r="DJ53" s="16">
        <f t="shared" si="198"/>
        <v>11298.424999999999</v>
      </c>
    </row>
    <row r="54" spans="1:114" ht="14.5" customHeight="1" x14ac:dyDescent="0.35">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J54" si="204">DI55-DI56+DI55</f>
        <v>11303.308333333331</v>
      </c>
      <c r="DJ54" s="16">
        <f t="shared" si="204"/>
        <v>11285.408333333333</v>
      </c>
    </row>
    <row r="55" spans="1:114" ht="14.5" customHeight="1" x14ac:dyDescent="0.35">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J55" si="210">(DI2+DI3+DI4)/3</f>
        <v>11304.816666666666</v>
      </c>
      <c r="DJ55" s="16">
        <f t="shared" si="210"/>
        <v>11291.916666666666</v>
      </c>
    </row>
    <row r="56" spans="1:114" ht="14.5" customHeight="1" x14ac:dyDescent="0.35">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J56" si="216">DI53</f>
        <v>11306.325000000001</v>
      </c>
      <c r="DJ56" s="16">
        <f t="shared" si="216"/>
        <v>11298.424999999999</v>
      </c>
    </row>
    <row r="57" spans="1:114" ht="14.5" customHeight="1" x14ac:dyDescent="0.35">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J57" si="223">ABS(DI54-DI56)</f>
        <v>3.0166666666700621</v>
      </c>
      <c r="DJ57" s="31">
        <f t="shared" si="223"/>
        <v>13.016666666666424</v>
      </c>
    </row>
    <row r="58" spans="1:114"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14"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14"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14"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14"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14"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14"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2019-05-13T20:24:09Z</dcterms:modified>
</cp:coreProperties>
</file>