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13" i="2" s="1"/>
  <c r="I52" i="2"/>
  <c r="I50" i="2"/>
  <c r="I51" i="2" s="1"/>
  <c r="I43" i="2"/>
  <c r="I30" i="2"/>
  <c r="I24" i="2"/>
  <c r="I36" i="2" s="1"/>
  <c r="I14" i="2"/>
  <c r="I20" i="2" s="1"/>
  <c r="I18" i="2" l="1"/>
  <c r="I33" i="2"/>
  <c r="I29" i="2"/>
  <c r="I32" i="2"/>
  <c r="I28" i="2"/>
  <c r="I31" i="2"/>
  <c r="I27" i="2"/>
  <c r="I26" i="2"/>
  <c r="I34" i="2"/>
  <c r="I8" i="2"/>
  <c r="I22" i="2"/>
  <c r="I21" i="2" s="1"/>
  <c r="I10" i="2"/>
  <c r="I15" i="2"/>
  <c r="H55" i="2"/>
  <c r="H53" i="2"/>
  <c r="H56" i="2" s="1"/>
  <c r="H52" i="2"/>
  <c r="H50" i="2"/>
  <c r="H43" i="2"/>
  <c r="H30" i="2"/>
  <c r="H24" i="2"/>
  <c r="H36" i="2" s="1"/>
  <c r="H14" i="2"/>
  <c r="H20" i="2" s="1"/>
  <c r="I35" i="2" l="1"/>
  <c r="I19" i="2"/>
  <c r="I17" i="2"/>
  <c r="I25" i="2"/>
  <c r="I6" i="2"/>
  <c r="I7" i="2" s="1"/>
  <c r="I11" i="2"/>
  <c r="I9" i="2"/>
  <c r="H18" i="2"/>
  <c r="H19" i="2" s="1"/>
  <c r="H54" i="2"/>
  <c r="H57" i="2" s="1"/>
  <c r="H13" i="2" s="1"/>
  <c r="H8" i="2"/>
  <c r="H51" i="2"/>
  <c r="H10" i="2"/>
  <c r="G55" i="2"/>
  <c r="G53" i="2"/>
  <c r="G56" i="2" s="1"/>
  <c r="G54" i="2" s="1"/>
  <c r="G57" i="2" s="1"/>
  <c r="G52" i="2"/>
  <c r="G50" i="2"/>
  <c r="G43" i="2"/>
  <c r="G30" i="2"/>
  <c r="G24" i="2"/>
  <c r="G36" i="2" s="1"/>
  <c r="G14" i="2"/>
  <c r="DS56" i="6"/>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H17" i="2" l="1"/>
  <c r="H22" i="2"/>
  <c r="H21" i="2" s="1"/>
  <c r="H15" i="2"/>
  <c r="G20" i="2"/>
  <c r="H6" i="2"/>
  <c r="H7" i="2" s="1"/>
  <c r="H11" i="2"/>
  <c r="H29" i="2"/>
  <c r="H27" i="2"/>
  <c r="H34" i="2"/>
  <c r="H26" i="2"/>
  <c r="H33" i="2"/>
  <c r="H32" i="2"/>
  <c r="H28" i="2"/>
  <c r="H31" i="2"/>
  <c r="H9" i="2"/>
  <c r="G8" i="2"/>
  <c r="G13" i="2"/>
  <c r="G51" i="2"/>
  <c r="G15" i="2"/>
  <c r="G18" i="2"/>
  <c r="G10" i="2"/>
  <c r="DT15" i="6"/>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H25" i="2" l="1"/>
  <c r="H35" i="2"/>
  <c r="G19" i="2"/>
  <c r="G17" i="2"/>
  <c r="G22" i="2"/>
  <c r="G21" i="2" s="1"/>
  <c r="G29" i="2"/>
  <c r="G28" i="2"/>
  <c r="G27" i="2"/>
  <c r="G34" i="2"/>
  <c r="G26" i="2"/>
  <c r="G25" i="2" s="1"/>
  <c r="G33" i="2"/>
  <c r="G32" i="2"/>
  <c r="G31" i="2"/>
  <c r="G11" i="2"/>
  <c r="G6" i="2"/>
  <c r="G7" i="2" s="1"/>
  <c r="G9" i="2"/>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G35" i="2" l="1"/>
  <c r="DP35" i="6"/>
  <c r="DP25" i="6"/>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<sst xmlns="http://schemas.openxmlformats.org/spreadsheetml/2006/main" count="165" uniqueCount="78">
  <si>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</si>
  <si>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</si>
  <si>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</si>
  <si>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</si>
  <si>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</si>
  <si>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</si>
  <si>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</si>
  <si>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</si>
  <si>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</si>
  <si>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</si>
  <si>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</si>
  <si>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</si>
  <si>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</si>
  <si>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</si>
  <si>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</si>
  <si>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</si>
  <si>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</si>
  <si>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</si>
  <si>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</si>
  <si>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</si>
  <si>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</si>
  <si>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</si>
  <si>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</si>
  <si>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</si>
  <si>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</si>
  <si>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</si>
  <si>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</si>
  <si>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</si>
  <si>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</si>
  <si>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</si>
  <si>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</si>
  <si>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</si>
  <si>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</si>
  <si>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</si>
  <si>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</si>
  <si>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</si>
  <si>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</si>
  <si>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</si>
  <si>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</si>
  <si>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</si>
  <si>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</si>
  <si>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</si>
  <si>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</si>
  <si>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</si>
  <si>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</si>
  <si>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</si>
  <si>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</si>
  <si>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</si>
  <si>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</si>
  <si>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</si>
  <si>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</si>
  <si>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</si>
  <si>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</si>
  <si>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</si>
  <si>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</si>
  <si>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</si>
  <si>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</si>
  <si>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</si>
  <si>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</si>
  <si>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</si>
  <si>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</si>
  <si>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</si>
  <si>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</si>
  <si>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</si>
  <si>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</si>
  <si>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</si>
  <si>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</si>
  <si>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</si>
  <si>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</si>
  <si>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</si>
  <si>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</si>
  <si>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</si>
  <si>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</si>
  <si>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</si>
  <si>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</si>
  <si>
    <t>0.38 Wave C</t>
  </si>
  <si>
    <t>38% ret S</t>
  </si>
  <si>
    <t>38% ret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</si>
</sst>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M37" sqref="M37"/>
    </sheetView>
  </sheetViews>
  <sheetFormatPr defaultColWidth="8.77734375" defaultRowHeight="14.55" customHeight="1" x14ac:dyDescent="0.3"/>
  <cols>
    <col min="1" max="4" width="8.77734375" style="1" customWidth="1"/>
    <col min="5" max="6" width="10.77734375" style="1" customWidth="1"/>
    <col min="7" max="10" width="10.77734375" style="91" customWidth="1"/>
    <col min="11" max="11" width="10.5546875" bestFit="1" customWidth="1"/>
    <col min="12" max="12" width="11" style="214" bestFit="1" customWidth="1"/>
    <col min="14" max="14" width="9.21875" style="1" bestFit="1" customWidth="1"/>
    <col min="15" max="255" width="8.77734375" style="1" customWidth="1"/>
  </cols>
  <sheetData>
    <row r="1" spans="1:10" ht="14.55" customHeight="1" x14ac:dyDescent="0.3">
      <c r="A1" s="220"/>
      <c r="B1" s="221"/>
      <c r="C1" s="221"/>
      <c r="D1" s="221"/>
      <c r="E1" s="2" t="s">
        <v>65</v>
      </c>
      <c r="F1" s="2" t="s">
        <v>1</v>
      </c>
      <c r="G1" s="3">
        <v>43612</v>
      </c>
      <c r="H1" s="3">
        <v>43613</v>
      </c>
      <c r="I1" s="3">
        <v>43614</v>
      </c>
      <c r="J1" s="222"/>
    </row>
    <row r="2" spans="1:10" ht="14.55" customHeight="1" x14ac:dyDescent="0.3">
      <c r="A2" s="4"/>
      <c r="B2" s="5"/>
      <c r="C2" s="5"/>
      <c r="D2" s="6" t="s">
        <v>2</v>
      </c>
      <c r="E2" s="7">
        <v>11856.15</v>
      </c>
      <c r="F2" s="7">
        <v>12041.15</v>
      </c>
      <c r="G2" s="7">
        <v>11957.15</v>
      </c>
      <c r="H2" s="7">
        <v>11958.55</v>
      </c>
      <c r="I2" s="7">
        <v>11931.9</v>
      </c>
      <c r="J2" s="7"/>
    </row>
    <row r="3" spans="1:10" ht="14.55" customHeight="1" x14ac:dyDescent="0.3">
      <c r="A3" s="4"/>
      <c r="B3" s="8"/>
      <c r="C3" s="9"/>
      <c r="D3" s="6" t="s">
        <v>3</v>
      </c>
      <c r="E3" s="10">
        <v>11549.1</v>
      </c>
      <c r="F3" s="10">
        <v>11591.7</v>
      </c>
      <c r="G3" s="10">
        <v>11812.4</v>
      </c>
      <c r="H3" s="10">
        <v>11864.9</v>
      </c>
      <c r="I3" s="10">
        <v>11836.8</v>
      </c>
      <c r="J3" s="10"/>
    </row>
    <row r="4" spans="1:10" ht="14.55" customHeight="1" x14ac:dyDescent="0.3">
      <c r="A4" s="4"/>
      <c r="B4" s="8"/>
      <c r="C4" s="9"/>
      <c r="D4" s="6" t="s">
        <v>4</v>
      </c>
      <c r="E4" s="11">
        <v>11748.15</v>
      </c>
      <c r="F4" s="11">
        <v>11844.1</v>
      </c>
      <c r="G4" s="11">
        <v>11924.75</v>
      </c>
      <c r="H4" s="11">
        <v>11928.75</v>
      </c>
      <c r="I4" s="11">
        <v>11861.1</v>
      </c>
      <c r="J4" s="11"/>
    </row>
    <row r="5" spans="1:10" ht="14.55" customHeight="1" x14ac:dyDescent="0.3">
      <c r="A5" s="218" t="s">
        <v>5</v>
      </c>
      <c r="B5" s="219"/>
      <c r="C5" s="219"/>
      <c r="D5" s="219"/>
      <c r="E5" s="5"/>
      <c r="F5" s="5"/>
      <c r="G5" s="5"/>
      <c r="H5" s="5"/>
      <c r="I5" s="5"/>
      <c r="J5" s="5"/>
    </row>
    <row r="6" spans="1:10" ht="14.55" customHeight="1" x14ac:dyDescent="0.3">
      <c r="A6" s="12"/>
      <c r="B6" s="13"/>
      <c r="C6" s="13"/>
      <c r="D6" s="14" t="s">
        <v>6</v>
      </c>
      <c r="E6" s="15">
        <f>E10+E50</f>
        <v>12193.550000000001</v>
      </c>
      <c r="F6" s="15">
        <f>F10+F50</f>
        <v>12509.049999999997</v>
      </c>
      <c r="G6" s="15">
        <f t="shared" ref="G6" si="0">G10+G50</f>
        <v>12128.550000000001</v>
      </c>
      <c r="H6" s="15">
        <f t="shared" ref="H6:I6" si="1">H10+H50</f>
        <v>12063.55</v>
      </c>
      <c r="I6" s="15">
        <f t="shared" si="1"/>
        <v>12011.499999999998</v>
      </c>
      <c r="J6" s="15"/>
    </row>
    <row r="7" spans="1:10" ht="14.55" hidden="1" customHeight="1" x14ac:dyDescent="0.3">
      <c r="A7" s="12"/>
      <c r="B7" s="13"/>
      <c r="C7" s="13"/>
      <c r="D7" s="14" t="s">
        <v>7</v>
      </c>
      <c r="E7" s="16">
        <f>(E6+E8)/2</f>
        <v>12109.2</v>
      </c>
      <c r="F7" s="16">
        <f>(F6+F8)/2</f>
        <v>12392.074999999997</v>
      </c>
      <c r="G7" s="16">
        <f t="shared" ref="G7" si="2">(G6+G8)/2</f>
        <v>12085.7</v>
      </c>
      <c r="H7" s="16">
        <f t="shared" ref="H7:I7" si="3">(H6+H8)/2</f>
        <v>12037.3</v>
      </c>
      <c r="I7" s="16">
        <f t="shared" si="3"/>
        <v>11991.599999999999</v>
      </c>
      <c r="J7" s="16"/>
    </row>
    <row r="8" spans="1:10" ht="14.55" customHeight="1" x14ac:dyDescent="0.3">
      <c r="A8" s="12"/>
      <c r="B8" s="13"/>
      <c r="C8" s="13"/>
      <c r="D8" s="14" t="s">
        <v>8</v>
      </c>
      <c r="E8" s="17">
        <f>E14+E50</f>
        <v>12024.85</v>
      </c>
      <c r="F8" s="17">
        <f>F14+F50</f>
        <v>12275.099999999999</v>
      </c>
      <c r="G8" s="17">
        <f t="shared" ref="G8" si="4">G14+G50</f>
        <v>12042.85</v>
      </c>
      <c r="H8" s="17">
        <f t="shared" ref="H8:I8" si="5">H14+H50</f>
        <v>12011.05</v>
      </c>
      <c r="I8" s="17">
        <f t="shared" si="5"/>
        <v>11971.699999999999</v>
      </c>
      <c r="J8" s="17"/>
    </row>
    <row r="9" spans="1:10" ht="14.55" hidden="1" customHeight="1" x14ac:dyDescent="0.3">
      <c r="A9" s="12"/>
      <c r="B9" s="13"/>
      <c r="C9" s="13"/>
      <c r="D9" s="14" t="s">
        <v>9</v>
      </c>
      <c r="E9" s="16">
        <f>(E8+E10)/2</f>
        <v>11955.675000000001</v>
      </c>
      <c r="F9" s="16">
        <f>(F8+F10)/2</f>
        <v>12167.349999999999</v>
      </c>
      <c r="G9" s="16">
        <f t="shared" ref="G9" si="6">(G8+G10)/2</f>
        <v>12013.325000000001</v>
      </c>
      <c r="H9" s="16">
        <f t="shared" ref="H9:I9" si="7">(H8+H10)/2</f>
        <v>11990.474999999999</v>
      </c>
      <c r="I9" s="16">
        <f t="shared" si="7"/>
        <v>11944.05</v>
      </c>
      <c r="J9" s="16"/>
    </row>
    <row r="10" spans="1:10" ht="14.55" customHeight="1" x14ac:dyDescent="0.3">
      <c r="A10" s="12"/>
      <c r="B10" s="13"/>
      <c r="C10" s="13"/>
      <c r="D10" s="14" t="s">
        <v>10</v>
      </c>
      <c r="E10" s="18">
        <f>(2*E14)-E3</f>
        <v>11886.500000000002</v>
      </c>
      <c r="F10" s="18">
        <f>(2*F14)-F3</f>
        <v>12059.599999999999</v>
      </c>
      <c r="G10" s="18">
        <f t="shared" ref="G10" si="8">(2*G14)-G3</f>
        <v>11983.800000000001</v>
      </c>
      <c r="H10" s="18">
        <f t="shared" ref="H10:I10" si="9">(2*H14)-H3</f>
        <v>11969.9</v>
      </c>
      <c r="I10" s="18">
        <f t="shared" si="9"/>
        <v>11916.399999999998</v>
      </c>
      <c r="J10" s="18"/>
    </row>
    <row r="11" spans="1:10" ht="14.55" hidden="1" customHeight="1" x14ac:dyDescent="0.3">
      <c r="A11" s="12"/>
      <c r="B11" s="13"/>
      <c r="C11" s="13"/>
      <c r="D11" s="14" t="s">
        <v>11</v>
      </c>
      <c r="E11" s="16">
        <f>(E10+E14)/2</f>
        <v>11802.150000000001</v>
      </c>
      <c r="F11" s="16">
        <f>(F10+F14)/2</f>
        <v>11942.625</v>
      </c>
      <c r="G11" s="16">
        <f t="shared" ref="G11" si="10">(G10+G14)/2</f>
        <v>11940.95</v>
      </c>
      <c r="H11" s="16">
        <f t="shared" ref="H11:I11" si="11">(H10+H14)/2</f>
        <v>11943.65</v>
      </c>
      <c r="I11" s="16">
        <f t="shared" si="11"/>
        <v>11896.499999999998</v>
      </c>
      <c r="J11" s="16"/>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E14+E57/2</f>
        <v>11732.975000000002</v>
      </c>
      <c r="F13" s="20">
        <f>F14+F57/2</f>
        <v>11834.875</v>
      </c>
      <c r="G13" s="20">
        <f t="shared" ref="G13" si="12">G14+G57/2</f>
        <v>11911.425000000001</v>
      </c>
      <c r="H13" s="20">
        <f t="shared" ref="H13:I13" si="13">H14+H57/2</f>
        <v>11923.075000000001</v>
      </c>
      <c r="I13" s="20">
        <f t="shared" si="13"/>
        <v>11884.349999999999</v>
      </c>
      <c r="J13" s="20"/>
    </row>
    <row r="14" spans="1:10" ht="14.55" customHeight="1" x14ac:dyDescent="0.3">
      <c r="A14" s="12"/>
      <c r="B14" s="13"/>
      <c r="C14" s="13"/>
      <c r="D14" s="14" t="s">
        <v>13</v>
      </c>
      <c r="E14" s="11">
        <f>(E2+E3+E4)/3</f>
        <v>11717.800000000001</v>
      </c>
      <c r="F14" s="11">
        <f>(F2+F3+F4)/3</f>
        <v>11825.65</v>
      </c>
      <c r="G14" s="11">
        <f t="shared" ref="G14" si="14">(G2+G3+G4)/3</f>
        <v>11898.1</v>
      </c>
      <c r="H14" s="11">
        <f t="shared" ref="H14:I14" si="15">(H2+H3+H4)/3</f>
        <v>11917.4</v>
      </c>
      <c r="I14" s="11">
        <f t="shared" si="15"/>
        <v>11876.599999999999</v>
      </c>
      <c r="J14" s="11"/>
    </row>
    <row r="15" spans="1:10" ht="14.55" customHeight="1" x14ac:dyDescent="0.3">
      <c r="A15" s="12"/>
      <c r="B15" s="13"/>
      <c r="C15" s="13"/>
      <c r="D15" s="14" t="s">
        <v>14</v>
      </c>
      <c r="E15" s="21">
        <f>E14-E57/2</f>
        <v>11702.625</v>
      </c>
      <c r="F15" s="21">
        <f>F14-F57/2</f>
        <v>11816.424999999999</v>
      </c>
      <c r="G15" s="21">
        <f t="shared" ref="G15" si="16">G14-G57/2</f>
        <v>11884.775</v>
      </c>
      <c r="H15" s="21">
        <f t="shared" ref="H15:I15" si="17">H14-H57/2</f>
        <v>11911.724999999999</v>
      </c>
      <c r="I15" s="21">
        <f t="shared" si="17"/>
        <v>11868.849999999999</v>
      </c>
      <c r="J15" s="21"/>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(E14+E18)/2</f>
        <v>11648.625000000002</v>
      </c>
      <c r="F17" s="16">
        <f>(F14+F18)/2</f>
        <v>11717.9</v>
      </c>
      <c r="G17" s="16">
        <f t="shared" ref="G17" si="18">(G14+G18)/2</f>
        <v>11868.575000000001</v>
      </c>
      <c r="H17" s="16">
        <f t="shared" ref="H17:I17" si="19">(H14+H18)/2</f>
        <v>11896.825000000001</v>
      </c>
      <c r="I17" s="16">
        <f t="shared" si="19"/>
        <v>11848.949999999997</v>
      </c>
      <c r="J17" s="16"/>
    </row>
    <row r="18" spans="1:10" ht="14.55" customHeight="1" x14ac:dyDescent="0.3">
      <c r="A18" s="12"/>
      <c r="B18" s="13"/>
      <c r="C18" s="13"/>
      <c r="D18" s="14" t="s">
        <v>16</v>
      </c>
      <c r="E18" s="22">
        <f>2*E14-E2</f>
        <v>11579.450000000003</v>
      </c>
      <c r="F18" s="22">
        <f>2*F14-F2</f>
        <v>11610.15</v>
      </c>
      <c r="G18" s="22">
        <f t="shared" ref="G18" si="20">2*G14-G2</f>
        <v>11839.050000000001</v>
      </c>
      <c r="H18" s="22">
        <f t="shared" ref="H18:I18" si="21">2*H14-H2</f>
        <v>11876.25</v>
      </c>
      <c r="I18" s="22">
        <f t="shared" si="21"/>
        <v>11821.299999999997</v>
      </c>
      <c r="J18" s="22"/>
    </row>
    <row r="19" spans="1:10" ht="14.55" hidden="1" customHeight="1" x14ac:dyDescent="0.3">
      <c r="A19" s="12"/>
      <c r="B19" s="13"/>
      <c r="C19" s="13"/>
      <c r="D19" s="14" t="s">
        <v>17</v>
      </c>
      <c r="E19" s="16">
        <f>(E18+E20)/2</f>
        <v>11495.100000000002</v>
      </c>
      <c r="F19" s="16">
        <f>(F18+F20)/2</f>
        <v>11493.174999999999</v>
      </c>
      <c r="G19" s="16">
        <f t="shared" ref="G19" si="22">(G18+G20)/2</f>
        <v>11796.2</v>
      </c>
      <c r="H19" s="16">
        <f t="shared" ref="H19:I19" si="23">(H18+H20)/2</f>
        <v>11850</v>
      </c>
      <c r="I19" s="16">
        <f t="shared" si="23"/>
        <v>11801.399999999998</v>
      </c>
      <c r="J19" s="16"/>
    </row>
    <row r="20" spans="1:10" ht="14.55" customHeight="1" x14ac:dyDescent="0.3">
      <c r="A20" s="12"/>
      <c r="B20" s="13"/>
      <c r="C20" s="13"/>
      <c r="D20" s="14" t="s">
        <v>18</v>
      </c>
      <c r="E20" s="23">
        <f>E14-E50</f>
        <v>11410.750000000002</v>
      </c>
      <c r="F20" s="23">
        <f>F14-F50</f>
        <v>11376.2</v>
      </c>
      <c r="G20" s="23">
        <f t="shared" ref="G20" si="24">G14-G50</f>
        <v>11753.35</v>
      </c>
      <c r="H20" s="23">
        <f t="shared" ref="H20:I20" si="25">H14-H50</f>
        <v>11823.75</v>
      </c>
      <c r="I20" s="23">
        <f t="shared" si="25"/>
        <v>11781.499999999998</v>
      </c>
      <c r="J20" s="23"/>
    </row>
    <row r="21" spans="1:10" ht="14.55" hidden="1" customHeight="1" x14ac:dyDescent="0.3">
      <c r="A21" s="12"/>
      <c r="B21" s="13"/>
      <c r="C21" s="13"/>
      <c r="D21" s="14" t="s">
        <v>19</v>
      </c>
      <c r="E21" s="16">
        <f>(E20+E22)/2</f>
        <v>11341.575000000003</v>
      </c>
      <c r="F21" s="16">
        <f>(F20+F22)/2</f>
        <v>11268.45</v>
      </c>
      <c r="G21" s="16">
        <f t="shared" ref="G21" si="26">(G20+G22)/2</f>
        <v>11723.825000000001</v>
      </c>
      <c r="H21" s="16">
        <f t="shared" ref="H21:I21" si="27">(H20+H22)/2</f>
        <v>11803.174999999999</v>
      </c>
      <c r="I21" s="16">
        <f t="shared" si="27"/>
        <v>11753.849999999999</v>
      </c>
      <c r="J21" s="16"/>
    </row>
    <row r="22" spans="1:10" ht="14.55" customHeight="1" x14ac:dyDescent="0.3">
      <c r="A22" s="12"/>
      <c r="B22" s="13"/>
      <c r="C22" s="13"/>
      <c r="D22" s="14" t="s">
        <v>20</v>
      </c>
      <c r="E22" s="24">
        <f>E18-E50</f>
        <v>11272.400000000003</v>
      </c>
      <c r="F22" s="24">
        <f>F18-F50</f>
        <v>11160.7</v>
      </c>
      <c r="G22" s="24">
        <f t="shared" ref="G22" si="28">G18-G50</f>
        <v>11694.300000000001</v>
      </c>
      <c r="H22" s="24">
        <f t="shared" ref="H22:I22" si="29">H18-H50</f>
        <v>11782.6</v>
      </c>
      <c r="I22" s="24">
        <f t="shared" si="29"/>
        <v>11726.199999999997</v>
      </c>
      <c r="J22" s="24"/>
    </row>
    <row r="23" spans="1:10" ht="14.55" customHeight="1" x14ac:dyDescent="0.3">
      <c r="A23" s="218" t="s">
        <v>21</v>
      </c>
      <c r="B23" s="219"/>
      <c r="C23" s="219"/>
      <c r="D23" s="219"/>
      <c r="E23" s="25"/>
      <c r="F23" s="25"/>
      <c r="G23" s="25"/>
      <c r="H23" s="25"/>
      <c r="I23" s="25"/>
      <c r="J23" s="25"/>
    </row>
    <row r="24" spans="1:10" ht="14.55" customHeight="1" x14ac:dyDescent="0.3">
      <c r="A24" s="12"/>
      <c r="B24" s="13"/>
      <c r="C24" s="13"/>
      <c r="D24" s="14" t="s">
        <v>22</v>
      </c>
      <c r="E24" s="17">
        <f>(E2/E3)*E4</f>
        <v>12060.492040288853</v>
      </c>
      <c r="F24" s="17">
        <f>(F2/F3)*F4</f>
        <v>12303.336414417212</v>
      </c>
      <c r="G24" s="17">
        <f t="shared" ref="G24" si="30">(G2/G3)*G4</f>
        <v>12070.876744988316</v>
      </c>
      <c r="H24" s="17">
        <f t="shared" ref="H24:I24" si="31">(H2/H3)*H4</f>
        <v>12022.903969902822</v>
      </c>
      <c r="I24" s="17">
        <f t="shared" si="31"/>
        <v>11956.395232664236</v>
      </c>
      <c r="J24" s="17"/>
    </row>
    <row r="25" spans="1:10" ht="14.55" hidden="1" customHeight="1" x14ac:dyDescent="0.3">
      <c r="A25" s="12"/>
      <c r="B25" s="13"/>
      <c r="C25" s="13"/>
      <c r="D25" s="14" t="s">
        <v>23</v>
      </c>
      <c r="E25" s="16">
        <f>E26+1.168*(E26-E27)</f>
        <v>12015.651960000001</v>
      </c>
      <c r="F25" s="16">
        <f>F26+1.168*(F26-F27)</f>
        <v>12235.660840000002</v>
      </c>
      <c r="G25" s="16">
        <f t="shared" ref="G25" si="32">G26+1.168*(G26-G27)</f>
        <v>12050.856199999998</v>
      </c>
      <c r="H25" s="16">
        <f t="shared" ref="H25:I25" si="33">H26+1.168*(H26-H27)</f>
        <v>12010.337879999999</v>
      </c>
      <c r="I25" s="16">
        <f t="shared" si="33"/>
        <v>11943.951120000002</v>
      </c>
      <c r="J25" s="16"/>
    </row>
    <row r="26" spans="1:10" ht="14.55" customHeight="1" x14ac:dyDescent="0.3">
      <c r="A26" s="12"/>
      <c r="B26" s="13"/>
      <c r="C26" s="13"/>
      <c r="D26" s="14" t="s">
        <v>24</v>
      </c>
      <c r="E26" s="18">
        <f>E4+E51/2</f>
        <v>11917.0275</v>
      </c>
      <c r="F26" s="18">
        <f>F4+F51/2</f>
        <v>12091.297500000001</v>
      </c>
      <c r="G26" s="18">
        <f t="shared" ref="G26" si="34">G4+G51/2</f>
        <v>12004.362499999999</v>
      </c>
      <c r="H26" s="18">
        <f t="shared" ref="H26:I26" si="35">H4+H51/2</f>
        <v>11980.2575</v>
      </c>
      <c r="I26" s="18">
        <f t="shared" si="35"/>
        <v>11913.405000000001</v>
      </c>
      <c r="J26" s="18"/>
    </row>
    <row r="27" spans="1:10" ht="14.55" customHeight="1" x14ac:dyDescent="0.3">
      <c r="A27" s="12"/>
      <c r="B27" s="13"/>
      <c r="C27" s="13"/>
      <c r="D27" s="14" t="s">
        <v>25</v>
      </c>
      <c r="E27" s="7">
        <f>E4+E51/4</f>
        <v>11832.588749999999</v>
      </c>
      <c r="F27" s="7">
        <f>F4+F51/4</f>
        <v>11967.69875</v>
      </c>
      <c r="G27" s="7">
        <f t="shared" ref="G27" si="36">G4+G51/4</f>
        <v>11964.55625</v>
      </c>
      <c r="H27" s="7">
        <f t="shared" ref="H27:I27" si="37">H4+H51/4</f>
        <v>11954.50375</v>
      </c>
      <c r="I27" s="7">
        <f t="shared" si="37"/>
        <v>11887.252500000001</v>
      </c>
      <c r="J27" s="7"/>
    </row>
    <row r="28" spans="1:10" ht="14.55" hidden="1" customHeight="1" x14ac:dyDescent="0.3">
      <c r="A28" s="12"/>
      <c r="B28" s="13"/>
      <c r="C28" s="13"/>
      <c r="D28" s="14" t="s">
        <v>26</v>
      </c>
      <c r="E28" s="16">
        <f>E4+E51/6</f>
        <v>11804.442499999999</v>
      </c>
      <c r="F28" s="16">
        <f>F4+F51/6</f>
        <v>11926.499166666666</v>
      </c>
      <c r="G28" s="16">
        <f t="shared" ref="G28" si="38">G4+G51/6</f>
        <v>11951.2875</v>
      </c>
      <c r="H28" s="16">
        <f t="shared" ref="H28:I28" si="39">H4+H51/6</f>
        <v>11945.919166666667</v>
      </c>
      <c r="I28" s="16">
        <f t="shared" si="39"/>
        <v>11878.535</v>
      </c>
      <c r="J28" s="16"/>
    </row>
    <row r="29" spans="1:10" ht="14.55" hidden="1" customHeight="1" x14ac:dyDescent="0.3">
      <c r="A29" s="12"/>
      <c r="B29" s="13"/>
      <c r="C29" s="13"/>
      <c r="D29" s="14" t="s">
        <v>27</v>
      </c>
      <c r="E29" s="16">
        <f>E4+E51/12</f>
        <v>11776.296249999999</v>
      </c>
      <c r="F29" s="16">
        <f>F4+F51/12</f>
        <v>11885.299583333333</v>
      </c>
      <c r="G29" s="16">
        <f t="shared" ref="G29" si="40">G4+G51/12</f>
        <v>11938.018749999999</v>
      </c>
      <c r="H29" s="16">
        <f t="shared" ref="H29:I29" si="41">H4+H51/12</f>
        <v>11937.334583333333</v>
      </c>
      <c r="I29" s="16">
        <f t="shared" si="41"/>
        <v>11869.817500000001</v>
      </c>
      <c r="J29" s="16"/>
    </row>
    <row r="30" spans="1:10" ht="14.55" customHeight="1" x14ac:dyDescent="0.3">
      <c r="A30" s="12"/>
      <c r="B30" s="13"/>
      <c r="C30" s="13"/>
      <c r="D30" s="14" t="s">
        <v>4</v>
      </c>
      <c r="E30" s="11">
        <f>E4</f>
        <v>11748.15</v>
      </c>
      <c r="F30" s="11">
        <f>F4</f>
        <v>11844.1</v>
      </c>
      <c r="G30" s="11">
        <f t="shared" ref="G30" si="42">G4</f>
        <v>11924.75</v>
      </c>
      <c r="H30" s="11">
        <f t="shared" ref="H30:I30" si="43">H4</f>
        <v>11928.75</v>
      </c>
      <c r="I30" s="11">
        <f t="shared" si="43"/>
        <v>11861.1</v>
      </c>
      <c r="J30" s="11"/>
    </row>
    <row r="31" spans="1:10" ht="14.55" hidden="1" customHeight="1" x14ac:dyDescent="0.3">
      <c r="A31" s="12"/>
      <c r="B31" s="13"/>
      <c r="C31" s="13"/>
      <c r="D31" s="14" t="s">
        <v>28</v>
      </c>
      <c r="E31" s="16">
        <f>E4-E51/12</f>
        <v>11720.00375</v>
      </c>
      <c r="F31" s="16">
        <f>F4-F51/12</f>
        <v>11802.900416666667</v>
      </c>
      <c r="G31" s="16">
        <f t="shared" ref="G31" si="44">G4-G51/12</f>
        <v>11911.481250000001</v>
      </c>
      <c r="H31" s="16">
        <f t="shared" ref="H31:I31" si="45">H4-H51/12</f>
        <v>11920.165416666667</v>
      </c>
      <c r="I31" s="16">
        <f t="shared" si="45"/>
        <v>11852.3825</v>
      </c>
      <c r="J31" s="16"/>
    </row>
    <row r="32" spans="1:10" ht="14.55" hidden="1" customHeight="1" x14ac:dyDescent="0.3">
      <c r="A32" s="12"/>
      <c r="B32" s="13"/>
      <c r="C32" s="13"/>
      <c r="D32" s="14" t="s">
        <v>29</v>
      </c>
      <c r="E32" s="16">
        <f>E4-E51/6</f>
        <v>11691.8575</v>
      </c>
      <c r="F32" s="16">
        <f>F4-F51/6</f>
        <v>11761.700833333334</v>
      </c>
      <c r="G32" s="16">
        <f t="shared" ref="G32" si="46">G4-G51/6</f>
        <v>11898.2125</v>
      </c>
      <c r="H32" s="16">
        <f t="shared" ref="H32:I32" si="47">H4-H51/6</f>
        <v>11911.580833333333</v>
      </c>
      <c r="I32" s="16">
        <f t="shared" si="47"/>
        <v>11843.665000000001</v>
      </c>
      <c r="J32" s="16"/>
    </row>
    <row r="33" spans="1:14" ht="14.55" customHeight="1" x14ac:dyDescent="0.3">
      <c r="A33" s="12"/>
      <c r="B33" s="13"/>
      <c r="C33" s="13"/>
      <c r="D33" s="14" t="s">
        <v>30</v>
      </c>
      <c r="E33" s="10">
        <f>E4-E51/4</f>
        <v>11663.71125</v>
      </c>
      <c r="F33" s="10">
        <f>F4-F51/4</f>
        <v>11720.501250000001</v>
      </c>
      <c r="G33" s="10">
        <f t="shared" ref="G33" si="48">G4-G51/4</f>
        <v>11884.94375</v>
      </c>
      <c r="H33" s="10">
        <f t="shared" ref="H33:I33" si="49">H4-H51/4</f>
        <v>11902.99625</v>
      </c>
      <c r="I33" s="10">
        <f t="shared" si="49"/>
        <v>11834.9475</v>
      </c>
      <c r="J33" s="10"/>
    </row>
    <row r="34" spans="1:14" ht="14.55" customHeight="1" x14ac:dyDescent="0.3">
      <c r="A34" s="12"/>
      <c r="B34" s="13"/>
      <c r="C34" s="13"/>
      <c r="D34" s="14" t="s">
        <v>31</v>
      </c>
      <c r="E34" s="22">
        <f>E4-E51/2</f>
        <v>11579.272499999999</v>
      </c>
      <c r="F34" s="22">
        <f>F4-F51/2</f>
        <v>11596.9025</v>
      </c>
      <c r="G34" s="22">
        <f t="shared" ref="G34" si="50">G4-G51/2</f>
        <v>11845.137500000001</v>
      </c>
      <c r="H34" s="22">
        <f t="shared" ref="H34:I34" si="51">H4-H51/2</f>
        <v>11877.2425</v>
      </c>
      <c r="I34" s="22">
        <f t="shared" si="51"/>
        <v>11808.795</v>
      </c>
      <c r="J34" s="22"/>
      <c r="N34" s="96"/>
    </row>
    <row r="35" spans="1:14" ht="14.55" hidden="1" customHeight="1" x14ac:dyDescent="0.3">
      <c r="A35" s="12"/>
      <c r="B35" s="13"/>
      <c r="C35" s="13"/>
      <c r="D35" s="14" t="s">
        <v>32</v>
      </c>
      <c r="E35" s="16">
        <f>E34-1.168*(E33-E34)</f>
        <v>11480.648039999998</v>
      </c>
      <c r="F35" s="16">
        <f>F34-1.168*(F33-F34)</f>
        <v>11452.539159999998</v>
      </c>
      <c r="G35" s="16">
        <f t="shared" ref="G35" si="52">G34-1.168*(G33-G34)</f>
        <v>11798.643800000002</v>
      </c>
      <c r="H35" s="16">
        <f t="shared" ref="H35:I35" si="53">H34-1.168*(H33-H34)</f>
        <v>11847.162120000001</v>
      </c>
      <c r="I35" s="16">
        <f t="shared" si="53"/>
        <v>11778.248879999999</v>
      </c>
      <c r="J35" s="16"/>
    </row>
    <row r="36" spans="1:14" ht="14.55" customHeight="1" x14ac:dyDescent="0.3">
      <c r="A36" s="12"/>
      <c r="B36" s="13"/>
      <c r="C36" s="13"/>
      <c r="D36" s="14" t="s">
        <v>33</v>
      </c>
      <c r="E36" s="23">
        <f>E4-(E24-E4)</f>
        <v>11435.807959711146</v>
      </c>
      <c r="F36" s="23">
        <f>F4-(F24-F4)</f>
        <v>11384.863585582789</v>
      </c>
      <c r="G36" s="23">
        <f t="shared" ref="G36" si="54">G4-(G24-G4)</f>
        <v>11778.623255011684</v>
      </c>
      <c r="H36" s="23">
        <f t="shared" ref="H36:I36" si="55">H4-(H24-H4)</f>
        <v>11834.596030097178</v>
      </c>
      <c r="I36" s="23">
        <f t="shared" si="55"/>
        <v>11765.804767335765</v>
      </c>
      <c r="J36" s="23"/>
      <c r="N36" s="96"/>
    </row>
    <row r="37" spans="1:14" ht="14.55" customHeight="1" x14ac:dyDescent="0.3">
      <c r="A37" s="218" t="s">
        <v>34</v>
      </c>
      <c r="B37" s="219"/>
      <c r="C37" s="219"/>
      <c r="D37" s="219"/>
      <c r="E37" s="26" t="s">
        <v>35</v>
      </c>
      <c r="F37" s="9"/>
      <c r="G37" s="9"/>
      <c r="H37" s="9"/>
      <c r="I37" s="9"/>
      <c r="J37" s="9"/>
    </row>
    <row r="38" spans="1:14" ht="14.55" customHeight="1" x14ac:dyDescent="0.3">
      <c r="A38" s="30"/>
      <c r="B38" s="19"/>
      <c r="C38" s="19"/>
      <c r="D38" s="14" t="s">
        <v>36</v>
      </c>
      <c r="E38" s="15"/>
      <c r="F38" s="15"/>
      <c r="G38" s="15"/>
      <c r="H38" s="15">
        <v>12076.6577</v>
      </c>
      <c r="I38" s="15"/>
      <c r="J38" s="15"/>
      <c r="K38" s="173"/>
    </row>
    <row r="39" spans="1:14" ht="14.55" customHeight="1" x14ac:dyDescent="0.3">
      <c r="A39" s="30"/>
      <c r="B39" s="19"/>
      <c r="C39" s="19"/>
      <c r="D39" s="14" t="s">
        <v>37</v>
      </c>
      <c r="E39" s="17"/>
      <c r="F39" s="17"/>
      <c r="G39" s="77"/>
      <c r="H39" s="77">
        <v>12041.15</v>
      </c>
      <c r="I39" s="77">
        <v>12048.557699999999</v>
      </c>
      <c r="J39" s="77">
        <v>0.61</v>
      </c>
      <c r="K39" s="173"/>
      <c r="L39" s="215"/>
      <c r="M39" s="211"/>
      <c r="N39" s="174"/>
    </row>
    <row r="40" spans="1:14" ht="14.55" customHeight="1" x14ac:dyDescent="0.3">
      <c r="A40" s="12"/>
      <c r="B40" s="19"/>
      <c r="C40" s="13"/>
      <c r="D40" s="14" t="s">
        <v>38</v>
      </c>
      <c r="E40" s="18"/>
      <c r="F40" s="18"/>
      <c r="G40" s="18"/>
      <c r="H40" s="78">
        <v>12036.224999999999</v>
      </c>
      <c r="I40" s="78">
        <v>12008.125</v>
      </c>
      <c r="J40" s="78">
        <v>0.5</v>
      </c>
      <c r="K40" s="175"/>
      <c r="L40" s="215"/>
      <c r="M40" s="211"/>
    </row>
    <row r="41" spans="1:14" ht="14.55" customHeight="1" x14ac:dyDescent="0.3">
      <c r="A41" s="12"/>
      <c r="B41" s="13"/>
      <c r="C41" s="13"/>
      <c r="D41" s="14" t="s">
        <v>39</v>
      </c>
      <c r="E41" s="7"/>
      <c r="F41" s="7"/>
      <c r="G41" s="80"/>
      <c r="H41" s="80">
        <v>11995.792299999999</v>
      </c>
      <c r="I41" s="80">
        <v>11967.692299999999</v>
      </c>
      <c r="J41" s="80">
        <v>0.38</v>
      </c>
      <c r="K41" s="173"/>
      <c r="L41" s="215"/>
      <c r="M41" s="211"/>
    </row>
    <row r="42" spans="1:14" ht="14.55" customHeight="1" x14ac:dyDescent="0.3">
      <c r="A42" s="12"/>
      <c r="B42" s="13"/>
      <c r="C42" s="13"/>
      <c r="D42" s="138" t="s">
        <v>64</v>
      </c>
      <c r="E42" s="20"/>
      <c r="F42" s="20"/>
      <c r="G42" s="20"/>
      <c r="H42" s="20">
        <v>11949.8469</v>
      </c>
      <c r="I42" s="20">
        <v>11880.0424</v>
      </c>
      <c r="J42" s="20" t="s">
        <v>75</v>
      </c>
      <c r="K42" s="173"/>
      <c r="N42" s="91"/>
    </row>
    <row r="43" spans="1:14" ht="14.55" customHeight="1" x14ac:dyDescent="0.3">
      <c r="A43" s="12"/>
      <c r="B43" s="13"/>
      <c r="C43" s="13"/>
      <c r="D43" s="14" t="s">
        <v>4</v>
      </c>
      <c r="E43" s="11">
        <f>E4</f>
        <v>11748.15</v>
      </c>
      <c r="F43" s="11">
        <f>F4</f>
        <v>11844.1</v>
      </c>
      <c r="G43" s="11">
        <f t="shared" ref="G43" si="56">G4</f>
        <v>11924.75</v>
      </c>
      <c r="H43" s="11">
        <f t="shared" ref="H43:I43" si="57">H4</f>
        <v>11928.75</v>
      </c>
      <c r="I43" s="11">
        <f t="shared" si="57"/>
        <v>11861.1</v>
      </c>
      <c r="J43" s="11"/>
    </row>
    <row r="44" spans="1:14" ht="14.55" customHeight="1" x14ac:dyDescent="0.3">
      <c r="A44" s="12"/>
      <c r="B44" s="13"/>
      <c r="C44" s="13"/>
      <c r="D44" s="14" t="s">
        <v>40</v>
      </c>
      <c r="E44" s="21"/>
      <c r="F44" s="21"/>
      <c r="G44" s="21"/>
      <c r="H44" s="85">
        <v>11917.4918</v>
      </c>
      <c r="I44" s="21">
        <v>11842.912899999999</v>
      </c>
      <c r="J44" s="21" t="s">
        <v>76</v>
      </c>
      <c r="K44" s="21">
        <v>11857.75</v>
      </c>
      <c r="L44" s="223">
        <v>1</v>
      </c>
    </row>
    <row r="45" spans="1:14" ht="14.55" customHeight="1" x14ac:dyDescent="0.3">
      <c r="A45" s="12"/>
      <c r="B45" s="13"/>
      <c r="C45" s="13"/>
      <c r="D45" s="14" t="s">
        <v>41</v>
      </c>
      <c r="E45" s="10"/>
      <c r="F45" s="10"/>
      <c r="G45" s="86"/>
      <c r="H45" s="10">
        <v>11886.574199999999</v>
      </c>
      <c r="I45" s="10">
        <v>11826.2577</v>
      </c>
      <c r="J45" s="10" t="s">
        <v>77</v>
      </c>
      <c r="K45" s="10">
        <v>11835.978999999999</v>
      </c>
      <c r="L45" s="224">
        <v>1.23</v>
      </c>
      <c r="N45" s="91"/>
    </row>
    <row r="46" spans="1:14" ht="14.55" customHeight="1" x14ac:dyDescent="0.3">
      <c r="A46" s="12"/>
      <c r="B46" s="13"/>
      <c r="C46" s="13"/>
      <c r="D46" s="14" t="s">
        <v>42</v>
      </c>
      <c r="E46" s="22"/>
      <c r="F46" s="22"/>
      <c r="G46" s="22"/>
      <c r="H46" s="87">
        <v>11842.912899999999</v>
      </c>
      <c r="I46" s="87"/>
      <c r="J46" s="87"/>
      <c r="K46" s="175"/>
      <c r="L46" s="215"/>
      <c r="M46" s="175"/>
      <c r="N46" s="91"/>
    </row>
    <row r="47" spans="1:14" ht="14.55" customHeight="1" x14ac:dyDescent="0.3">
      <c r="A47" s="12"/>
      <c r="B47" s="13"/>
      <c r="C47" s="13"/>
      <c r="D47" s="14" t="s">
        <v>43</v>
      </c>
      <c r="E47" s="23"/>
      <c r="F47" s="23"/>
      <c r="G47" s="212"/>
      <c r="H47" s="212"/>
      <c r="I47" s="212"/>
      <c r="J47" s="212"/>
      <c r="K47" s="93"/>
      <c r="L47" s="215"/>
      <c r="M47" s="175"/>
    </row>
    <row r="48" spans="1:14" ht="14.55" customHeight="1" x14ac:dyDescent="0.3">
      <c r="A48" s="12"/>
      <c r="B48" s="13"/>
      <c r="C48" s="13"/>
      <c r="D48" s="14" t="s">
        <v>44</v>
      </c>
      <c r="E48" s="24"/>
      <c r="F48" s="24"/>
      <c r="G48" s="24"/>
      <c r="H48" s="24"/>
      <c r="I48" s="24"/>
      <c r="J48" s="24"/>
    </row>
    <row r="49" spans="1:10" ht="14.55" customHeight="1" x14ac:dyDescent="0.3">
      <c r="A49" s="218" t="s">
        <v>45</v>
      </c>
      <c r="B49" s="219"/>
      <c r="C49" s="219"/>
      <c r="D49" s="219"/>
      <c r="E49" s="25"/>
      <c r="F49" s="25"/>
      <c r="G49" s="25"/>
      <c r="H49" s="25"/>
      <c r="I49" s="25"/>
      <c r="J49" s="25"/>
    </row>
    <row r="50" spans="1:10" ht="14.55" customHeight="1" x14ac:dyDescent="0.3">
      <c r="A50" s="12"/>
      <c r="B50" s="13"/>
      <c r="C50" s="13"/>
      <c r="D50" s="14" t="s">
        <v>46</v>
      </c>
      <c r="E50" s="16">
        <f>ABS(E2-E3)</f>
        <v>307.04999999999927</v>
      </c>
      <c r="F50" s="16">
        <f>ABS(F2-F3)</f>
        <v>449.44999999999891</v>
      </c>
      <c r="G50" s="16">
        <f t="shared" ref="G50" si="58">ABS(G2-G3)</f>
        <v>144.75</v>
      </c>
      <c r="H50" s="16">
        <f t="shared" ref="H50:I50" si="59">ABS(H2-H3)</f>
        <v>93.649999999999636</v>
      </c>
      <c r="I50" s="16">
        <f t="shared" si="59"/>
        <v>95.100000000000364</v>
      </c>
      <c r="J50" s="16"/>
    </row>
    <row r="51" spans="1:10" ht="14.55" customHeight="1" x14ac:dyDescent="0.3">
      <c r="A51" s="12"/>
      <c r="B51" s="13"/>
      <c r="C51" s="13"/>
      <c r="D51" s="14" t="s">
        <v>47</v>
      </c>
      <c r="E51" s="16">
        <f>E50*1.1</f>
        <v>337.7549999999992</v>
      </c>
      <c r="F51" s="16">
        <f>F50*1.1</f>
        <v>494.39499999999884</v>
      </c>
      <c r="G51" s="16">
        <f t="shared" ref="G51" si="60">G50*1.1</f>
        <v>159.22500000000002</v>
      </c>
      <c r="H51" s="16">
        <f t="shared" ref="H51:I51" si="61">H50*1.1</f>
        <v>103.0149999999996</v>
      </c>
      <c r="I51" s="16">
        <f t="shared" si="61"/>
        <v>104.61000000000041</v>
      </c>
      <c r="J51" s="16"/>
    </row>
    <row r="52" spans="1:10" ht="14.55" customHeight="1" x14ac:dyDescent="0.3">
      <c r="A52" s="12"/>
      <c r="B52" s="13"/>
      <c r="C52" s="13"/>
      <c r="D52" s="14" t="s">
        <v>48</v>
      </c>
      <c r="E52" s="16">
        <f>(E2+E3)</f>
        <v>23405.25</v>
      </c>
      <c r="F52" s="16">
        <f>(F2+F3)</f>
        <v>23632.85</v>
      </c>
      <c r="G52" s="16">
        <f t="shared" ref="G52" si="62">(G2+G3)</f>
        <v>23769.55</v>
      </c>
      <c r="H52" s="16">
        <f t="shared" ref="H52:I52" si="63">(H2+H3)</f>
        <v>23823.449999999997</v>
      </c>
      <c r="I52" s="16">
        <f t="shared" si="63"/>
        <v>23768.699999999997</v>
      </c>
      <c r="J52" s="16"/>
    </row>
    <row r="53" spans="1:10" ht="14.55" customHeight="1" x14ac:dyDescent="0.3">
      <c r="A53" s="12"/>
      <c r="B53" s="13"/>
      <c r="C53" s="13"/>
      <c r="D53" s="14" t="s">
        <v>49</v>
      </c>
      <c r="E53" s="16">
        <f>(E2+E3)/2</f>
        <v>11702.625</v>
      </c>
      <c r="F53" s="16">
        <f>(F2+F3)/2</f>
        <v>11816.424999999999</v>
      </c>
      <c r="G53" s="16">
        <f t="shared" ref="G53" si="64">(G2+G3)/2</f>
        <v>11884.775</v>
      </c>
      <c r="H53" s="16">
        <f t="shared" ref="H53:I53" si="65">(H2+H3)/2</f>
        <v>11911.724999999999</v>
      </c>
      <c r="I53" s="16">
        <f t="shared" si="65"/>
        <v>11884.349999999999</v>
      </c>
      <c r="J53" s="16"/>
    </row>
    <row r="54" spans="1:10" ht="14.55" customHeight="1" x14ac:dyDescent="0.3">
      <c r="A54" s="12"/>
      <c r="B54" s="13"/>
      <c r="C54" s="13"/>
      <c r="D54" s="14" t="s">
        <v>12</v>
      </c>
      <c r="E54" s="16">
        <f>E55-E56+E55</f>
        <v>11732.975000000002</v>
      </c>
      <c r="F54" s="16">
        <f>F55-F56+F55</f>
        <v>11834.875</v>
      </c>
      <c r="G54" s="16">
        <f t="shared" ref="G54" si="66">G55-G56+G55</f>
        <v>11911.425000000001</v>
      </c>
      <c r="H54" s="16">
        <f t="shared" ref="H54:I54" si="67">H55-H56+H55</f>
        <v>11923.075000000001</v>
      </c>
      <c r="I54" s="16">
        <f t="shared" si="67"/>
        <v>11868.849999999999</v>
      </c>
      <c r="J54" s="16"/>
    </row>
    <row r="55" spans="1:10" ht="14.55" customHeight="1" x14ac:dyDescent="0.3">
      <c r="A55" s="12"/>
      <c r="B55" s="13"/>
      <c r="C55" s="13"/>
      <c r="D55" s="14" t="s">
        <v>50</v>
      </c>
      <c r="E55" s="16">
        <f>(E2+E3+E4)/3</f>
        <v>11717.800000000001</v>
      </c>
      <c r="F55" s="16">
        <f>(F2+F3+F4)/3</f>
        <v>11825.65</v>
      </c>
      <c r="G55" s="16">
        <f t="shared" ref="G55" si="68">(G2+G3+G4)/3</f>
        <v>11898.1</v>
      </c>
      <c r="H55" s="16">
        <f t="shared" ref="H55:I55" si="69">(H2+H3+H4)/3</f>
        <v>11917.4</v>
      </c>
      <c r="I55" s="16">
        <f t="shared" si="69"/>
        <v>11876.599999999999</v>
      </c>
      <c r="J55" s="16"/>
    </row>
    <row r="56" spans="1:10" ht="14.55" customHeight="1" x14ac:dyDescent="0.3">
      <c r="A56" s="12"/>
      <c r="B56" s="13"/>
      <c r="C56" s="13"/>
      <c r="D56" s="14" t="s">
        <v>14</v>
      </c>
      <c r="E56" s="16">
        <f>E53</f>
        <v>11702.625</v>
      </c>
      <c r="F56" s="16">
        <f>F53</f>
        <v>11816.424999999999</v>
      </c>
      <c r="G56" s="16">
        <f t="shared" ref="G56" si="70">G53</f>
        <v>11884.775</v>
      </c>
      <c r="H56" s="16">
        <f t="shared" ref="H56:I56" si="71">H53</f>
        <v>11911.724999999999</v>
      </c>
      <c r="I56" s="16">
        <f t="shared" si="71"/>
        <v>11884.349999999999</v>
      </c>
      <c r="J56" s="16"/>
    </row>
    <row r="57" spans="1:10" ht="14.55" customHeight="1" x14ac:dyDescent="0.3">
      <c r="A57" s="12"/>
      <c r="B57" s="13"/>
      <c r="C57" s="13"/>
      <c r="D57" s="14" t="s">
        <v>51</v>
      </c>
      <c r="E57" s="31">
        <f>(E54-E56)</f>
        <v>30.350000000002183</v>
      </c>
      <c r="F57" s="31">
        <f>ABS(F54-F56)</f>
        <v>18.450000000000728</v>
      </c>
      <c r="G57" s="31">
        <f t="shared" ref="G57" si="72">ABS(G54-G56)</f>
        <v>26.650000000001455</v>
      </c>
      <c r="H57" s="31">
        <f t="shared" ref="H57:I57" si="73">ABS(H54-H56)</f>
        <v>11.350000000002183</v>
      </c>
      <c r="I57" s="31">
        <f t="shared" si="73"/>
        <v>15.5</v>
      </c>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F1" zoomScaleNormal="100" workbookViewId="0">
      <selection activeCell="N7" sqref="N7"/>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5" customHeight="1" x14ac:dyDescent="0.3">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5" customHeight="1" x14ac:dyDescent="0.3">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5" customHeight="1" x14ac:dyDescent="0.3">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5" customHeight="1" x14ac:dyDescent="0.3">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5" customHeight="1" x14ac:dyDescent="0.3">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5" customHeight="1" x14ac:dyDescent="0.3">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5" customHeight="1" x14ac:dyDescent="0.3">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5" customHeight="1" x14ac:dyDescent="0.3">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5" customHeight="1" x14ac:dyDescent="0.3">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5" customHeight="1" x14ac:dyDescent="0.3">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5" customHeight="1" x14ac:dyDescent="0.3">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5" customHeight="1" x14ac:dyDescent="0.3">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5" customHeight="1" x14ac:dyDescent="0.3">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5" customHeight="1" x14ac:dyDescent="0.3">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5" customHeight="1" x14ac:dyDescent="0.3">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5" customHeight="1" x14ac:dyDescent="0.3">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5" customHeight="1" x14ac:dyDescent="0.3">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5" customHeight="1" x14ac:dyDescent="0.3">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5" customHeight="1" x14ac:dyDescent="0.3">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5" customHeight="1" x14ac:dyDescent="0.3">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5" customHeight="1" x14ac:dyDescent="0.3">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5" customHeight="1" x14ac:dyDescent="0.3">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5" customHeight="1" x14ac:dyDescent="0.3">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5" customHeight="1" x14ac:dyDescent="0.3">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5" customHeight="1" x14ac:dyDescent="0.3">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5" customHeight="1" x14ac:dyDescent="0.3">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5" customHeight="1" x14ac:dyDescent="0.3">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5" customHeight="1" x14ac:dyDescent="0.3">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5" customHeight="1" x14ac:dyDescent="0.3">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5" customHeight="1" x14ac:dyDescent="0.3">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5" customHeight="1" x14ac:dyDescent="0.3">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4" zoomScaleNormal="100" workbookViewId="0">
      <selection activeCell="H27" sqref="H27"/>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8"/>
  </cols>
  <sheetData>
    <row r="1" spans="1:19" ht="14.55" customHeight="1" x14ac:dyDescent="0.3">
      <c r="A1" s="176"/>
      <c r="B1" s="177"/>
      <c r="C1" s="176"/>
      <c r="D1" s="177"/>
      <c r="E1" s="176"/>
      <c r="F1" s="177"/>
      <c r="G1" s="177"/>
      <c r="H1" s="177"/>
      <c r="I1" s="176"/>
      <c r="J1" s="177"/>
      <c r="K1" s="176"/>
      <c r="L1" s="177"/>
      <c r="M1" s="177"/>
      <c r="N1" s="177"/>
      <c r="O1" s="176"/>
      <c r="P1" s="177"/>
      <c r="Q1" s="176"/>
      <c r="R1" s="177"/>
    </row>
    <row r="2" spans="1:19" ht="23.55" customHeight="1" x14ac:dyDescent="0.4">
      <c r="A2" s="179" t="s">
        <v>63</v>
      </c>
      <c r="B2" s="180"/>
      <c r="C2" s="180"/>
      <c r="D2" s="180"/>
      <c r="E2" s="180"/>
      <c r="F2" s="180"/>
      <c r="G2" s="180"/>
      <c r="H2" s="180"/>
      <c r="I2" s="180"/>
      <c r="J2" s="180"/>
      <c r="K2" s="180"/>
      <c r="L2" s="180"/>
      <c r="M2" s="180"/>
      <c r="N2" s="180"/>
      <c r="O2" s="180"/>
      <c r="P2" s="180"/>
      <c r="Q2" s="180"/>
      <c r="R2" s="180"/>
    </row>
    <row r="3" spans="1:19" ht="14.55" customHeight="1" x14ac:dyDescent="0.3">
      <c r="A3" s="176"/>
      <c r="B3" s="177"/>
      <c r="C3" s="176"/>
      <c r="D3" s="177"/>
      <c r="E3" s="176"/>
      <c r="F3" s="177"/>
      <c r="G3" s="177"/>
      <c r="H3" s="177"/>
      <c r="I3" s="176"/>
      <c r="J3" s="177"/>
      <c r="K3" s="176"/>
      <c r="L3" s="177"/>
      <c r="M3" s="177"/>
      <c r="N3" s="177"/>
      <c r="O3" s="176"/>
      <c r="P3" s="177"/>
      <c r="Q3" s="176"/>
      <c r="R3" s="177"/>
    </row>
    <row r="4" spans="1:19" ht="14.55" customHeight="1" x14ac:dyDescent="0.3">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35">
      <c r="A5" s="176"/>
      <c r="B5" s="177"/>
      <c r="C5" s="176"/>
      <c r="D5" s="177"/>
      <c r="E5" s="176"/>
      <c r="F5" s="177"/>
      <c r="G5" s="177"/>
      <c r="H5" s="177"/>
      <c r="I5" s="176"/>
      <c r="J5" s="177"/>
      <c r="K5" s="176"/>
      <c r="L5" s="177"/>
      <c r="M5" s="177"/>
      <c r="N5" s="177"/>
      <c r="O5" s="176"/>
      <c r="P5" s="177"/>
      <c r="Q5" s="176"/>
      <c r="R5" s="177"/>
    </row>
    <row r="6" spans="1:19" ht="15" customHeight="1" thickBot="1" x14ac:dyDescent="0.35">
      <c r="A6" s="184" t="s">
        <v>55</v>
      </c>
      <c r="B6" s="185">
        <v>12041.15</v>
      </c>
      <c r="C6" s="112"/>
      <c r="D6" s="186">
        <v>11614.5</v>
      </c>
      <c r="E6" s="113"/>
      <c r="F6" s="187">
        <v>11658.1</v>
      </c>
      <c r="G6" s="111"/>
      <c r="H6" s="185">
        <v>11614.5</v>
      </c>
      <c r="I6" s="112"/>
      <c r="J6" s="186">
        <v>11864.9</v>
      </c>
      <c r="K6" s="113"/>
      <c r="L6" s="187">
        <v>11957.15</v>
      </c>
      <c r="M6" s="111"/>
      <c r="N6" s="185">
        <v>11950</v>
      </c>
      <c r="O6" s="112"/>
      <c r="P6" s="186"/>
      <c r="Q6" s="113"/>
      <c r="R6" s="187"/>
    </row>
    <row r="7" spans="1:19" ht="14.55" customHeight="1" x14ac:dyDescent="0.3">
      <c r="A7" s="176"/>
      <c r="B7" s="188"/>
      <c r="C7" s="176"/>
      <c r="D7" s="189"/>
      <c r="E7" s="176"/>
      <c r="F7" s="190"/>
      <c r="G7" s="177"/>
      <c r="H7" s="188"/>
      <c r="I7" s="176"/>
      <c r="J7" s="189"/>
      <c r="K7" s="176"/>
      <c r="L7" s="190"/>
      <c r="M7" s="177"/>
      <c r="N7" s="188"/>
      <c r="O7" s="176"/>
      <c r="P7" s="189"/>
      <c r="Q7" s="176"/>
      <c r="R7" s="190"/>
    </row>
    <row r="8" spans="1:19" ht="15" customHeight="1" thickBot="1" x14ac:dyDescent="0.35">
      <c r="A8" s="176"/>
      <c r="B8" s="191"/>
      <c r="C8" s="176"/>
      <c r="D8" s="192"/>
      <c r="E8" s="176"/>
      <c r="F8" s="193"/>
      <c r="G8" s="177"/>
      <c r="H8" s="191"/>
      <c r="I8" s="176"/>
      <c r="J8" s="192"/>
      <c r="K8" s="176"/>
      <c r="L8" s="193"/>
      <c r="M8" s="177"/>
      <c r="N8" s="191"/>
      <c r="O8" s="176"/>
      <c r="P8" s="192"/>
      <c r="Q8" s="176"/>
      <c r="R8" s="193"/>
    </row>
    <row r="9" spans="1:19" ht="15" customHeight="1" thickBot="1" x14ac:dyDescent="0.35">
      <c r="A9" s="184" t="s">
        <v>56</v>
      </c>
      <c r="B9" s="185">
        <v>11614.5</v>
      </c>
      <c r="C9" s="112"/>
      <c r="D9" s="186">
        <v>11775.25</v>
      </c>
      <c r="E9" s="113"/>
      <c r="F9" s="187">
        <v>11957.15</v>
      </c>
      <c r="G9" s="111"/>
      <c r="H9" s="185">
        <v>11957.15</v>
      </c>
      <c r="I9" s="112"/>
      <c r="J9" s="186">
        <v>11950</v>
      </c>
      <c r="K9" s="113" t="s">
        <v>58</v>
      </c>
      <c r="L9" s="187">
        <v>11864.9</v>
      </c>
      <c r="M9" s="111"/>
      <c r="N9" s="185">
        <v>11836.8</v>
      </c>
      <c r="O9" s="112" t="s">
        <v>58</v>
      </c>
      <c r="P9" s="186"/>
      <c r="Q9" s="113"/>
      <c r="R9" s="186"/>
      <c r="S9" s="114" t="s">
        <v>58</v>
      </c>
    </row>
    <row r="10" spans="1:19" ht="14.55" customHeight="1" x14ac:dyDescent="0.3">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35">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35">
      <c r="A12" s="184" t="s">
        <v>57</v>
      </c>
      <c r="B12" s="185">
        <v>11957.15</v>
      </c>
      <c r="C12" s="112" t="s">
        <v>58</v>
      </c>
      <c r="D12" s="186">
        <v>11658.1</v>
      </c>
      <c r="E12" s="113"/>
      <c r="F12" s="187">
        <v>11864.9</v>
      </c>
      <c r="G12" s="111"/>
      <c r="H12" s="185">
        <v>11836.8</v>
      </c>
      <c r="I12" s="112"/>
      <c r="J12" s="186"/>
      <c r="K12" s="113"/>
      <c r="L12" s="187">
        <v>11950</v>
      </c>
      <c r="M12" s="111"/>
      <c r="N12" s="185"/>
      <c r="O12" s="112"/>
      <c r="P12" s="186"/>
      <c r="Q12" s="113"/>
      <c r="R12" s="187"/>
    </row>
    <row r="13" spans="1:19" ht="14.55" customHeight="1" x14ac:dyDescent="0.3">
      <c r="A13" s="176"/>
      <c r="B13" s="177"/>
      <c r="C13" s="176"/>
      <c r="D13" s="177"/>
      <c r="E13" s="176"/>
      <c r="F13" s="177"/>
      <c r="G13" s="177"/>
      <c r="H13" s="177"/>
      <c r="I13" s="176"/>
      <c r="J13" s="177"/>
      <c r="K13" s="176"/>
      <c r="L13" s="177"/>
      <c r="M13" s="177"/>
      <c r="N13" s="177"/>
      <c r="O13" s="176"/>
      <c r="P13" s="177"/>
      <c r="Q13" s="176"/>
      <c r="R13" s="177"/>
    </row>
    <row r="14" spans="1:19" ht="14.55" customHeight="1" x14ac:dyDescent="0.3">
      <c r="A14" s="176"/>
      <c r="B14" s="177"/>
      <c r="C14" s="176"/>
      <c r="D14" s="177"/>
      <c r="E14" s="176"/>
      <c r="F14" s="177"/>
      <c r="G14" s="177"/>
      <c r="H14" s="177"/>
      <c r="I14" s="176"/>
      <c r="J14" s="177"/>
      <c r="K14" s="176"/>
      <c r="L14" s="177"/>
      <c r="M14" s="177"/>
      <c r="N14" s="177"/>
      <c r="O14" s="176"/>
      <c r="P14" s="177"/>
      <c r="Q14" s="176"/>
      <c r="R14" s="177"/>
    </row>
    <row r="15" spans="1:19" ht="14.55" customHeight="1" x14ac:dyDescent="0.3">
      <c r="A15" s="194" t="s">
        <v>59</v>
      </c>
      <c r="B15" s="115"/>
      <c r="C15" s="176"/>
      <c r="D15" s="177"/>
      <c r="E15" s="176"/>
      <c r="F15" s="177"/>
      <c r="G15" s="177"/>
      <c r="H15" s="115"/>
      <c r="I15" s="176"/>
      <c r="J15" s="177"/>
      <c r="K15" s="176"/>
      <c r="L15" s="177"/>
      <c r="M15" s="177"/>
      <c r="N15" s="115"/>
      <c r="O15" s="176"/>
      <c r="P15" s="177"/>
      <c r="Q15" s="176"/>
      <c r="R15" s="177"/>
    </row>
    <row r="16" spans="1:19" ht="14.55" customHeight="1" x14ac:dyDescent="0.3">
      <c r="A16" s="116">
        <v>0.23599999999999999</v>
      </c>
      <c r="B16" s="195">
        <f>VALUE(23.6/100*(B6-B9)+B9)</f>
        <v>11715.189399999999</v>
      </c>
      <c r="C16" s="196"/>
      <c r="D16" s="195">
        <f>VALUE(23.6/100*(D6-D9)+D9)</f>
        <v>11737.313</v>
      </c>
      <c r="E16" s="195"/>
      <c r="F16" s="195">
        <f>VALUE(23.6/100*(F6-F9)+F9)</f>
        <v>11886.574199999999</v>
      </c>
      <c r="G16" s="195"/>
      <c r="H16" s="216">
        <f>VALUE(23.6/100*(H6-H9)+H9)</f>
        <v>11876.284599999999</v>
      </c>
      <c r="I16" s="196"/>
      <c r="J16" s="195">
        <f>VALUE(23.6/100*(J6-J9)+J9)</f>
        <v>11929.9164</v>
      </c>
      <c r="K16" s="195"/>
      <c r="L16" s="195">
        <f>VALUE(23.6/100*(L6-L9)+L9)</f>
        <v>11886.671</v>
      </c>
      <c r="M16" s="195"/>
      <c r="N16" s="195">
        <f>VALUE(23.6/100*(N6-N9)+N9)</f>
        <v>11863.5152</v>
      </c>
      <c r="O16" s="196"/>
      <c r="P16" s="195">
        <f>VALUE(23.6/100*(P6-P9)+P9)</f>
        <v>0</v>
      </c>
      <c r="Q16" s="195"/>
      <c r="R16" s="195">
        <f>VALUE(23.6/100*(R6-R9)+R9)</f>
        <v>0</v>
      </c>
    </row>
    <row r="17" spans="1:18" ht="14.55" customHeight="1" x14ac:dyDescent="0.3">
      <c r="A17" s="117">
        <v>0.38200000000000001</v>
      </c>
      <c r="B17" s="197">
        <f>38.2/100*(B6-B9)+B9</f>
        <v>11777.480299999999</v>
      </c>
      <c r="C17" s="198"/>
      <c r="D17" s="197">
        <f>VALUE(38.2/100*(D6-D9)+D9)</f>
        <v>11713.843500000001</v>
      </c>
      <c r="E17" s="197"/>
      <c r="F17" s="197">
        <f>VALUE(38.2/100*(F6-F9)+F9)</f>
        <v>11842.912899999999</v>
      </c>
      <c r="G17" s="197"/>
      <c r="H17" s="217">
        <f>38.2/100*(H6-H9)+H9</f>
        <v>11826.2577</v>
      </c>
      <c r="I17" s="198"/>
      <c r="J17" s="197">
        <f>VALUE(38.2/100*(J6-J9)+J9)</f>
        <v>11917.4918</v>
      </c>
      <c r="K17" s="197"/>
      <c r="L17" s="197">
        <f>VALUE(38.2/100*(L6-L9)+L9)</f>
        <v>11900.139499999999</v>
      </c>
      <c r="M17" s="197"/>
      <c r="N17" s="197">
        <f>38.2/100*(N6-N9)+N9</f>
        <v>11880.0424</v>
      </c>
      <c r="O17" s="198"/>
      <c r="P17" s="197">
        <f>VALUE(38.2/100*(P6-P9)+P9)</f>
        <v>0</v>
      </c>
      <c r="Q17" s="197"/>
      <c r="R17" s="197">
        <f>VALUE(38.2/100*(R6-R9)+R9)</f>
        <v>0</v>
      </c>
    </row>
    <row r="18" spans="1:18" ht="14.55" customHeight="1" x14ac:dyDescent="0.3">
      <c r="A18" s="116">
        <v>0.5</v>
      </c>
      <c r="B18" s="195">
        <f>VALUE(50/100*(B6-B9)+B9)</f>
        <v>11827.825000000001</v>
      </c>
      <c r="C18" s="196"/>
      <c r="D18" s="195">
        <f>VALUE(50/100*(D6-D9)+D9)</f>
        <v>11694.875</v>
      </c>
      <c r="E18" s="195"/>
      <c r="F18" s="195">
        <f>VALUE(50/100*(F6-F9)+F9)</f>
        <v>11807.625</v>
      </c>
      <c r="G18" s="195"/>
      <c r="H18" s="195">
        <f>VALUE(50/100*(H6-H9)+H9)</f>
        <v>11785.825000000001</v>
      </c>
      <c r="I18" s="196"/>
      <c r="J18" s="195">
        <f>VALUE(50/100*(J6-J9)+J9)</f>
        <v>11907.45</v>
      </c>
      <c r="K18" s="195"/>
      <c r="L18" s="195">
        <f>VALUE(50/100*(L6-L9)+L9)</f>
        <v>11911.025</v>
      </c>
      <c r="M18" s="195"/>
      <c r="N18" s="195">
        <f>VALUE(50/100*(N6-N9)+N9)</f>
        <v>11893.4</v>
      </c>
      <c r="O18" s="196"/>
      <c r="P18" s="195">
        <f>VALUE(50/100*(P6-P9)+P9)</f>
        <v>0</v>
      </c>
      <c r="Q18" s="195"/>
      <c r="R18" s="195">
        <f>VALUE(50/100*(R6-R9)+R9)</f>
        <v>0</v>
      </c>
    </row>
    <row r="19" spans="1:18" ht="14.55" customHeight="1" x14ac:dyDescent="0.3">
      <c r="A19" s="116">
        <v>0.61799999999999999</v>
      </c>
      <c r="B19" s="195">
        <f>VALUE(61.8/100*(B6-B9)+B9)</f>
        <v>11878.1697</v>
      </c>
      <c r="C19" s="196"/>
      <c r="D19" s="195">
        <f>VALUE(61.8/100*(D6-D9)+D9)</f>
        <v>11675.906499999999</v>
      </c>
      <c r="E19" s="195"/>
      <c r="F19" s="195">
        <f>VALUE(61.8/100*(F6-F9)+F9)</f>
        <v>11772.337100000001</v>
      </c>
      <c r="G19" s="195"/>
      <c r="H19" s="195">
        <f>VALUE(61.8/100*(H6-H9)+H9)</f>
        <v>11745.3923</v>
      </c>
      <c r="I19" s="196"/>
      <c r="J19" s="195">
        <f>VALUE(61.8/100*(J6-J9)+J9)</f>
        <v>11897.4082</v>
      </c>
      <c r="K19" s="195"/>
      <c r="L19" s="195">
        <f>VALUE(61.8/100*(L6-L9)+L9)</f>
        <v>11921.9105</v>
      </c>
      <c r="M19" s="195"/>
      <c r="N19" s="195">
        <f>VALUE(61.8/100*(N6-N9)+N9)</f>
        <v>11906.757599999999</v>
      </c>
      <c r="O19" s="196"/>
      <c r="P19" s="195">
        <f>VALUE(61.8/100*(P6-P9)+P9)</f>
        <v>0</v>
      </c>
      <c r="Q19" s="195"/>
      <c r="R19" s="195">
        <f>VALUE(61.8/100*(R6-R9)+R9)</f>
        <v>0</v>
      </c>
    </row>
    <row r="20" spans="1:18" ht="14.55" customHeight="1" x14ac:dyDescent="0.3">
      <c r="A20" s="118">
        <v>0.70699999999999996</v>
      </c>
      <c r="B20" s="199">
        <f>VALUE(70.7/100*(B6-B9)+B9)</f>
        <v>11916.14155</v>
      </c>
      <c r="C20" s="176"/>
      <c r="D20" s="199">
        <f>VALUE(70.7/100*(D6-D9)+D9)</f>
        <v>11661.599749999999</v>
      </c>
      <c r="E20" s="200"/>
      <c r="F20" s="199">
        <f>VALUE(70.7/100*(F6-F9)+F9)</f>
        <v>11745.721649999999</v>
      </c>
      <c r="G20" s="199"/>
      <c r="H20" s="199">
        <f>VALUE(70.7/100*(H6-H9)+H9)</f>
        <v>11714.89645</v>
      </c>
      <c r="I20" s="176"/>
      <c r="J20" s="199">
        <f>VALUE(70.7/100*(J6-J9)+J9)</f>
        <v>11889.8343</v>
      </c>
      <c r="K20" s="200"/>
      <c r="L20" s="199">
        <f>VALUE(70.7/100*(L6-L9)+L9)</f>
        <v>11930.12075</v>
      </c>
      <c r="M20" s="199"/>
      <c r="N20" s="199">
        <f>VALUE(70.7/100*(N6-N9)+N9)</f>
        <v>11916.832399999999</v>
      </c>
      <c r="O20" s="176"/>
      <c r="P20" s="199">
        <f>VALUE(70.7/100*(P6-P9)+P9)</f>
        <v>0</v>
      </c>
      <c r="Q20" s="200"/>
      <c r="R20" s="199">
        <f>VALUE(70.7/100*(R6-R9)+R9)</f>
        <v>0</v>
      </c>
    </row>
    <row r="21" spans="1:18" ht="14.55" customHeight="1" x14ac:dyDescent="0.3">
      <c r="A21" s="116">
        <v>0.78600000000000003</v>
      </c>
      <c r="B21" s="195">
        <f>VALUE(78.6/100*(B6-B9)+B9)</f>
        <v>11949.8469</v>
      </c>
      <c r="C21" s="196"/>
      <c r="D21" s="195">
        <f>VALUE(78.6/100*(D6-D9)+D9)</f>
        <v>11648.9005</v>
      </c>
      <c r="E21" s="195"/>
      <c r="F21" s="195">
        <f>VALUE(78.6/100*(F6-F9)+F9)</f>
        <v>11722.0967</v>
      </c>
      <c r="G21" s="195"/>
      <c r="H21" s="195">
        <f>VALUE(78.6/100*(H6-H9)+H9)</f>
        <v>11687.8271</v>
      </c>
      <c r="I21" s="196"/>
      <c r="J21" s="195">
        <f>VALUE(78.6/100*(J6-J9)+J9)</f>
        <v>11883.1114</v>
      </c>
      <c r="K21" s="195"/>
      <c r="L21" s="195">
        <f>VALUE(78.6/100*(L6-L9)+L9)</f>
        <v>11937.4085</v>
      </c>
      <c r="M21" s="195"/>
      <c r="N21" s="195">
        <f>VALUE(78.6/100*(N6-N9)+N9)</f>
        <v>11925.7752</v>
      </c>
      <c r="O21" s="196"/>
      <c r="P21" s="195">
        <f>VALUE(78.6/100*(P6-P9)+P9)</f>
        <v>0</v>
      </c>
      <c r="Q21" s="195"/>
      <c r="R21" s="195">
        <f>VALUE(78.6/100*(R6-R9)+R9)</f>
        <v>0</v>
      </c>
    </row>
    <row r="22" spans="1:18" ht="14.55" customHeight="1" x14ac:dyDescent="0.3">
      <c r="A22" s="118">
        <v>1</v>
      </c>
      <c r="B22" s="199">
        <f>VALUE(100/100*(B6-B9)+B9)</f>
        <v>12041.15</v>
      </c>
      <c r="C22" s="176"/>
      <c r="D22" s="199">
        <f>VALUE(100/100*(D6-D9)+D9)</f>
        <v>11614.5</v>
      </c>
      <c r="E22" s="200"/>
      <c r="F22" s="199">
        <f>VALUE(100/100*(F6-F9)+F9)</f>
        <v>11658.1</v>
      </c>
      <c r="G22" s="199"/>
      <c r="H22" s="199">
        <f>VALUE(100/100*(H6-H9)+H9)</f>
        <v>11614.5</v>
      </c>
      <c r="I22" s="176"/>
      <c r="J22" s="199">
        <f>VALUE(100/100*(J6-J9)+J9)</f>
        <v>11864.9</v>
      </c>
      <c r="K22" s="200"/>
      <c r="L22" s="199">
        <f>VALUE(100/100*(L6-L9)+L9)</f>
        <v>11957.15</v>
      </c>
      <c r="M22" s="199"/>
      <c r="N22" s="199">
        <f>VALUE(100/100*(N6-N9)+N9)</f>
        <v>11950</v>
      </c>
      <c r="O22" s="176"/>
      <c r="P22" s="199">
        <f>VALUE(100/100*(P6-P9)+P9)</f>
        <v>0</v>
      </c>
      <c r="Q22" s="200"/>
      <c r="R22" s="199">
        <f>VALUE(100/100*(R6-R9)+R9)</f>
        <v>0</v>
      </c>
    </row>
    <row r="23" spans="1:18" ht="14.55" customHeight="1" x14ac:dyDescent="0.3">
      <c r="A23" s="176"/>
      <c r="B23" s="199"/>
      <c r="C23" s="176"/>
      <c r="D23" s="199"/>
      <c r="E23" s="200"/>
      <c r="F23" s="199"/>
      <c r="G23" s="199"/>
      <c r="H23" s="199"/>
      <c r="I23" s="176"/>
      <c r="J23" s="199"/>
      <c r="K23" s="200"/>
      <c r="L23" s="199"/>
      <c r="M23" s="199"/>
      <c r="N23" s="199"/>
      <c r="O23" s="176"/>
      <c r="P23" s="199"/>
      <c r="Q23" s="200"/>
      <c r="R23" s="199"/>
    </row>
    <row r="24" spans="1:18" ht="14.55" customHeight="1" x14ac:dyDescent="0.3">
      <c r="A24" s="201" t="s">
        <v>60</v>
      </c>
      <c r="B24" s="199"/>
      <c r="C24" s="176"/>
      <c r="D24" s="199"/>
      <c r="E24" s="200"/>
      <c r="F24" s="199"/>
      <c r="G24" s="199"/>
      <c r="H24" s="199"/>
      <c r="I24" s="176"/>
      <c r="J24" s="199"/>
      <c r="K24" s="200"/>
      <c r="L24" s="199"/>
      <c r="M24" s="199"/>
      <c r="N24" s="199"/>
      <c r="O24" s="176"/>
      <c r="P24" s="199"/>
      <c r="Q24" s="200"/>
      <c r="R24" s="199"/>
    </row>
    <row r="25" spans="1:18" ht="14.55" customHeight="1" x14ac:dyDescent="0.3">
      <c r="A25" s="119">
        <v>0.38200000000000001</v>
      </c>
      <c r="B25" s="202">
        <f>VALUE(B12-38.2/100*(B6-B9))</f>
        <v>11794.1697</v>
      </c>
      <c r="C25" s="203"/>
      <c r="D25" s="202">
        <f>VALUE(D12-38.2/100*(D6-D9))</f>
        <v>11719.5065</v>
      </c>
      <c r="E25" s="202"/>
      <c r="F25" s="202">
        <f>VALUE(F12-38.2/100*(F6-F9))</f>
        <v>11979.1371</v>
      </c>
      <c r="G25" s="202"/>
      <c r="H25" s="202">
        <f>VALUE(H12-38.2/100*(H6-H9))</f>
        <v>11967.692299999999</v>
      </c>
      <c r="I25" s="203"/>
      <c r="J25" s="202">
        <f>VALUE(J12-38.2/100*(J6-J9))</f>
        <v>32.508200000000137</v>
      </c>
      <c r="K25" s="202"/>
      <c r="L25" s="204">
        <f>VALUE(L12-38.2/100*(L6-L9))</f>
        <v>11914.7605</v>
      </c>
      <c r="M25" s="202"/>
      <c r="N25" s="202">
        <f>VALUE(N12-38.2/100*(N6-N9))</f>
        <v>-43.242400000000281</v>
      </c>
      <c r="O25" s="203"/>
      <c r="P25" s="202">
        <f>VALUE(P12-38.2/100*(P6-P9))</f>
        <v>0</v>
      </c>
      <c r="Q25" s="202"/>
      <c r="R25" s="202">
        <f>VALUE(R12-38.2/100*(R6-R9))</f>
        <v>0</v>
      </c>
    </row>
    <row r="26" spans="1:18" ht="14.55" customHeight="1" x14ac:dyDescent="0.3">
      <c r="A26" s="119">
        <v>0.5</v>
      </c>
      <c r="B26" s="202">
        <f>VALUE(B12-50/100*(B6-B9))</f>
        <v>11743.825000000001</v>
      </c>
      <c r="C26" s="203"/>
      <c r="D26" s="202">
        <f>VALUE(D12-50/100*(D6-D9))</f>
        <v>11738.475</v>
      </c>
      <c r="E26" s="202"/>
      <c r="F26" s="202">
        <f>VALUE(F12-50/100*(F6-F9))</f>
        <v>12014.424999999999</v>
      </c>
      <c r="G26" s="202"/>
      <c r="H26" s="202">
        <f>VALUE(H12-50/100*(H6-H9))</f>
        <v>12008.125</v>
      </c>
      <c r="I26" s="203"/>
      <c r="J26" s="202">
        <f>VALUE(J12-50/100*(J6-J9))</f>
        <v>42.550000000000182</v>
      </c>
      <c r="K26" s="202"/>
      <c r="L26" s="202">
        <f>VALUE(L12-50/100*(L6-L9))</f>
        <v>11903.875</v>
      </c>
      <c r="M26" s="202"/>
      <c r="N26" s="202">
        <f>VALUE(N12-50/100*(N6-N9))</f>
        <v>-56.600000000000364</v>
      </c>
      <c r="O26" s="203"/>
      <c r="P26" s="202">
        <f>VALUE(P12-50/100*(P6-P9))</f>
        <v>0</v>
      </c>
      <c r="Q26" s="202"/>
      <c r="R26" s="202">
        <f>VALUE(R12-50/100*(R6-R9))</f>
        <v>0</v>
      </c>
    </row>
    <row r="27" spans="1:18" ht="14.55" customHeight="1" x14ac:dyDescent="0.3">
      <c r="A27" s="120">
        <v>0.61799999999999999</v>
      </c>
      <c r="B27" s="205">
        <f>VALUE(B12-61.8/100*(B6-B9))</f>
        <v>11693.480299999999</v>
      </c>
      <c r="C27" s="206"/>
      <c r="D27" s="205">
        <f>VALUE(D12-61.8/100*(D6-D9))</f>
        <v>11757.443500000001</v>
      </c>
      <c r="E27" s="205"/>
      <c r="F27" s="205">
        <f>VALUE(F12-61.8/100*(F6-F9))</f>
        <v>12049.712899999999</v>
      </c>
      <c r="G27" s="205"/>
      <c r="H27" s="205">
        <f>VALUE(H12-61.8/100*(H6-H9))</f>
        <v>12048.557699999999</v>
      </c>
      <c r="I27" s="206"/>
      <c r="J27" s="213">
        <f>VALUE(J12-61.8/100*(J6-J9))</f>
        <v>52.591800000000227</v>
      </c>
      <c r="K27" s="205"/>
      <c r="L27" s="205">
        <f>VALUE(L12-61.8/100*(L6-L9))</f>
        <v>11892.9895</v>
      </c>
      <c r="M27" s="205"/>
      <c r="N27" s="205">
        <f>VALUE(N12-61.8/100*(N6-N9))</f>
        <v>-69.957600000000454</v>
      </c>
      <c r="O27" s="206"/>
      <c r="P27" s="205">
        <f>VALUE(P12-61.8/100*(P6-P9))</f>
        <v>0</v>
      </c>
      <c r="Q27" s="205"/>
      <c r="R27" s="205">
        <f>VALUE(R12-61.8/100*(R6-R9))</f>
        <v>0</v>
      </c>
    </row>
    <row r="28" spans="1:18" ht="14.55" customHeight="1" x14ac:dyDescent="0.3">
      <c r="A28" s="118">
        <v>0.70699999999999996</v>
      </c>
      <c r="B28" s="199">
        <f>VALUE(B12-70.07/100*(B6-B9))</f>
        <v>11658.196345</v>
      </c>
      <c r="C28" s="176"/>
      <c r="D28" s="199">
        <f>VALUE(D12-70.07/100*(D6-D9))</f>
        <v>11770.737525</v>
      </c>
      <c r="E28" s="200"/>
      <c r="F28" s="199">
        <f>VALUE(F12-70.07/100*(F6-F9))</f>
        <v>12074.444334999998</v>
      </c>
      <c r="G28" s="199"/>
      <c r="H28" s="199">
        <f>VALUE(H12-70.07/100*(H6-H9))</f>
        <v>12076.894854999999</v>
      </c>
      <c r="I28" s="176"/>
      <c r="J28" s="199">
        <f>VALUE(J12-70.07/100*(J6-J9))</f>
        <v>59.629570000000243</v>
      </c>
      <c r="K28" s="200"/>
      <c r="L28" s="199">
        <f>VALUE(L12-70.07/100*(L6-L9))</f>
        <v>11885.360425000001</v>
      </c>
      <c r="M28" s="199"/>
      <c r="N28" s="199">
        <f>VALUE(N12-70.07/100*(N6-N9))</f>
        <v>-79.319240000000491</v>
      </c>
      <c r="O28" s="176"/>
      <c r="P28" s="199">
        <f>VALUE(P12-70.07/100*(P6-P9))</f>
        <v>0</v>
      </c>
      <c r="Q28" s="200"/>
      <c r="R28" s="199">
        <f>VALUE(R12-70.07/100*(R6-R9))</f>
        <v>0</v>
      </c>
    </row>
    <row r="29" spans="1:18" ht="14.55" customHeight="1" x14ac:dyDescent="0.3">
      <c r="A29" s="119">
        <v>1</v>
      </c>
      <c r="B29" s="202">
        <f>VALUE(B12-100/100*(B6-B9))</f>
        <v>11530.5</v>
      </c>
      <c r="C29" s="203"/>
      <c r="D29" s="202">
        <f>VALUE(D12-100/100*(D6-D9))</f>
        <v>11818.85</v>
      </c>
      <c r="E29" s="202"/>
      <c r="F29" s="202">
        <f>VALUE(F12-100/100*(F6-F9))</f>
        <v>12163.949999999999</v>
      </c>
      <c r="G29" s="202"/>
      <c r="H29" s="202">
        <f>VALUE(H12-100/100*(H6-H9))</f>
        <v>12179.449999999999</v>
      </c>
      <c r="I29" s="203"/>
      <c r="J29" s="210">
        <f>VALUE(J12-100/100*(J6-J9))</f>
        <v>85.100000000000364</v>
      </c>
      <c r="K29" s="202"/>
      <c r="L29" s="202">
        <f>VALUE(L12-100/100*(L6-L9))</f>
        <v>11857.75</v>
      </c>
      <c r="M29" s="202"/>
      <c r="N29" s="202">
        <f>VALUE(N12-100/100*(N6-N9))</f>
        <v>-113.20000000000073</v>
      </c>
      <c r="O29" s="203"/>
      <c r="P29" s="202">
        <f>VALUE(P12-100/100*(P6-P9))</f>
        <v>0</v>
      </c>
      <c r="Q29" s="202"/>
      <c r="R29" s="202">
        <f>VALUE(R12-100/100*(R6-R9))</f>
        <v>0</v>
      </c>
    </row>
    <row r="30" spans="1:18" ht="14.55" customHeight="1" x14ac:dyDescent="0.3">
      <c r="A30" s="121">
        <v>1.236</v>
      </c>
      <c r="B30" s="207">
        <f>VALUE(B12-123.6/100*(B6-B9))</f>
        <v>11429.810600000001</v>
      </c>
      <c r="C30" s="208"/>
      <c r="D30" s="207">
        <f>VALUE(D12-123.6/100*(D6-D9))</f>
        <v>11856.787</v>
      </c>
      <c r="E30" s="207"/>
      <c r="F30" s="207">
        <f>VALUE(F12-123.6/100*(F6-F9))</f>
        <v>12234.525799999999</v>
      </c>
      <c r="G30" s="207"/>
      <c r="H30" s="207">
        <f>VALUE(H12-123.6/100*(H6-H9))</f>
        <v>12260.315399999999</v>
      </c>
      <c r="I30" s="208"/>
      <c r="J30" s="207">
        <f>VALUE(J12-123.6/100*(J6-J9))</f>
        <v>105.18360000000045</v>
      </c>
      <c r="K30" s="207"/>
      <c r="L30" s="207">
        <f>VALUE(L12-123.6/100*(L6-L9))</f>
        <v>11835.978999999999</v>
      </c>
      <c r="M30" s="207"/>
      <c r="N30" s="207">
        <f>VALUE(N12-123.6/100*(N6-N9))</f>
        <v>-139.91520000000091</v>
      </c>
      <c r="O30" s="208"/>
      <c r="P30" s="207">
        <f>VALUE(P12-123.6/100*(P6-P9))</f>
        <v>0</v>
      </c>
      <c r="Q30" s="207"/>
      <c r="R30" s="207">
        <f>VALUE(R12-123.6/100*(R6-R9))</f>
        <v>0</v>
      </c>
    </row>
    <row r="31" spans="1:18" ht="14.55" customHeight="1" x14ac:dyDescent="0.3">
      <c r="A31" s="118">
        <v>1.3819999999999999</v>
      </c>
      <c r="B31" s="199">
        <f>VALUE(B12-138.2/100*(B6-B9))</f>
        <v>11367.519700000001</v>
      </c>
      <c r="C31" s="176"/>
      <c r="D31" s="199">
        <f>VALUE(D12-138.2/100*(D6-D9))</f>
        <v>11880.2565</v>
      </c>
      <c r="E31" s="200"/>
      <c r="F31" s="199">
        <f>VALUE(F12-138.2/100*(F6-F9))</f>
        <v>12278.187099999999</v>
      </c>
      <c r="G31" s="199"/>
      <c r="H31" s="199">
        <f>VALUE(H12-138.2/100*(H6-H9))</f>
        <v>12310.342299999998</v>
      </c>
      <c r="I31" s="176"/>
      <c r="J31" s="199">
        <f>VALUE(J12-138.2/100*(J6-J9))</f>
        <v>117.60820000000049</v>
      </c>
      <c r="K31" s="200"/>
      <c r="L31" s="199">
        <f>VALUE(L12-138.2/100*(L6-L9))</f>
        <v>11822.5105</v>
      </c>
      <c r="M31" s="199"/>
      <c r="N31" s="199">
        <f>VALUE(N12-138.2/100*(N6-N9))</f>
        <v>-156.44240000000099</v>
      </c>
      <c r="O31" s="176"/>
      <c r="P31" s="199">
        <f>VALUE(P12-138.2/100*(P6-P9))</f>
        <v>0</v>
      </c>
      <c r="Q31" s="200"/>
      <c r="R31" s="199">
        <f>VALUE(R12-138.2/100*(R6-R9))</f>
        <v>0</v>
      </c>
    </row>
    <row r="32" spans="1:18" ht="14.55" customHeight="1" x14ac:dyDescent="0.3">
      <c r="A32" s="118">
        <v>1.5</v>
      </c>
      <c r="B32" s="199">
        <f>VALUE(B12-150/100*(B6-B9))</f>
        <v>11317.174999999999</v>
      </c>
      <c r="C32" s="176"/>
      <c r="D32" s="199">
        <f>VALUE(D12-150/100*(D6-D9))</f>
        <v>11899.225</v>
      </c>
      <c r="E32" s="200"/>
      <c r="F32" s="199">
        <f>VALUE(F12-150/100*(F6-F9))</f>
        <v>12313.474999999999</v>
      </c>
      <c r="G32" s="199"/>
      <c r="H32" s="199">
        <f>VALUE(H12-150/100*(H6-H9))</f>
        <v>12350.774999999998</v>
      </c>
      <c r="I32" s="176"/>
      <c r="J32" s="199">
        <f>VALUE(J12-150/100*(J6-J9))</f>
        <v>127.65000000000055</v>
      </c>
      <c r="K32" s="200"/>
      <c r="L32" s="199">
        <f>VALUE(L12-150/100*(L6-L9))</f>
        <v>11811.625</v>
      </c>
      <c r="M32" s="199"/>
      <c r="N32" s="199">
        <f>VALUE(N12-150/100*(N6-N9))</f>
        <v>-169.80000000000109</v>
      </c>
      <c r="O32" s="176"/>
      <c r="P32" s="199">
        <f>VALUE(P12-150/100*(P6-P9))</f>
        <v>0</v>
      </c>
      <c r="Q32" s="200"/>
      <c r="R32" s="199">
        <f>VALUE(R12-150/100*(R6-R9))</f>
        <v>0</v>
      </c>
    </row>
    <row r="33" spans="1:18" ht="14.55" customHeight="1" x14ac:dyDescent="0.3">
      <c r="A33" s="120">
        <v>1.6180000000000001</v>
      </c>
      <c r="B33" s="205">
        <f>VALUE(B12-161.8/100*(B6-B9))</f>
        <v>11266.8303</v>
      </c>
      <c r="C33" s="206"/>
      <c r="D33" s="205">
        <f>VALUE(D12-161.8/100*(D6-D9))</f>
        <v>11918.193500000001</v>
      </c>
      <c r="E33" s="205"/>
      <c r="F33" s="205">
        <f>VALUE(F12-161.8/100*(F6-F9))</f>
        <v>12348.762899999998</v>
      </c>
      <c r="G33" s="205"/>
      <c r="H33" s="205">
        <f>VALUE(H12-161.8/100*(H6-H9))</f>
        <v>12391.207699999999</v>
      </c>
      <c r="I33" s="206"/>
      <c r="J33" s="205">
        <f>VALUE(J12-161.8/100*(J6-J9))</f>
        <v>137.6918000000006</v>
      </c>
      <c r="K33" s="205"/>
      <c r="L33" s="205">
        <f>VALUE(L12-161.8/100*(L6-L9))</f>
        <v>11800.7395</v>
      </c>
      <c r="M33" s="205"/>
      <c r="N33" s="205">
        <f>VALUE(N12-161.8/100*(N6-N9))</f>
        <v>-183.1576000000012</v>
      </c>
      <c r="O33" s="206"/>
      <c r="P33" s="205">
        <f>VALUE(P12-161.8/100*(P6-P9))</f>
        <v>0</v>
      </c>
      <c r="Q33" s="205"/>
      <c r="R33" s="205">
        <f>VALUE(R12-161.8/100*(R6-R9))</f>
        <v>0</v>
      </c>
    </row>
    <row r="34" spans="1:18" ht="14.55" customHeight="1" x14ac:dyDescent="0.3">
      <c r="A34" s="118">
        <v>1.7070000000000001</v>
      </c>
      <c r="B34" s="199">
        <f>VALUE(B12-170.07/100*(B6-B9))</f>
        <v>11231.546345000001</v>
      </c>
      <c r="C34" s="176"/>
      <c r="D34" s="199">
        <f>VALUE(D12-170.07/100*(D6-D9))</f>
        <v>11931.487525</v>
      </c>
      <c r="E34" s="200"/>
      <c r="F34" s="199">
        <f>VALUE(F12-170.07/100*(F6-F9))</f>
        <v>12373.494334999998</v>
      </c>
      <c r="G34" s="199"/>
      <c r="H34" s="199">
        <f>VALUE(H12-170.07/100*(H6-H9))</f>
        <v>12419.544854999998</v>
      </c>
      <c r="I34" s="176"/>
      <c r="J34" s="199">
        <f>VALUE(J12-170.07/100*(J6-J9))</f>
        <v>144.72957000000062</v>
      </c>
      <c r="K34" s="200"/>
      <c r="L34" s="199">
        <f>VALUE(L12-170.07/100*(L6-L9))</f>
        <v>11793.110425000001</v>
      </c>
      <c r="M34" s="199"/>
      <c r="N34" s="199">
        <f>VALUE(N12-170.07/100*(N6-N9))</f>
        <v>-192.51924000000122</v>
      </c>
      <c r="O34" s="176"/>
      <c r="P34" s="199">
        <f>VALUE(P12-170.07/100*(P6-P9))</f>
        <v>0</v>
      </c>
      <c r="Q34" s="200"/>
      <c r="R34" s="199">
        <f>VALUE(R12-170.07/100*(R6-R9))</f>
        <v>0</v>
      </c>
    </row>
    <row r="35" spans="1:18" ht="14.55" customHeight="1" x14ac:dyDescent="0.3">
      <c r="A35" s="119">
        <v>2</v>
      </c>
      <c r="B35" s="202">
        <f>VALUE(B12-200/100*(B6-B9))</f>
        <v>11103.85</v>
      </c>
      <c r="C35" s="203"/>
      <c r="D35" s="202">
        <f>VALUE(D12-200/100*(D6-D9))</f>
        <v>11979.6</v>
      </c>
      <c r="E35" s="202"/>
      <c r="F35" s="202">
        <f>VALUE(F12-200/100*(F6-F9))</f>
        <v>12462.999999999998</v>
      </c>
      <c r="G35" s="202"/>
      <c r="H35" s="202">
        <f>VALUE(H12-200/100*(H6-H9))</f>
        <v>12522.099999999999</v>
      </c>
      <c r="I35" s="203"/>
      <c r="J35" s="202">
        <f>VALUE(J12-200/100*(J6-J9))</f>
        <v>170.20000000000073</v>
      </c>
      <c r="K35" s="202"/>
      <c r="L35" s="202">
        <f>VALUE(L12-200/100*(L6-L9))</f>
        <v>11765.5</v>
      </c>
      <c r="M35" s="202"/>
      <c r="N35" s="202">
        <f>VALUE(N12-200/100*(N6-N9))</f>
        <v>-226.40000000000146</v>
      </c>
      <c r="O35" s="203"/>
      <c r="P35" s="202">
        <f>VALUE(P12-200/100*(P6-P9))</f>
        <v>0</v>
      </c>
      <c r="Q35" s="202"/>
      <c r="R35" s="202">
        <f>VALUE(R12-200/100*(R6-R9))</f>
        <v>0</v>
      </c>
    </row>
    <row r="36" spans="1:18" ht="14.55" customHeight="1" x14ac:dyDescent="0.3">
      <c r="A36" s="118">
        <v>2.2360000000000002</v>
      </c>
      <c r="B36" s="199">
        <f>VALUE(B12-223.6/100*(B6-B9))</f>
        <v>11003.160600000001</v>
      </c>
      <c r="C36" s="176"/>
      <c r="D36" s="199">
        <f>VALUE(D12-223.6/100*(D6-D9))</f>
        <v>12017.537</v>
      </c>
      <c r="E36" s="200"/>
      <c r="F36" s="199">
        <f>VALUE(F12-223.6/100*(F6-F9))</f>
        <v>12533.575799999999</v>
      </c>
      <c r="G36" s="199"/>
      <c r="H36" s="199">
        <f>VALUE(H12-223.6/100*(H6-H9))</f>
        <v>12602.965399999999</v>
      </c>
      <c r="I36" s="176"/>
      <c r="J36" s="199">
        <f>VALUE(J12-223.6/100*(J6-J9))</f>
        <v>190.2836000000008</v>
      </c>
      <c r="K36" s="200"/>
      <c r="L36" s="199">
        <f>VALUE(L12-223.6/100*(L6-L9))</f>
        <v>11743.728999999999</v>
      </c>
      <c r="M36" s="199"/>
      <c r="N36" s="199">
        <f>VALUE(N12-223.6/100*(N6-N9))</f>
        <v>-253.11520000000161</v>
      </c>
      <c r="O36" s="176"/>
      <c r="P36" s="199">
        <f>VALUE(P12-223.6/100*(P6-P9))</f>
        <v>0</v>
      </c>
      <c r="Q36" s="200"/>
      <c r="R36" s="199">
        <f>VALUE(R12-223.6/100*(R6-R9))</f>
        <v>0</v>
      </c>
    </row>
    <row r="37" spans="1:18" ht="14.55" customHeight="1" x14ac:dyDescent="0.3">
      <c r="A37" s="119">
        <v>2.3820000000000001</v>
      </c>
      <c r="B37" s="202">
        <f>VALUE(B12-238.2/100*(B6-B9))</f>
        <v>10940.869700000001</v>
      </c>
      <c r="C37" s="203"/>
      <c r="D37" s="202">
        <f>VALUE(D12-238.2/100*(D6-D9))</f>
        <v>12041.0065</v>
      </c>
      <c r="E37" s="202"/>
      <c r="F37" s="202">
        <f>VALUE(F12-238.2/100*(F6-F9))</f>
        <v>12577.237099999998</v>
      </c>
      <c r="G37" s="202"/>
      <c r="H37" s="202">
        <f>VALUE(H12-238.2/100*(H6-H9))</f>
        <v>12652.992299999998</v>
      </c>
      <c r="I37" s="203"/>
      <c r="J37" s="202">
        <f>VALUE(J12-238.2/100*(J6-J9))</f>
        <v>202.70820000000083</v>
      </c>
      <c r="K37" s="202"/>
      <c r="L37" s="202">
        <f>VALUE(L12-238.2/100*(L6-L9))</f>
        <v>11730.2605</v>
      </c>
      <c r="M37" s="202"/>
      <c r="N37" s="202">
        <f>VALUE(N12-238.2/100*(N6-N9))</f>
        <v>-269.64240000000171</v>
      </c>
      <c r="O37" s="203"/>
      <c r="P37" s="202">
        <f>VALUE(P12-238.2/100*(P6-P9))</f>
        <v>0</v>
      </c>
      <c r="Q37" s="202"/>
      <c r="R37" s="202">
        <f>VALUE(R12-238.2/100*(R6-R9))</f>
        <v>0</v>
      </c>
    </row>
    <row r="38" spans="1:18" ht="14.55" customHeight="1" x14ac:dyDescent="0.3">
      <c r="A38" s="119">
        <v>2.6179999999999999</v>
      </c>
      <c r="B38" s="202">
        <f>VALUE(B12-261.8/100*(B6-B9))</f>
        <v>10840.1803</v>
      </c>
      <c r="C38" s="203"/>
      <c r="D38" s="202">
        <f>VALUE(D12-261.8/100*(D6-D9))</f>
        <v>12078.943500000001</v>
      </c>
      <c r="E38" s="202"/>
      <c r="F38" s="202">
        <f>VALUE(F12-261.8/100*(F6-F9))</f>
        <v>12647.812899999997</v>
      </c>
      <c r="G38" s="202"/>
      <c r="H38" s="202">
        <f>VALUE(H12-261.8/100*(H6-H9))</f>
        <v>12733.857699999999</v>
      </c>
      <c r="I38" s="203"/>
      <c r="J38" s="202">
        <f>VALUE(J12-261.8/100*(J6-J9))</f>
        <v>222.79180000000099</v>
      </c>
      <c r="K38" s="202"/>
      <c r="L38" s="202">
        <f>VALUE(L12-261.8/100*(L6-L9))</f>
        <v>11708.4895</v>
      </c>
      <c r="M38" s="202"/>
      <c r="N38" s="202">
        <f>VALUE(N12-261.8/100*(N6-N9))</f>
        <v>-296.35760000000192</v>
      </c>
      <c r="O38" s="203"/>
      <c r="P38" s="202">
        <f>VALUE(P12-261.8/100*(P6-P9))</f>
        <v>0</v>
      </c>
      <c r="Q38" s="202"/>
      <c r="R38" s="202">
        <f>VALUE(R12-261.8/100*(R6-R9))</f>
        <v>0</v>
      </c>
    </row>
    <row r="39" spans="1:18" ht="14.55" customHeight="1" x14ac:dyDescent="0.3">
      <c r="A39" s="119">
        <v>3</v>
      </c>
      <c r="B39" s="202">
        <f>VALUE(B12-300/100*(B6-B9))</f>
        <v>10677.2</v>
      </c>
      <c r="C39" s="203"/>
      <c r="D39" s="202">
        <f>VALUE(D12-300/100*(D6-D9))</f>
        <v>12140.35</v>
      </c>
      <c r="E39" s="202"/>
      <c r="F39" s="202">
        <f>VALUE(F12-300/100*(F6-F9))</f>
        <v>12762.049999999997</v>
      </c>
      <c r="G39" s="202"/>
      <c r="H39" s="202">
        <f>VALUE(H12-300/100*(H6-H9))</f>
        <v>12864.749999999998</v>
      </c>
      <c r="I39" s="203"/>
      <c r="J39" s="202">
        <f>VALUE(J12-300/100*(J6-J9))</f>
        <v>255.30000000000109</v>
      </c>
      <c r="K39" s="202"/>
      <c r="L39" s="202">
        <f>VALUE(L12-300/100*(L6-L9))</f>
        <v>11673.25</v>
      </c>
      <c r="M39" s="202"/>
      <c r="N39" s="202">
        <f>VALUE(N12-300/100*(N6-N9))</f>
        <v>-339.60000000000218</v>
      </c>
      <c r="O39" s="203"/>
      <c r="P39" s="202">
        <f>VALUE(P12-300/100*(P6-P9))</f>
        <v>0</v>
      </c>
      <c r="Q39" s="202"/>
      <c r="R39" s="202">
        <f>VALUE(R12-300/100*(R6-R9))</f>
        <v>0</v>
      </c>
    </row>
    <row r="40" spans="1:18" ht="14.55" customHeight="1" x14ac:dyDescent="0.3">
      <c r="A40" s="118">
        <v>3.2360000000000002</v>
      </c>
      <c r="B40" s="199">
        <f>VALUE(B12-323.6/100*(B6-B9))</f>
        <v>10576.510600000001</v>
      </c>
      <c r="C40" s="176"/>
      <c r="D40" s="199">
        <f>VALUE(D12-323.6/100*(D6-D9))</f>
        <v>12178.287</v>
      </c>
      <c r="E40" s="200"/>
      <c r="F40" s="199">
        <f>VALUE(F12-323.6/100*(F6-F9))</f>
        <v>12832.625799999998</v>
      </c>
      <c r="G40" s="199"/>
      <c r="H40" s="199">
        <f>VALUE(H12-323.6/100*(H6-H9))</f>
        <v>12945.615399999999</v>
      </c>
      <c r="I40" s="176"/>
      <c r="J40" s="199">
        <f>VALUE(J12-323.6/100*(J6-J9))</f>
        <v>275.38360000000119</v>
      </c>
      <c r="K40" s="200"/>
      <c r="L40" s="199">
        <f>VALUE(L12-323.6/100*(L6-L9))</f>
        <v>11651.478999999999</v>
      </c>
      <c r="M40" s="199"/>
      <c r="N40" s="199">
        <f>VALUE(N12-323.6/100*(N6-N9))</f>
        <v>-366.31520000000239</v>
      </c>
      <c r="O40" s="176"/>
      <c r="P40" s="199">
        <f>VALUE(P12-323.6/100*(P6-P9))</f>
        <v>0</v>
      </c>
      <c r="Q40" s="200"/>
      <c r="R40" s="199">
        <f>VALUE(R12-323.6/100*(R6-R9))</f>
        <v>0</v>
      </c>
    </row>
    <row r="41" spans="1:18" ht="14.55" customHeight="1" x14ac:dyDescent="0.3">
      <c r="A41" s="119">
        <v>3.3820000000000001</v>
      </c>
      <c r="B41" s="202">
        <f>VALUE(B12-338.2/100*(B6-B9))</f>
        <v>10514.219700000001</v>
      </c>
      <c r="C41" s="203"/>
      <c r="D41" s="202">
        <f>VALUE(D12-338.2/100*(D6-D9))</f>
        <v>12201.7565</v>
      </c>
      <c r="E41" s="202"/>
      <c r="F41" s="202">
        <f>VALUE(F12-338.2/100*(F6-F9))</f>
        <v>12876.287099999998</v>
      </c>
      <c r="G41" s="202"/>
      <c r="H41" s="202">
        <f>VALUE(H12-338.2/100*(H6-H9))</f>
        <v>12995.642299999998</v>
      </c>
      <c r="I41" s="203"/>
      <c r="J41" s="202">
        <f>VALUE(J12-338.2/100*(J6-J9))</f>
        <v>287.80820000000119</v>
      </c>
      <c r="K41" s="202"/>
      <c r="L41" s="202">
        <f>VALUE(L12-338.2/100*(L6-L9))</f>
        <v>11638.0105</v>
      </c>
      <c r="M41" s="202"/>
      <c r="N41" s="202">
        <f>VALUE(N12-338.2/100*(N6-N9))</f>
        <v>-382.84240000000244</v>
      </c>
      <c r="O41" s="203"/>
      <c r="P41" s="202">
        <f>VALUE(P12-338.2/100*(P6-P9))</f>
        <v>0</v>
      </c>
      <c r="Q41" s="202"/>
      <c r="R41" s="202">
        <f>VALUE(R12-338.2/100*(R6-R9))</f>
        <v>0</v>
      </c>
    </row>
    <row r="42" spans="1:18" ht="14.55" customHeight="1" x14ac:dyDescent="0.3">
      <c r="A42" s="119">
        <v>3.6179999999999999</v>
      </c>
      <c r="B42" s="202">
        <f>VALUE(B12-361.8/100*(B6-B9))</f>
        <v>10413.5303</v>
      </c>
      <c r="C42" s="203"/>
      <c r="D42" s="202">
        <f>VALUE(D12-361.8/100*(D6-D9))</f>
        <v>12239.693500000001</v>
      </c>
      <c r="E42" s="202"/>
      <c r="F42" s="202">
        <f>VALUE(F12-361.8/100*(F6-F9))</f>
        <v>12946.862899999996</v>
      </c>
      <c r="G42" s="202"/>
      <c r="H42" s="202">
        <f>VALUE(H12-361.8/100*(H6-H9))</f>
        <v>13076.507699999998</v>
      </c>
      <c r="I42" s="203"/>
      <c r="J42" s="202">
        <f>VALUE(J12-361.8/100*(J6-J9))</f>
        <v>307.89180000000135</v>
      </c>
      <c r="K42" s="202"/>
      <c r="L42" s="202">
        <f>VALUE(L12-361.8/100*(L6-L9))</f>
        <v>11616.2395</v>
      </c>
      <c r="M42" s="202"/>
      <c r="N42" s="202">
        <f>VALUE(N12-361.8/100*(N6-N9))</f>
        <v>-409.55760000000265</v>
      </c>
      <c r="O42" s="203"/>
      <c r="P42" s="202">
        <f>VALUE(P12-361.8/100*(P6-P9))</f>
        <v>0</v>
      </c>
      <c r="Q42" s="202"/>
      <c r="R42" s="202">
        <f>VALUE(R12-361.8/100*(R6-R9))</f>
        <v>0</v>
      </c>
    </row>
    <row r="43" spans="1:18" ht="14.55" customHeight="1" x14ac:dyDescent="0.3">
      <c r="A43" s="119">
        <v>4</v>
      </c>
      <c r="B43" s="202">
        <f>VALUE(B12-400/100*(B6-B9))</f>
        <v>10250.550000000001</v>
      </c>
      <c r="C43" s="203"/>
      <c r="D43" s="202">
        <f>VALUE(D12-400/100*(D6-D9))</f>
        <v>12301.1</v>
      </c>
      <c r="E43" s="202"/>
      <c r="F43" s="202">
        <f>VALUE(F12-400/100*(F6-F9))</f>
        <v>13061.099999999997</v>
      </c>
      <c r="G43" s="202"/>
      <c r="H43" s="202">
        <f>VALUE(H12-400/100*(H6-H9))</f>
        <v>13207.399999999998</v>
      </c>
      <c r="I43" s="203"/>
      <c r="J43" s="202">
        <f>VALUE(J12-400/100*(J6-J9))</f>
        <v>340.40000000000146</v>
      </c>
      <c r="K43" s="202"/>
      <c r="L43" s="202">
        <f>VALUE(L12-400/100*(L6-L9))</f>
        <v>11581</v>
      </c>
      <c r="M43" s="202"/>
      <c r="N43" s="202">
        <f>VALUE(N12-400/100*(N6-N9))</f>
        <v>-452.80000000000291</v>
      </c>
      <c r="O43" s="203"/>
      <c r="P43" s="202">
        <f>VALUE(P12-400/100*(P6-P9))</f>
        <v>0</v>
      </c>
      <c r="Q43" s="202"/>
      <c r="R43" s="202">
        <f>VALUE(R12-400/100*(R6-R9))</f>
        <v>0</v>
      </c>
    </row>
    <row r="44" spans="1:18" ht="14.55" customHeight="1" x14ac:dyDescent="0.3">
      <c r="A44" s="118">
        <v>4.2359999999999998</v>
      </c>
      <c r="B44" s="199">
        <f>VALUE(B12-423.6/100*(B6-B9))</f>
        <v>10149.8606</v>
      </c>
      <c r="C44" s="176"/>
      <c r="D44" s="199">
        <f>VALUE(D12-423.6/100*(D6-D9))</f>
        <v>12339.037</v>
      </c>
      <c r="E44" s="200"/>
      <c r="F44" s="199">
        <f>VALUE(F12-423.6/100*(F6-F9))</f>
        <v>13131.675799999997</v>
      </c>
      <c r="G44" s="199"/>
      <c r="H44" s="199">
        <f>VALUE(H12-423.6/100*(H6-H9))</f>
        <v>13288.265399999998</v>
      </c>
      <c r="I44" s="176"/>
      <c r="J44" s="199">
        <f>VALUE(J12-423.6/100*(J6-J9))</f>
        <v>360.48360000000162</v>
      </c>
      <c r="K44" s="200"/>
      <c r="L44" s="199">
        <f>VALUE(L12-423.6/100*(L6-L9))</f>
        <v>11559.228999999999</v>
      </c>
      <c r="M44" s="199"/>
      <c r="N44" s="199">
        <f>VALUE(N12-423.6/100*(N6-N9))</f>
        <v>-479.51520000000318</v>
      </c>
      <c r="O44" s="176"/>
      <c r="P44" s="199">
        <f>VALUE(P12-423.6/100*(P6-P9))</f>
        <v>0</v>
      </c>
      <c r="Q44" s="200"/>
      <c r="R44" s="199">
        <f>VALUE(R12-423.6/100*(R6-R9))</f>
        <v>0</v>
      </c>
    </row>
    <row r="45" spans="1:18" ht="14.55" customHeight="1" x14ac:dyDescent="0.3">
      <c r="A45" s="118">
        <v>4.3819999999999997</v>
      </c>
      <c r="B45" s="199">
        <f>VALUE(B12-438.2/100*(B6-B9))</f>
        <v>10087.569700000002</v>
      </c>
      <c r="C45" s="176"/>
      <c r="D45" s="199">
        <f>VALUE(D12-438.2/100*(D6-D9))</f>
        <v>12362.5065</v>
      </c>
      <c r="E45" s="200"/>
      <c r="F45" s="199">
        <f>VALUE(F12-438.2/100*(F6-F9))</f>
        <v>13175.337099999997</v>
      </c>
      <c r="G45" s="199"/>
      <c r="H45" s="199">
        <f>VALUE(H12-438.2/100*(H6-H9))</f>
        <v>13338.292299999997</v>
      </c>
      <c r="I45" s="176"/>
      <c r="J45" s="199">
        <f>VALUE(J12-438.2/100*(J6-J9))</f>
        <v>372.90820000000156</v>
      </c>
      <c r="K45" s="200"/>
      <c r="L45" s="199">
        <f>VALUE(L12-438.2/100*(L6-L9))</f>
        <v>11545.7605</v>
      </c>
      <c r="M45" s="199"/>
      <c r="N45" s="199">
        <f>VALUE(N12-438.2/100*(N6-N9))</f>
        <v>-496.04240000000317</v>
      </c>
      <c r="O45" s="176"/>
      <c r="P45" s="199">
        <f>VALUE(P12-438.2/100*(P6-P9))</f>
        <v>0</v>
      </c>
      <c r="Q45" s="200"/>
      <c r="R45" s="199">
        <f>VALUE(R12-438.2/100*(R6-R9))</f>
        <v>0</v>
      </c>
    </row>
    <row r="46" spans="1:18" ht="14.55" customHeight="1" x14ac:dyDescent="0.3">
      <c r="A46" s="118">
        <v>4.6180000000000003</v>
      </c>
      <c r="B46" s="199">
        <f>VALUE(B12-461.8/100*(B6-B9))</f>
        <v>9986.8803000000007</v>
      </c>
      <c r="C46" s="176"/>
      <c r="D46" s="199">
        <f>VALUE(D12-461.8/100*(D6-D9))</f>
        <v>12400.443500000001</v>
      </c>
      <c r="E46" s="200"/>
      <c r="F46" s="199">
        <f>VALUE(F12-461.8/100*(F6-F9))</f>
        <v>13245.912899999996</v>
      </c>
      <c r="G46" s="199"/>
      <c r="H46" s="199">
        <f>VALUE(H12-461.8/100*(H6-H9))</f>
        <v>13419.157699999998</v>
      </c>
      <c r="I46" s="176"/>
      <c r="J46" s="199">
        <f>VALUE(J12-461.8/100*(J6-J9))</f>
        <v>392.99180000000172</v>
      </c>
      <c r="K46" s="200"/>
      <c r="L46" s="199">
        <f>VALUE(L12-461.8/100*(L6-L9))</f>
        <v>11523.9895</v>
      </c>
      <c r="M46" s="199"/>
      <c r="N46" s="199">
        <f>VALUE(N12-461.8/100*(N6-N9))</f>
        <v>-522.75760000000344</v>
      </c>
      <c r="O46" s="176"/>
      <c r="P46" s="199">
        <f>VALUE(P12-461.8/100*(P6-P9))</f>
        <v>0</v>
      </c>
      <c r="Q46" s="200"/>
      <c r="R46" s="199">
        <f>VALUE(R12-461.8/100*(R6-R9))</f>
        <v>0</v>
      </c>
    </row>
    <row r="47" spans="1:18" ht="14.55" customHeight="1" x14ac:dyDescent="0.3">
      <c r="A47" s="118">
        <v>5</v>
      </c>
      <c r="B47" s="199">
        <f>VALUE(B12-500/100*(B6-B9))</f>
        <v>9823.9000000000015</v>
      </c>
      <c r="C47" s="176"/>
      <c r="D47" s="199">
        <f>VALUE(D12-500/100*(D6-D9))</f>
        <v>12461.85</v>
      </c>
      <c r="E47" s="200"/>
      <c r="F47" s="199">
        <f>VALUE(F12-500/100*(F6-F9))</f>
        <v>13360.149999999996</v>
      </c>
      <c r="G47" s="199"/>
      <c r="H47" s="199">
        <f>VALUE(H12-500/100*(H6-H9))</f>
        <v>13550.049999999997</v>
      </c>
      <c r="I47" s="176"/>
      <c r="J47" s="199">
        <f>VALUE(J12-500/100*(J6-J9))</f>
        <v>425.50000000000182</v>
      </c>
      <c r="K47" s="200"/>
      <c r="L47" s="199">
        <f>VALUE(L12-500/100*(L6-L9))</f>
        <v>11488.75</v>
      </c>
      <c r="M47" s="199"/>
      <c r="N47" s="199">
        <f>VALUE(N12-500/100*(N6-N9))</f>
        <v>-566.00000000000364</v>
      </c>
      <c r="O47" s="176"/>
      <c r="P47" s="199">
        <f>VALUE(P12-500/100*(P6-P9))</f>
        <v>0</v>
      </c>
      <c r="Q47" s="200"/>
      <c r="R47" s="199">
        <f>VALUE(R12-500/100*(R6-R9))</f>
        <v>0</v>
      </c>
    </row>
    <row r="48" spans="1:18" ht="14.55" customHeight="1" x14ac:dyDescent="0.3">
      <c r="A48" s="118">
        <v>5.2359999999999998</v>
      </c>
      <c r="B48" s="199">
        <f>VALUE(B12-523.6/100*(B6-B9))</f>
        <v>9723.2106000000022</v>
      </c>
      <c r="C48" s="176"/>
      <c r="D48" s="199">
        <f>VALUE(D12-523.6/100*(D6-D9))</f>
        <v>12499.787</v>
      </c>
      <c r="E48" s="200"/>
      <c r="F48" s="199">
        <f>VALUE(F12-523.6/100*(F6-F9))</f>
        <v>13430.725799999997</v>
      </c>
      <c r="G48" s="199"/>
      <c r="H48" s="199">
        <f>VALUE(H12-523.6/100*(H6-H9))</f>
        <v>13630.915399999998</v>
      </c>
      <c r="I48" s="176"/>
      <c r="J48" s="199">
        <f>VALUE(J12-523.6/100*(J6-J9))</f>
        <v>445.58360000000198</v>
      </c>
      <c r="K48" s="200"/>
      <c r="L48" s="199">
        <f>VALUE(L12-523.6/100*(L6-L9))</f>
        <v>11466.978999999999</v>
      </c>
      <c r="M48" s="199"/>
      <c r="N48" s="199">
        <f>VALUE(N12-523.6/100*(N6-N9))</f>
        <v>-592.71520000000385</v>
      </c>
      <c r="O48" s="176"/>
      <c r="P48" s="199">
        <f>VALUE(P12-523.6/100*(P6-P9))</f>
        <v>0</v>
      </c>
      <c r="Q48" s="200"/>
      <c r="R48" s="199">
        <f>VALUE(R12-523.6/100*(R6-R9))</f>
        <v>0</v>
      </c>
    </row>
    <row r="49" spans="1:18" ht="14.55" customHeight="1" x14ac:dyDescent="0.3">
      <c r="A49" s="118">
        <v>5.3819999999999997</v>
      </c>
      <c r="B49" s="199">
        <f>VALUE(B12-538.2/100*(B6-B9))</f>
        <v>9660.9197000000022</v>
      </c>
      <c r="C49" s="176"/>
      <c r="D49" s="199">
        <f>VALUE(D12-538.2/100*(D6-D9))</f>
        <v>12523.2565</v>
      </c>
      <c r="E49" s="200"/>
      <c r="F49" s="199">
        <f>VALUE(F12-538.2/100*(F6-F9))</f>
        <v>13474.387099999996</v>
      </c>
      <c r="G49" s="199"/>
      <c r="H49" s="199">
        <f>VALUE(H12-538.2/100*(H6-H9))</f>
        <v>13680.942299999997</v>
      </c>
      <c r="I49" s="176"/>
      <c r="J49" s="199">
        <f>VALUE(J12-538.2/100*(J6-J9))</f>
        <v>458.00820000000198</v>
      </c>
      <c r="K49" s="200"/>
      <c r="L49" s="199">
        <f>VALUE(L12-538.2/100*(L6-L9))</f>
        <v>11453.5105</v>
      </c>
      <c r="M49" s="199"/>
      <c r="N49" s="199">
        <f>VALUE(N12-538.2/100*(N6-N9))</f>
        <v>-609.24240000000395</v>
      </c>
      <c r="O49" s="176"/>
      <c r="P49" s="199">
        <f>VALUE(P12-538.2/100*(P6-P9))</f>
        <v>0</v>
      </c>
      <c r="Q49" s="200"/>
      <c r="R49" s="199">
        <f>VALUE(R12-538.2/100*(R6-R9))</f>
        <v>0</v>
      </c>
    </row>
    <row r="50" spans="1:18" ht="14.55" customHeight="1" x14ac:dyDescent="0.3">
      <c r="A50" s="118">
        <v>5.6180000000000003</v>
      </c>
      <c r="B50" s="199">
        <f>VALUE(B12-561.8/100*(B6-B9))</f>
        <v>9560.2303000000029</v>
      </c>
      <c r="C50" s="176"/>
      <c r="D50" s="199">
        <f>VALUE(D12-561.8/100*(D6-D9))</f>
        <v>12561.193500000001</v>
      </c>
      <c r="E50" s="200"/>
      <c r="F50" s="199">
        <f>VALUE(F12-561.8/100*(F6-F9))</f>
        <v>13544.962899999995</v>
      </c>
      <c r="G50" s="199"/>
      <c r="H50" s="199">
        <f>VALUE(H12-561.8/100*(H6-H9))</f>
        <v>13761.807699999998</v>
      </c>
      <c r="I50" s="176"/>
      <c r="J50" s="199">
        <f>VALUE(J12-561.8/100*(J6-J9))</f>
        <v>478.09180000000202</v>
      </c>
      <c r="K50" s="200"/>
      <c r="L50" s="199">
        <f>VALUE(L12-561.8/100*(L6-L9))</f>
        <v>11431.7395</v>
      </c>
      <c r="M50" s="199"/>
      <c r="N50" s="199">
        <f>VALUE(N12-561.8/100*(N6-N9))</f>
        <v>-635.95760000000405</v>
      </c>
      <c r="O50" s="176"/>
      <c r="P50" s="199">
        <f>VALUE(P12-561.8/100*(P6-P9))</f>
        <v>0</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74</v>
      </c>
    </row>
    <row r="2" spans="1:1" ht="14.55" customHeight="1" x14ac:dyDescent="0.3">
      <c r="A2" s="91" t="s">
        <v>70</v>
      </c>
    </row>
    <row r="3" spans="1:1" ht="14.55" customHeight="1" x14ac:dyDescent="0.3">
      <c r="A3" s="91" t="s">
        <v>71</v>
      </c>
    </row>
    <row r="4" spans="1:1" ht="14.55" customHeight="1" x14ac:dyDescent="0.3">
      <c r="A4" s="91" t="s">
        <v>72</v>
      </c>
    </row>
    <row r="5" spans="1:1" ht="14.55" customHeight="1" x14ac:dyDescent="0.3">
      <c r="A5" s="91" t="s">
        <v>73</v>
      </c>
    </row>
    <row r="6" spans="1:1" ht="14.55"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75"/>
  <sheetViews>
    <sheetView showGridLines="0" topLeftCell="DD1" zoomScaleNormal="100" workbookViewId="0">
      <selection activeCell="DP1" sqref="DP1:DT1048576"/>
    </sheetView>
  </sheetViews>
  <sheetFormatPr defaultColWidth="8.77734375" defaultRowHeight="14.55" customHeight="1" x14ac:dyDescent="0.3"/>
  <cols>
    <col min="1" max="4" width="8.77734375" style="33" customWidth="1"/>
    <col min="5" max="49" width="10.77734375" style="33" customWidth="1"/>
    <col min="50" max="124" width="10.77734375" style="91" customWidth="1"/>
    <col min="125" max="331" width="8.77734375" style="33" customWidth="1"/>
  </cols>
  <sheetData>
    <row r="1" spans="1:124" ht="14.55" customHeight="1" x14ac:dyDescent="0.3">
      <c r="A1" s="220"/>
      <c r="B1" s="221"/>
      <c r="C1" s="221"/>
      <c r="D1" s="22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row>
    <row r="2" spans="1:124"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row>
    <row r="3" spans="1:124"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row>
    <row r="4" spans="1:124"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row>
    <row r="5" spans="1:124" ht="14.55" customHeight="1" x14ac:dyDescent="0.3">
      <c r="A5" s="218" t="s">
        <v>5</v>
      </c>
      <c r="B5" s="219"/>
      <c r="C5" s="219"/>
      <c r="D5" s="219"/>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row>
    <row r="6" spans="1:124"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T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row>
    <row r="7" spans="1:124"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T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row>
    <row r="8" spans="1:124"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T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row>
    <row r="9" spans="1:124"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T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row>
    <row r="10" spans="1:124"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T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row>
    <row r="11" spans="1:124"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T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row>
    <row r="12" spans="1:124"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row>
    <row r="13" spans="1:124"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T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row>
    <row r="14" spans="1:124"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T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row>
    <row r="15" spans="1:124"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T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row>
    <row r="16" spans="1:124"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row>
    <row r="17" spans="1:124"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T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row>
    <row r="18" spans="1:124"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T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row>
    <row r="19" spans="1:124"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T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row>
    <row r="20" spans="1:124"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T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row>
    <row r="21" spans="1:124"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T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row>
    <row r="22" spans="1:124"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T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row>
    <row r="23" spans="1:124" ht="14.55" customHeight="1" x14ac:dyDescent="0.3">
      <c r="A23" s="218" t="s">
        <v>21</v>
      </c>
      <c r="B23" s="219"/>
      <c r="C23" s="219"/>
      <c r="D23" s="219"/>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row>
    <row r="24" spans="1:124"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T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row>
    <row r="25" spans="1:124"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T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row>
    <row r="26" spans="1:124"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T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row>
    <row r="27" spans="1:124"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T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row>
    <row r="28" spans="1:124"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T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row>
    <row r="29" spans="1:124"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T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row>
    <row r="30" spans="1:124"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T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row>
    <row r="31" spans="1:124"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T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row>
    <row r="32" spans="1:124"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T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row>
    <row r="33" spans="1:124"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T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row>
    <row r="34" spans="1:124"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T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row>
    <row r="35" spans="1:124"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T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row>
    <row r="36" spans="1:124"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T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row>
    <row r="37" spans="1:124" ht="14.55" customHeight="1" x14ac:dyDescent="0.3">
      <c r="A37" s="218" t="s">
        <v>34</v>
      </c>
      <c r="B37" s="219"/>
      <c r="C37" s="219"/>
      <c r="D37" s="219"/>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row>
    <row r="38" spans="1:124"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row>
    <row r="39" spans="1:124"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row>
    <row r="40" spans="1:124"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row>
    <row r="41" spans="1:124"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69</v>
      </c>
      <c r="DR41" s="7" t="s">
        <v>69</v>
      </c>
      <c r="DS41" s="7">
        <v>11708.281000000001</v>
      </c>
      <c r="DT41" s="80">
        <v>11897.775100000001</v>
      </c>
    </row>
    <row r="42" spans="1:124"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68</v>
      </c>
      <c r="DR42" s="20" t="s">
        <v>68</v>
      </c>
      <c r="DS42" s="20">
        <v>11672.438</v>
      </c>
      <c r="DT42" s="20">
        <v>11860</v>
      </c>
    </row>
    <row r="43" spans="1:124"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T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row>
    <row r="44" spans="1:124"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row>
    <row r="45" spans="1:124"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row>
    <row r="46" spans="1:124"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row>
    <row r="47" spans="1:124"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2">
        <v>11484.9007</v>
      </c>
      <c r="DT47" s="212"/>
    </row>
    <row r="48" spans="1:124"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row>
    <row r="49" spans="1:124" ht="14.55" customHeight="1" x14ac:dyDescent="0.3">
      <c r="A49" s="218" t="s">
        <v>45</v>
      </c>
      <c r="B49" s="219"/>
      <c r="C49" s="219"/>
      <c r="D49" s="219"/>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row>
    <row r="50" spans="1:124"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T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row>
    <row r="51" spans="1:124"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T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row>
    <row r="52" spans="1:124"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T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row>
    <row r="53" spans="1:124"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T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row>
    <row r="54" spans="1:124"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T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row>
    <row r="55" spans="1:124"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T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row>
    <row r="56" spans="1:124"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T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row>
    <row r="57" spans="1:124"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T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row>
    <row r="58" spans="1:12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2019-05-29T20:25:36Z</dcterms:modified>
</cp:coreProperties>
</file>