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BL13" i="3"/>
  <c r="BL8" i="3" s="1"/>
  <c r="BM13" i="3"/>
  <c r="BM8" i="3" s="1"/>
  <c r="BN13" i="3"/>
  <c r="BN8" i="3" s="1"/>
  <c r="BO13" i="3"/>
  <c r="BO8" i="3" s="1"/>
  <c r="BL16" i="3"/>
  <c r="BL15" i="3" s="1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L47" i="3"/>
  <c r="BL24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L53" i="3"/>
  <c r="BM53" i="3"/>
  <c r="BN53" i="3"/>
  <c r="BO53" i="3"/>
  <c r="BL55" i="3"/>
  <c r="BL52" i="3" s="1"/>
  <c r="BM55" i="3"/>
  <c r="BM52" i="3" s="1"/>
  <c r="BN55" i="3"/>
  <c r="BN52" i="3" s="1"/>
  <c r="BO55" i="3"/>
  <c r="BO52" i="3" s="1"/>
  <c r="H51" i="1"/>
  <c r="H50" i="1"/>
  <c r="H48" i="1"/>
  <c r="H49" i="1" s="1"/>
  <c r="H28" i="1"/>
  <c r="H22" i="1"/>
  <c r="H34" i="1" s="1"/>
  <c r="H13" i="1"/>
  <c r="H55" i="1" s="1"/>
  <c r="BN17" i="3" l="1"/>
  <c r="BM17" i="3"/>
  <c r="BM19" i="3"/>
  <c r="BL17" i="3"/>
  <c r="BL9" i="3"/>
  <c r="BO54" i="3"/>
  <c r="BO18" i="3"/>
  <c r="BO10" i="3"/>
  <c r="BN54" i="3"/>
  <c r="BN32" i="3"/>
  <c r="BN33" i="3" s="1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0" i="3"/>
  <c r="BM54" i="3"/>
  <c r="BM31" i="3"/>
  <c r="BL54" i="3"/>
  <c r="BL32" i="3"/>
  <c r="BL31" i="3"/>
  <c r="BL30" i="3"/>
  <c r="BL29" i="3"/>
  <c r="BL27" i="3"/>
  <c r="BL26" i="3"/>
  <c r="BL25" i="3"/>
  <c r="BL23" i="3" s="1"/>
  <c r="BL20" i="3"/>
  <c r="BL19" i="3" s="1"/>
  <c r="BL10" i="3"/>
  <c r="H57" i="1"/>
  <c r="H56" i="1" s="1"/>
  <c r="H29" i="1"/>
  <c r="H25" i="1"/>
  <c r="H32" i="1"/>
  <c r="H24" i="1"/>
  <c r="H31" i="1"/>
  <c r="H27" i="1"/>
  <c r="H30" i="1"/>
  <c r="H26" i="1"/>
  <c r="H8" i="1"/>
  <c r="H18" i="1"/>
  <c r="H10" i="1"/>
  <c r="H16" i="1"/>
  <c r="H15" i="1" s="1"/>
  <c r="G51" i="1"/>
  <c r="G50" i="1"/>
  <c r="G48" i="1"/>
  <c r="G49" i="1" s="1"/>
  <c r="G41" i="1"/>
  <c r="G28" i="1"/>
  <c r="G22" i="1"/>
  <c r="G34" i="1" s="1"/>
  <c r="G13" i="1"/>
  <c r="BM33" i="3" l="1"/>
  <c r="BO6" i="3"/>
  <c r="BO7" i="3" s="1"/>
  <c r="BO11" i="3"/>
  <c r="BO9" i="3"/>
  <c r="H33" i="1"/>
  <c r="BL6" i="3"/>
  <c r="BL7" i="3" s="1"/>
  <c r="BL11" i="3"/>
  <c r="BL33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H9" i="1"/>
  <c r="H54" i="1"/>
  <c r="H23" i="1"/>
  <c r="H20" i="1"/>
  <c r="H19" i="1" s="1"/>
  <c r="H17" i="1"/>
  <c r="H6" i="1"/>
  <c r="H7" i="1" s="1"/>
  <c r="H11" i="1"/>
  <c r="G57" i="1"/>
  <c r="G56" i="1" s="1"/>
  <c r="G31" i="1"/>
  <c r="G27" i="1"/>
  <c r="G30" i="1"/>
  <c r="G26" i="1"/>
  <c r="G29" i="1"/>
  <c r="G25" i="1"/>
  <c r="G32" i="1"/>
  <c r="G24" i="1"/>
  <c r="G8" i="1"/>
  <c r="G10" i="1"/>
  <c r="G55" i="1"/>
  <c r="G54" i="1"/>
  <c r="G16" i="1"/>
  <c r="G18" i="1"/>
  <c r="G23" i="1" l="1"/>
  <c r="BO23" i="3"/>
  <c r="BO33" i="3"/>
  <c r="G33" i="1"/>
  <c r="G11" i="1"/>
  <c r="G6" i="1"/>
  <c r="G7" i="1" s="1"/>
  <c r="G17" i="1"/>
  <c r="G20" i="1"/>
  <c r="G19" i="1" s="1"/>
  <c r="G15" i="1"/>
  <c r="G9" i="1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F11" i="3"/>
  <c r="BJ10" i="3"/>
  <c r="BJ11" i="3" s="1"/>
  <c r="BI10" i="3"/>
  <c r="BI6" i="3" s="1"/>
  <c r="BI7" i="3" s="1"/>
  <c r="BH10" i="3"/>
  <c r="BH11" i="3" s="1"/>
  <c r="BF10" i="3"/>
  <c r="BI9" i="3"/>
  <c r="BK8" i="3"/>
  <c r="BI8" i="3"/>
  <c r="BG32" i="3" l="1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9" i="3" s="1"/>
  <c r="BG10" i="3"/>
  <c r="BK10" i="3"/>
  <c r="BH20" i="3"/>
  <c r="BH17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K15" i="3" s="1"/>
  <c r="BG18" i="3"/>
  <c r="BK18" i="3"/>
  <c r="BI52" i="3"/>
  <c r="BG53" i="3"/>
  <c r="BK53" i="3"/>
  <c r="BK23" i="3" l="1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E55" i="3" s="1"/>
  <c r="BE54" i="3" s="1"/>
  <c r="BD13" i="3"/>
  <c r="BD16" i="3" s="1"/>
  <c r="BC13" i="3"/>
  <c r="BC53" i="3" s="1"/>
  <c r="BB13" i="3"/>
  <c r="BA13" i="3"/>
  <c r="BA55" i="3" s="1"/>
  <c r="BA54" i="3" s="1"/>
  <c r="AZ13" i="3"/>
  <c r="AZ53" i="3" s="1"/>
  <c r="AY13" i="3"/>
  <c r="AY53" i="3" s="1"/>
  <c r="BE10" i="3"/>
  <c r="BE6" i="3" s="1"/>
  <c r="BC10" i="3"/>
  <c r="BC11" i="3" s="1"/>
  <c r="BA10" i="3"/>
  <c r="BA11" i="3" s="1"/>
  <c r="AY10" i="3"/>
  <c r="AY11" i="3" s="1"/>
  <c r="BB8" i="3"/>
  <c r="BA6" i="3"/>
  <c r="AZ8" i="3" l="1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AZ23" i="3" s="1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BD52" i="3" l="1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U8" i="3"/>
  <c r="AW32" i="3" l="1"/>
  <c r="AW29" i="3"/>
  <c r="AX8" i="3"/>
  <c r="AV10" i="3"/>
  <c r="AV11" i="3" s="1"/>
  <c r="AW10" i="3"/>
  <c r="AW25" i="3"/>
  <c r="AV8" i="3"/>
  <c r="AV9" i="3" s="1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U53" i="3"/>
  <c r="AT54" i="3"/>
  <c r="AX54" i="3"/>
  <c r="AW55" i="3"/>
  <c r="AW54" i="3" s="1"/>
  <c r="AT18" i="3"/>
  <c r="AX18" i="3"/>
  <c r="AW24" i="3"/>
  <c r="AU23" i="3" l="1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O6" i="3" l="1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I9" i="3" s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G52" i="3" l="1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<sst xmlns="http://schemas.openxmlformats.org/spreadsheetml/2006/main" count="201" uniqueCount="75">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</sst>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1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I20" sqref="I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70</v>
      </c>
      <c r="F1" s="35" t="s">
        <v>60</v>
      </c>
      <c r="G1" s="35">
        <v>43447</v>
      </c>
      <c r="H1" s="35">
        <v>43448</v>
      </c>
    </row>
    <row r="2" spans="1:8" x14ac:dyDescent="0.3">
      <c r="A2" s="29"/>
      <c r="B2" s="29"/>
      <c r="C2" s="29"/>
      <c r="D2" s="30" t="s">
        <v>2</v>
      </c>
      <c r="E2" s="131">
        <v>10922.45</v>
      </c>
      <c r="F2" s="131">
        <v>10838.6</v>
      </c>
      <c r="G2" s="131">
        <v>10838.6</v>
      </c>
      <c r="H2" s="131">
        <v>10815.75</v>
      </c>
    </row>
    <row r="3" spans="1:8" x14ac:dyDescent="0.3">
      <c r="A3" s="29"/>
      <c r="B3" s="30"/>
      <c r="C3" s="31"/>
      <c r="D3" s="30" t="s">
        <v>1</v>
      </c>
      <c r="E3" s="132">
        <v>10341.9</v>
      </c>
      <c r="F3" s="131">
        <v>10333.85</v>
      </c>
      <c r="G3" s="131">
        <v>10749.5</v>
      </c>
      <c r="H3" s="131">
        <v>10752.1</v>
      </c>
    </row>
    <row r="4" spans="1:8" x14ac:dyDescent="0.3">
      <c r="A4" s="29"/>
      <c r="B4" s="30"/>
      <c r="C4" s="31"/>
      <c r="D4" s="30" t="s">
        <v>0</v>
      </c>
      <c r="E4" s="124">
        <v>10876.75</v>
      </c>
      <c r="F4" s="124">
        <v>10805.45</v>
      </c>
      <c r="G4" s="124">
        <v>10791.55</v>
      </c>
      <c r="H4" s="124">
        <v>10805.45</v>
      </c>
    </row>
    <row r="5" spans="1:8" x14ac:dyDescent="0.3">
      <c r="A5" s="133" t="s">
        <v>25</v>
      </c>
      <c r="B5" s="133"/>
      <c r="C5" s="133"/>
      <c r="D5" s="133"/>
      <c r="E5" s="125"/>
      <c r="F5" s="125"/>
    </row>
    <row r="6" spans="1:8" x14ac:dyDescent="0.3">
      <c r="A6" s="17"/>
      <c r="B6" s="17"/>
      <c r="C6" s="17"/>
      <c r="D6" s="18" t="s">
        <v>7</v>
      </c>
      <c r="E6" s="117">
        <f>E10+E48</f>
        <v>11666.05</v>
      </c>
      <c r="F6" s="117">
        <f>F10+F48</f>
        <v>11489.500000000002</v>
      </c>
      <c r="G6" s="117">
        <f>G10+G48</f>
        <v>10926.033333333331</v>
      </c>
      <c r="H6" s="117">
        <f>H10+H48</f>
        <v>10893.75</v>
      </c>
    </row>
    <row r="7" spans="1:8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11326.775000000001</v>
      </c>
      <c r="G7" s="118">
        <f>(G6+G8)/2</f>
        <v>10904.174999999999</v>
      </c>
      <c r="H7" s="135">
        <f t="shared" ref="H7" si="0">(H6+H8)/2</f>
        <v>10874.25</v>
      </c>
    </row>
    <row r="8" spans="1:8" x14ac:dyDescent="0.3">
      <c r="A8" s="17"/>
      <c r="B8" s="17"/>
      <c r="C8" s="17"/>
      <c r="D8" s="18" t="s">
        <v>27</v>
      </c>
      <c r="E8" s="119">
        <f>E13+E48</f>
        <v>11294.25</v>
      </c>
      <c r="F8" s="119">
        <f>F13+F48</f>
        <v>11164.050000000001</v>
      </c>
      <c r="G8" s="119">
        <f>G13+G48</f>
        <v>10882.316666666666</v>
      </c>
      <c r="H8" s="119">
        <f>H13+H48</f>
        <v>10854.75</v>
      </c>
    </row>
    <row r="9" spans="1:8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11074.400000000001</v>
      </c>
      <c r="G9" s="118">
        <f>(G8+G10)/2</f>
        <v>10859.624999999998</v>
      </c>
      <c r="H9" s="135">
        <f t="shared" ref="H9" si="1">(H8+H10)/2</f>
        <v>10842.424999999999</v>
      </c>
    </row>
    <row r="10" spans="1:8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10984.750000000002</v>
      </c>
      <c r="G10" s="119">
        <f>(2*G13)-G3</f>
        <v>10836.933333333331</v>
      </c>
      <c r="H10" s="119">
        <f t="shared" ref="H10" si="2">(2*H13)-H3</f>
        <v>10830.1</v>
      </c>
    </row>
    <row r="11" spans="1:8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10822.025000000001</v>
      </c>
      <c r="G11" s="118">
        <f>(G10+G13)/2</f>
        <v>10815.074999999997</v>
      </c>
      <c r="H11" s="118">
        <f t="shared" ref="H11" si="3">(H10+H13)/2</f>
        <v>10810.6</v>
      </c>
    </row>
    <row r="12" spans="1:8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10659.300000000001</v>
      </c>
      <c r="G13" s="102">
        <f>(G2+G3+G4)/3</f>
        <v>10793.216666666665</v>
      </c>
      <c r="H13" s="102">
        <f t="shared" ref="H13" si="4">(H2+H3+H4)/3</f>
        <v>10791.1</v>
      </c>
    </row>
    <row r="14" spans="1:8" x14ac:dyDescent="0.3">
      <c r="A14" s="19"/>
      <c r="B14" s="19"/>
      <c r="C14" s="19"/>
      <c r="D14" s="20"/>
      <c r="E14" s="120"/>
      <c r="F14" s="120"/>
      <c r="G14" s="120"/>
      <c r="H14" s="120"/>
    </row>
    <row r="15" spans="1:8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10569.650000000001</v>
      </c>
      <c r="G15" s="121">
        <f>(G13+G16)/2</f>
        <v>10770.524999999998</v>
      </c>
      <c r="H15" s="121">
        <f t="shared" ref="H15" si="5">(H13+H16)/2</f>
        <v>10778.775000000001</v>
      </c>
    </row>
    <row r="16" spans="1:8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10480.000000000002</v>
      </c>
      <c r="G16" s="122">
        <f>2*G13-G2</f>
        <v>10747.83333333333</v>
      </c>
      <c r="H16" s="122">
        <f t="shared" ref="H16" si="6">2*H13-H2</f>
        <v>10766.45</v>
      </c>
    </row>
    <row r="17" spans="1:8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10317.275000000001</v>
      </c>
      <c r="G17" s="121">
        <f>(G16+G18)/2</f>
        <v>10725.974999999999</v>
      </c>
      <c r="H17" s="121">
        <f t="shared" ref="H17" si="7">(H16+H18)/2</f>
        <v>10746.95</v>
      </c>
    </row>
    <row r="18" spans="1:8" x14ac:dyDescent="0.3">
      <c r="A18" s="17"/>
      <c r="B18" s="17"/>
      <c r="C18" s="17"/>
      <c r="D18" s="18" t="s">
        <v>31</v>
      </c>
      <c r="E18" s="122">
        <f>E13-E48</f>
        <v>10133.149999999998</v>
      </c>
      <c r="F18" s="122">
        <f>F13-F48</f>
        <v>10154.550000000001</v>
      </c>
      <c r="G18" s="122">
        <f>G13-G48</f>
        <v>10704.116666666665</v>
      </c>
      <c r="H18" s="122">
        <f>H13-H48</f>
        <v>10727.45</v>
      </c>
    </row>
    <row r="19" spans="1:8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10064.900000000001</v>
      </c>
      <c r="G19" s="121">
        <f>(G18+G20)/2</f>
        <v>10681.424999999997</v>
      </c>
      <c r="H19" s="121">
        <f t="shared" ref="H19" si="8">(H18+H20)/2</f>
        <v>10715.125</v>
      </c>
    </row>
    <row r="20" spans="1:8" x14ac:dyDescent="0.3">
      <c r="A20" s="17"/>
      <c r="B20" s="17"/>
      <c r="C20" s="17"/>
      <c r="D20" s="18" t="s">
        <v>8</v>
      </c>
      <c r="E20" s="122">
        <f>E16-E48</f>
        <v>9924.399999999996</v>
      </c>
      <c r="F20" s="122">
        <f>F16-F48</f>
        <v>9975.2500000000018</v>
      </c>
      <c r="G20" s="122">
        <f>G16-G48</f>
        <v>10658.73333333333</v>
      </c>
      <c r="H20" s="115">
        <f>H16-H48</f>
        <v>10702.800000000001</v>
      </c>
    </row>
    <row r="21" spans="1:8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8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11333.234986960331</v>
      </c>
      <c r="G22" s="105">
        <f>(G2/G3)*G4</f>
        <v>10880.998542257777</v>
      </c>
      <c r="H22" s="105">
        <f t="shared" ref="H22" si="9">(H2/H3)*H4</f>
        <v>10869.41581993285</v>
      </c>
    </row>
    <row r="23" spans="1:8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11245.188199999999</v>
      </c>
      <c r="G23" s="89">
        <f>G24+1.168*(G24-G25)</f>
        <v>10869.173920000001</v>
      </c>
      <c r="H23" s="89">
        <f t="shared" ref="H23" si="10">H24+1.168*(H24-H25)</f>
        <v>10860.901879999999</v>
      </c>
    </row>
    <row r="24" spans="1:8" x14ac:dyDescent="0.3">
      <c r="A24" s="19"/>
      <c r="B24" s="19"/>
      <c r="C24" s="19"/>
      <c r="D24" s="20" t="s">
        <v>14</v>
      </c>
      <c r="E24" s="88">
        <f>E4+E49/2</f>
        <v>11196.0525</v>
      </c>
      <c r="F24" s="88">
        <f>F4+F49/2</f>
        <v>11083.0625</v>
      </c>
      <c r="G24" s="88">
        <f>G4+G49/2</f>
        <v>10840.555</v>
      </c>
      <c r="H24" s="88">
        <f>H4+H49/2</f>
        <v>10840.4575</v>
      </c>
    </row>
    <row r="25" spans="1:8" x14ac:dyDescent="0.3">
      <c r="A25" s="19"/>
      <c r="B25" s="19"/>
      <c r="C25" s="19"/>
      <c r="D25" s="20" t="s">
        <v>15</v>
      </c>
      <c r="E25" s="90">
        <f>E4+E49/4</f>
        <v>11036.401250000001</v>
      </c>
      <c r="F25" s="90">
        <f>F4+F49/4</f>
        <v>10944.25625</v>
      </c>
      <c r="G25" s="90">
        <f>G4+G49/4</f>
        <v>10816.0525</v>
      </c>
      <c r="H25" s="90">
        <f>H4+H49/4</f>
        <v>10822.953750000001</v>
      </c>
    </row>
    <row r="26" spans="1:8" x14ac:dyDescent="0.3">
      <c r="A26" s="19"/>
      <c r="B26" s="19"/>
      <c r="C26" s="19"/>
      <c r="D26" s="20" t="s">
        <v>16</v>
      </c>
      <c r="E26" s="123">
        <f>E4+E49/6</f>
        <v>10983.184166666666</v>
      </c>
      <c r="F26" s="123">
        <f>F4+F49/6</f>
        <v>10897.987500000001</v>
      </c>
      <c r="G26" s="123">
        <f>G4+G49/6</f>
        <v>10807.885</v>
      </c>
      <c r="H26" s="123">
        <f>H4+H49/6</f>
        <v>10817.119166666667</v>
      </c>
    </row>
    <row r="27" spans="1:8" x14ac:dyDescent="0.3">
      <c r="A27" s="19"/>
      <c r="B27" s="19"/>
      <c r="C27" s="19"/>
      <c r="D27" s="20" t="s">
        <v>17</v>
      </c>
      <c r="E27" s="123">
        <f>E4+E49/12</f>
        <v>10929.967083333333</v>
      </c>
      <c r="F27" s="123">
        <f>F4+F49/12</f>
        <v>10851.71875</v>
      </c>
      <c r="G27" s="123">
        <f>G4+G49/12</f>
        <v>10799.717499999999</v>
      </c>
      <c r="H27" s="123">
        <f>H4+H49/12</f>
        <v>10811.284583333334</v>
      </c>
    </row>
    <row r="28" spans="1:8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10805.45</v>
      </c>
      <c r="G28" s="102">
        <f>G4</f>
        <v>10791.55</v>
      </c>
      <c r="H28" s="102">
        <f t="shared" ref="H28" si="11">H4</f>
        <v>10805.45</v>
      </c>
    </row>
    <row r="29" spans="1:8" x14ac:dyDescent="0.3">
      <c r="A29" s="19"/>
      <c r="B29" s="19"/>
      <c r="C29" s="19"/>
      <c r="D29" s="20" t="s">
        <v>18</v>
      </c>
      <c r="E29" s="123">
        <f>E4-E49/12</f>
        <v>10823.532916666667</v>
      </c>
      <c r="F29" s="123">
        <f>F4-F49/12</f>
        <v>10759.181250000001</v>
      </c>
      <c r="G29" s="123">
        <f>G4-G49/12</f>
        <v>10783.3825</v>
      </c>
      <c r="H29" s="123">
        <f>H4-H49/12</f>
        <v>10799.615416666667</v>
      </c>
    </row>
    <row r="30" spans="1:8" x14ac:dyDescent="0.3">
      <c r="A30" s="19"/>
      <c r="B30" s="19"/>
      <c r="C30" s="19"/>
      <c r="D30" s="20" t="s">
        <v>19</v>
      </c>
      <c r="E30" s="123">
        <f>E4-E49/6</f>
        <v>10770.315833333334</v>
      </c>
      <c r="F30" s="123">
        <f>F4-F49/6</f>
        <v>10712.9125</v>
      </c>
      <c r="G30" s="123">
        <f>G4-G49/6</f>
        <v>10775.214999999998</v>
      </c>
      <c r="H30" s="123">
        <f>H4-H49/6</f>
        <v>10793.780833333334</v>
      </c>
    </row>
    <row r="31" spans="1:8" x14ac:dyDescent="0.3">
      <c r="A31" s="19"/>
      <c r="B31" s="19"/>
      <c r="C31" s="19"/>
      <c r="D31" s="20" t="s">
        <v>20</v>
      </c>
      <c r="E31" s="92">
        <f>E4-E49/4</f>
        <v>10717.098749999999</v>
      </c>
      <c r="F31" s="92">
        <f>F4-F49/4</f>
        <v>10666.643750000001</v>
      </c>
      <c r="G31" s="92">
        <f>G4-G49/4</f>
        <v>10767.047499999999</v>
      </c>
      <c r="H31" s="92">
        <f>H4-H49/4</f>
        <v>10787.946250000001</v>
      </c>
    </row>
    <row r="32" spans="1:8" x14ac:dyDescent="0.3">
      <c r="A32" s="19"/>
      <c r="B32" s="19"/>
      <c r="C32" s="19"/>
      <c r="D32" s="20" t="s">
        <v>21</v>
      </c>
      <c r="E32" s="87">
        <f>E4-E49/2</f>
        <v>10557.4475</v>
      </c>
      <c r="F32" s="87">
        <f>F4-F49/2</f>
        <v>10527.837500000001</v>
      </c>
      <c r="G32" s="87">
        <f>G4-G49/2</f>
        <v>10742.544999999998</v>
      </c>
      <c r="H32" s="87">
        <f>H4-H49/2</f>
        <v>10770.442500000001</v>
      </c>
    </row>
    <row r="33" spans="1:8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10365.711800000003</v>
      </c>
      <c r="G33" s="93">
        <f>G32-1.168*(G31-G32)</f>
        <v>10713.926079999997</v>
      </c>
      <c r="H33" s="93">
        <f t="shared" ref="H33" si="12">H32-1.168*(H31-H32)</f>
        <v>10749.998120000002</v>
      </c>
    </row>
    <row r="34" spans="1:8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10277.66501303967</v>
      </c>
      <c r="G34" s="94">
        <f>G4-(G22-G4)</f>
        <v>10702.101457742221</v>
      </c>
      <c r="H34" s="94">
        <f t="shared" ref="H34" si="13">H4-(H22-H4)</f>
        <v>10741.484180067151</v>
      </c>
    </row>
    <row r="35" spans="1:8" x14ac:dyDescent="0.3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3">
      <c r="A36" s="18"/>
      <c r="B36" s="18"/>
      <c r="C36" s="18"/>
      <c r="D36" s="18" t="s">
        <v>72</v>
      </c>
      <c r="E36" s="105"/>
      <c r="F36" s="105"/>
      <c r="G36" s="105"/>
      <c r="H36" s="105">
        <v>10884.142</v>
      </c>
    </row>
    <row r="37" spans="1:8" x14ac:dyDescent="0.3">
      <c r="A37" s="18"/>
      <c r="B37" s="18"/>
      <c r="C37" s="18"/>
      <c r="D37" s="18" t="s">
        <v>71</v>
      </c>
      <c r="E37" s="105"/>
      <c r="F37" s="105"/>
      <c r="G37" s="105"/>
      <c r="H37" s="105">
        <v>10884.142</v>
      </c>
    </row>
    <row r="38" spans="1:8" x14ac:dyDescent="0.3">
      <c r="A38" s="17"/>
      <c r="B38" s="18"/>
      <c r="C38" s="17"/>
      <c r="D38" s="18" t="s">
        <v>35</v>
      </c>
      <c r="E38" s="89"/>
      <c r="F38" s="89"/>
      <c r="G38" s="89"/>
      <c r="H38" s="89">
        <v>10868.000699999999</v>
      </c>
    </row>
    <row r="39" spans="1:8" x14ac:dyDescent="0.3">
      <c r="A39" s="17"/>
      <c r="B39" s="17"/>
      <c r="C39" s="17"/>
      <c r="D39" s="18" t="s">
        <v>32</v>
      </c>
      <c r="E39" s="88"/>
      <c r="F39" s="88"/>
      <c r="G39" s="88"/>
      <c r="H39" s="88">
        <v>10840.724999999999</v>
      </c>
    </row>
    <row r="40" spans="1:8" x14ac:dyDescent="0.3">
      <c r="A40" s="17"/>
      <c r="B40" s="17"/>
      <c r="C40" s="17"/>
      <c r="D40" s="18" t="s">
        <v>32</v>
      </c>
      <c r="E40" s="90"/>
      <c r="F40" s="90"/>
      <c r="G40" s="90"/>
      <c r="H40" s="90">
        <v>10815</v>
      </c>
    </row>
    <row r="41" spans="1:8" x14ac:dyDescent="0.3">
      <c r="A41" s="17"/>
      <c r="B41" s="17"/>
      <c r="C41" s="17"/>
      <c r="D41" s="18" t="s">
        <v>0</v>
      </c>
      <c r="E41" s="102">
        <f>E4</f>
        <v>10876.75</v>
      </c>
      <c r="F41" s="102">
        <f>F4</f>
        <v>10805.45</v>
      </c>
      <c r="G41" s="102">
        <f>G4</f>
        <v>10791.55</v>
      </c>
      <c r="H41" s="102">
        <f>H4</f>
        <v>10805.45</v>
      </c>
    </row>
    <row r="42" spans="1:8" x14ac:dyDescent="0.3">
      <c r="A42" s="17"/>
      <c r="B42" s="17"/>
      <c r="C42" s="17"/>
      <c r="D42" s="18" t="s">
        <v>33</v>
      </c>
      <c r="E42" s="92"/>
      <c r="F42" s="92"/>
      <c r="G42" s="92"/>
      <c r="H42" s="92">
        <v>10757.2744</v>
      </c>
    </row>
    <row r="43" spans="1:8" x14ac:dyDescent="0.3">
      <c r="A43" s="17"/>
      <c r="B43" s="17"/>
      <c r="C43" s="17"/>
      <c r="D43" s="18" t="s">
        <v>34</v>
      </c>
      <c r="E43" s="87"/>
      <c r="F43" s="87"/>
      <c r="G43" s="87"/>
      <c r="H43" s="87">
        <v>10719.479000000001</v>
      </c>
    </row>
    <row r="44" spans="1:8" x14ac:dyDescent="0.3">
      <c r="A44" s="17"/>
      <c r="B44" s="17"/>
      <c r="C44" s="17"/>
      <c r="D44" s="18" t="s">
        <v>36</v>
      </c>
      <c r="E44" s="93"/>
      <c r="F44" s="93"/>
      <c r="G44" s="93"/>
      <c r="H44" s="93">
        <v>10706</v>
      </c>
    </row>
    <row r="45" spans="1:8" x14ac:dyDescent="0.3">
      <c r="A45" s="17"/>
      <c r="B45" s="17"/>
      <c r="C45" s="17"/>
      <c r="D45" s="18" t="s">
        <v>73</v>
      </c>
      <c r="E45" s="94"/>
      <c r="F45" s="94"/>
      <c r="G45" s="94"/>
      <c r="H45" s="94">
        <v>10671.645199999999</v>
      </c>
    </row>
    <row r="46" spans="1:8" x14ac:dyDescent="0.3">
      <c r="A46" s="17"/>
      <c r="B46" s="17"/>
      <c r="C46" s="17"/>
      <c r="D46" s="18" t="s">
        <v>74</v>
      </c>
      <c r="E46" s="94"/>
      <c r="F46" s="94"/>
      <c r="G46" s="94"/>
      <c r="H46" s="94">
        <v>10645.7855</v>
      </c>
    </row>
    <row r="47" spans="1:8" x14ac:dyDescent="0.3">
      <c r="A47" s="13"/>
      <c r="B47" s="13"/>
      <c r="C47" s="13"/>
      <c r="D47" s="12"/>
      <c r="E47" s="123"/>
      <c r="F47" s="123"/>
      <c r="G47" s="123"/>
      <c r="H47" s="123"/>
    </row>
    <row r="48" spans="1:8" x14ac:dyDescent="0.3">
      <c r="A48" s="13"/>
      <c r="B48" s="13"/>
      <c r="C48" s="12"/>
      <c r="D48" s="12" t="s">
        <v>10</v>
      </c>
      <c r="E48" s="124">
        <f>ABS(E2-E3)</f>
        <v>580.55000000000109</v>
      </c>
      <c r="F48" s="124">
        <f>ABS(F2-F3)</f>
        <v>504.75</v>
      </c>
      <c r="G48" s="124">
        <f>ABS(G2-G3)</f>
        <v>89.100000000000364</v>
      </c>
      <c r="H48" s="124">
        <f>ABS(H2-H3)</f>
        <v>63.649999999999636</v>
      </c>
    </row>
    <row r="49" spans="1:8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555.22500000000002</v>
      </c>
      <c r="G49" s="123">
        <f>G48*1.1</f>
        <v>98.010000000000403</v>
      </c>
      <c r="H49" s="123">
        <f t="shared" ref="H49" si="14">H48*1.1</f>
        <v>70.014999999999603</v>
      </c>
    </row>
    <row r="50" spans="1:8" x14ac:dyDescent="0.3">
      <c r="A50" s="13"/>
      <c r="B50" s="13"/>
      <c r="C50" s="12"/>
      <c r="D50" s="12" t="s">
        <v>11</v>
      </c>
      <c r="E50" s="124">
        <f>(E2+E3)</f>
        <v>21264.35</v>
      </c>
      <c r="F50" s="124">
        <f>(F2+F3)</f>
        <v>21172.45</v>
      </c>
      <c r="G50" s="124">
        <f>(G2+G3)</f>
        <v>21588.1</v>
      </c>
      <c r="H50" s="124">
        <f>(H2+H3)</f>
        <v>21567.85</v>
      </c>
    </row>
    <row r="51" spans="1:8" x14ac:dyDescent="0.3">
      <c r="A51" s="13"/>
      <c r="B51" s="13"/>
      <c r="C51" s="13"/>
      <c r="D51" s="12" t="s">
        <v>6</v>
      </c>
      <c r="E51" s="124">
        <f>(E2+E3)/2</f>
        <v>10632.174999999999</v>
      </c>
      <c r="F51" s="124">
        <f>(F2+F3)/2</f>
        <v>10586.225</v>
      </c>
      <c r="G51" s="124">
        <f>(G2+G3)/2</f>
        <v>10794.05</v>
      </c>
      <c r="H51" s="124">
        <f>(H2+H3)/2</f>
        <v>10783.924999999999</v>
      </c>
    </row>
    <row r="52" spans="1:8" x14ac:dyDescent="0.3">
      <c r="E52" s="125"/>
      <c r="F52" s="125"/>
    </row>
    <row r="53" spans="1:8" x14ac:dyDescent="0.3">
      <c r="E53" s="125"/>
      <c r="F53" s="125"/>
    </row>
    <row r="54" spans="1:8" x14ac:dyDescent="0.3">
      <c r="A54" s="17"/>
      <c r="B54" s="17"/>
      <c r="C54" s="17"/>
      <c r="D54" s="18" t="s">
        <v>4</v>
      </c>
      <c r="E54" s="126">
        <f>E13+E57/2</f>
        <v>10795.224999999999</v>
      </c>
      <c r="F54" s="126">
        <f>F13+F57/2</f>
        <v>10732.375000000002</v>
      </c>
      <c r="G54" s="126">
        <f>G13+G57/2</f>
        <v>10794.05</v>
      </c>
      <c r="H54" s="126">
        <f>H13+H57/2</f>
        <v>10798.275000000001</v>
      </c>
    </row>
    <row r="55" spans="1:8" x14ac:dyDescent="0.3">
      <c r="A55" s="17"/>
      <c r="B55" s="17"/>
      <c r="C55" s="17"/>
      <c r="D55" s="18" t="s">
        <v>29</v>
      </c>
      <c r="E55" s="127">
        <f>E13</f>
        <v>10713.699999999999</v>
      </c>
      <c r="F55" s="127">
        <f>F13</f>
        <v>10659.300000000001</v>
      </c>
      <c r="G55" s="127">
        <f>G13</f>
        <v>10793.216666666665</v>
      </c>
      <c r="H55" s="127">
        <f>H13</f>
        <v>10791.1</v>
      </c>
    </row>
    <row r="56" spans="1:8" x14ac:dyDescent="0.3">
      <c r="A56" s="17"/>
      <c r="B56" s="17"/>
      <c r="C56" s="17"/>
      <c r="D56" s="18" t="s">
        <v>3</v>
      </c>
      <c r="E56" s="128">
        <f>E13-E57/2</f>
        <v>10632.174999999999</v>
      </c>
      <c r="F56" s="128">
        <f>F13-F57/2</f>
        <v>10586.225</v>
      </c>
      <c r="G56" s="128">
        <f>G13-G57/2</f>
        <v>10792.383333333331</v>
      </c>
      <c r="H56" s="128">
        <f>H13-H57/2</f>
        <v>10783.924999999999</v>
      </c>
    </row>
    <row r="57" spans="1:8" x14ac:dyDescent="0.3">
      <c r="A57" s="17"/>
      <c r="B57" s="17"/>
      <c r="C57" s="17"/>
      <c r="D57" s="18" t="s">
        <v>5</v>
      </c>
      <c r="E57" s="129">
        <f>ABS((E13-E51)*2)</f>
        <v>163.04999999999927</v>
      </c>
      <c r="F57" s="129">
        <f>ABS((F13-F51)*2)</f>
        <v>146.15000000000146</v>
      </c>
      <c r="G57" s="129">
        <f>ABS((G13-G51)*2)</f>
        <v>1.6666666666678793</v>
      </c>
      <c r="H57" s="129">
        <f>ABS((H13-H51)*2)</f>
        <v>14.350000000002183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opLeftCell="AX1" zoomScale="115" zoomScaleNormal="115" workbookViewId="0">
      <selection activeCell="BL1" sqref="BL1:BO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16384" width="8.88671875" style="1"/>
  </cols>
  <sheetData>
    <row r="1" spans="1:67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</row>
    <row r="2" spans="1:67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</row>
    <row r="3" spans="1:67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</row>
    <row r="4" spans="1:67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</row>
    <row r="5" spans="1:67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7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</row>
    <row r="7" spans="1:67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</row>
    <row r="8" spans="1:67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</row>
    <row r="9" spans="1:67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</row>
    <row r="10" spans="1:67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</row>
    <row r="11" spans="1:67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</row>
    <row r="12" spans="1:67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</row>
    <row r="13" spans="1:67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</row>
    <row r="14" spans="1:67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</row>
    <row r="15" spans="1:67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</row>
    <row r="16" spans="1:67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</row>
    <row r="17" spans="1:67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</row>
    <row r="18" spans="1:67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</row>
    <row r="19" spans="1:67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</row>
    <row r="20" spans="1:67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</row>
    <row r="21" spans="1:67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</row>
    <row r="22" spans="1:67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</row>
    <row r="23" spans="1:67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</row>
    <row r="24" spans="1:67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</row>
    <row r="25" spans="1:67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</row>
    <row r="26" spans="1:67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</row>
    <row r="27" spans="1:67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</row>
    <row r="28" spans="1:67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</row>
    <row r="29" spans="1:67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</row>
    <row r="30" spans="1:67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</row>
    <row r="31" spans="1:67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</row>
    <row r="32" spans="1:67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</row>
    <row r="33" spans="1:67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</row>
    <row r="34" spans="1:67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</row>
    <row r="35" spans="1:67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</row>
    <row r="36" spans="1:67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</row>
    <row r="37" spans="1:67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</row>
    <row r="38" spans="1:67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</row>
    <row r="39" spans="1:67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</row>
    <row r="40" spans="1:67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</row>
    <row r="41" spans="1:67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</row>
    <row r="42" spans="1:67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</row>
    <row r="43" spans="1:67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</row>
    <row r="44" spans="1:67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</row>
    <row r="45" spans="1:67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</row>
    <row r="46" spans="1:67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</row>
    <row r="47" spans="1:67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</row>
    <row r="48" spans="1:67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</row>
    <row r="49" spans="27:67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</row>
    <row r="50" spans="27:67" x14ac:dyDescent="0.3">
      <c r="BA50" s="125"/>
      <c r="BB50" s="125"/>
      <c r="BF50" s="125"/>
    </row>
    <row r="51" spans="27:67" x14ac:dyDescent="0.3">
      <c r="BA51" s="125"/>
      <c r="BB51" s="125"/>
      <c r="BF51" s="125"/>
    </row>
    <row r="52" spans="27:67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</row>
    <row r="53" spans="27:67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</row>
    <row r="54" spans="27:67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</row>
    <row r="55" spans="27:67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</row>
    <row r="56" spans="27:67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</row>
    <row r="57" spans="27:67" x14ac:dyDescent="0.3">
      <c r="BF57" s="125"/>
    </row>
    <row r="58" spans="27:67" x14ac:dyDescent="0.3">
      <c r="BF58" s="125"/>
    </row>
    <row r="59" spans="27:67" x14ac:dyDescent="0.3">
      <c r="BF59" s="125"/>
    </row>
    <row r="60" spans="27:67" x14ac:dyDescent="0.3">
      <c r="BF60" s="125"/>
    </row>
    <row r="61" spans="27:67" x14ac:dyDescent="0.3">
      <c r="BF61" s="125"/>
    </row>
    <row r="62" spans="27:67" x14ac:dyDescent="0.3">
      <c r="BF62" s="125"/>
    </row>
    <row r="63" spans="27:67" x14ac:dyDescent="0.3">
      <c r="BF63" s="125"/>
    </row>
    <row r="64" spans="27:67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6" sqref="E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10565</v>
      </c>
      <c r="D9" s="45"/>
      <c r="E9" s="46">
        <v>10675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10494</v>
      </c>
      <c r="D12" s="45"/>
      <c r="E12" s="46">
        <v>10634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10510.4486</v>
      </c>
      <c r="D16" s="71"/>
      <c r="E16" s="70">
        <f>VALUE(23.6/100*(E6-E9)+E9)</f>
        <v>10632.284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10476.700699999999</v>
      </c>
      <c r="D17" s="66"/>
      <c r="E17" s="65">
        <f>VALUE(38.2/100*(E6-E9)+E9)</f>
        <v>10605.858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10449.424999999999</v>
      </c>
      <c r="D18" s="71"/>
      <c r="E18" s="70">
        <f>VALUE(50/100*(E6-E9)+E9)</f>
        <v>10584.5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10422.149300000001</v>
      </c>
      <c r="D19" s="71"/>
      <c r="E19" s="70">
        <f>VALUE(61.8/100*(E6-E9)+E9)</f>
        <v>10563.142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10401.576950000001</v>
      </c>
      <c r="D20" s="55"/>
      <c r="E20" s="54">
        <f>VALUE(70.7/100*(E6-E9)+E9)</f>
        <v>10547.032999999999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10383.3161</v>
      </c>
      <c r="D21" s="55"/>
      <c r="E21" s="54">
        <f>VALUE(78.6/100*(E6-E9)+E9)</f>
        <v>10532.734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10582.299300000001</v>
      </c>
      <c r="D25" s="84"/>
      <c r="E25" s="62">
        <f>VALUE(E12-38.2/100*(E6-E9))</f>
        <v>10703.142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10609.575000000001</v>
      </c>
      <c r="D26" s="84"/>
      <c r="E26" s="62">
        <f>VALUE(E12-50/100*(E6-E9))</f>
        <v>10724.5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10636.850699999999</v>
      </c>
      <c r="D27" s="84"/>
      <c r="E27" s="62">
        <f>VALUE(E12-61.8/100*(E6-E9))</f>
        <v>10745.858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10655.966805</v>
      </c>
      <c r="D28" s="55"/>
      <c r="E28" s="57">
        <f>VALUE(E12-70.07/100*(E6-E9))</f>
        <v>10760.8267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10725.15</v>
      </c>
      <c r="D29" s="84"/>
      <c r="E29" s="62">
        <f>VALUE(E12-100/100*(E6-E9))</f>
        <v>10815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10779.7014</v>
      </c>
      <c r="D30" s="55"/>
      <c r="E30" s="57">
        <f>VALUE(E12-123.6/100*(E6-E9))</f>
        <v>10857.716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10813.4493</v>
      </c>
      <c r="D31" s="55"/>
      <c r="E31" s="57">
        <f>VALUE(E12-138.2/100*(E6-E9))</f>
        <v>10884.142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10840.724999999999</v>
      </c>
      <c r="D32" s="55"/>
      <c r="E32" s="57">
        <f>VALUE(E12-150/100*(E6-E9))</f>
        <v>10905.5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10868.000699999999</v>
      </c>
      <c r="D33" s="84"/>
      <c r="E33" s="62">
        <f>VALUE(E12-161.8/100*(E6-E9))</f>
        <v>10926.858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10887.116805</v>
      </c>
      <c r="D34" s="55"/>
      <c r="E34" s="57">
        <f>VALUE(E12-170.07/100*(E6-E9))</f>
        <v>10941.8267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10956.3</v>
      </c>
      <c r="D35" s="84"/>
      <c r="E35" s="62">
        <f>VALUE(E12-200/100*(E6-E9))</f>
        <v>10996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11010.8514</v>
      </c>
      <c r="D36" s="55"/>
      <c r="E36" s="57">
        <f>VALUE(E12-223.6/100*(E6-E9))</f>
        <v>11038.716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11044.5993</v>
      </c>
      <c r="D37" s="84"/>
      <c r="E37" s="62">
        <f>VALUE(E12-238.2/100*(E6-E9))</f>
        <v>11065.142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11099.150699999998</v>
      </c>
      <c r="D38" s="84"/>
      <c r="E38" s="62">
        <f>VALUE(E12-261.8/100*(E6-E9))</f>
        <v>11107.858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11187.449999999999</v>
      </c>
      <c r="D39" s="84"/>
      <c r="E39" s="62">
        <f>VALUE(E12-300/100*(E6-E9))</f>
        <v>11177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11242.001399999999</v>
      </c>
      <c r="D40" s="55"/>
      <c r="E40" s="57">
        <f>VALUE(E12-323.6/100*(E6-E9))</f>
        <v>11219.716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11275.749299999999</v>
      </c>
      <c r="D41" s="84"/>
      <c r="E41" s="62">
        <f>VALUE(E12-338.2/100*(E6-E9))</f>
        <v>11246.142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11330.300699999998</v>
      </c>
      <c r="D42" s="84"/>
      <c r="E42" s="62">
        <f>VALUE(E12-361.8/100*(E6-E9))</f>
        <v>11288.858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11418.599999999999</v>
      </c>
      <c r="D43" s="84"/>
      <c r="E43" s="62">
        <f>VALUE(E12-400/100*(E6-E9))</f>
        <v>11358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11473.151399999999</v>
      </c>
      <c r="D44" s="55"/>
      <c r="E44" s="57">
        <f>VALUE(E12-423.6/100*(E6-E9))</f>
        <v>11400.716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11506.899299999999</v>
      </c>
      <c r="D45" s="55"/>
      <c r="E45" s="57">
        <f>VALUE(E12-438.2/100*(E6-E9))</f>
        <v>11427.142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11561.450699999998</v>
      </c>
      <c r="D46" s="55"/>
      <c r="E46" s="57">
        <f>VALUE(E12-461.8/100*(E6-E9))</f>
        <v>11469.858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11649.749999999998</v>
      </c>
      <c r="D47" s="55"/>
      <c r="E47" s="57">
        <f>VALUE(E12-500/100*(E6-E9))</f>
        <v>11539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11704.301399999998</v>
      </c>
      <c r="D48" s="55"/>
      <c r="E48" s="57">
        <f>VALUE(E12-523.6/100*(E6-E9))</f>
        <v>11581.716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11738.049299999999</v>
      </c>
      <c r="D49" s="55"/>
      <c r="E49" s="57">
        <f>VALUE(E12-538.2/100*(E6-E9))</f>
        <v>11608.142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11792.600699999997</v>
      </c>
      <c r="D50" s="55"/>
      <c r="E50" s="57">
        <f>VALUE(E12-561.8/100*(E6-E9))</f>
        <v>11650.858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2018-12-16T18:38:58Z</dcterms:modified>
</cp:coreProperties>
</file>