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2"/>
  </bookViews>
  <sheets>
    <sheet name="Nifty" sheetId="2" r:id="rId1"/>
    <sheet name="Elliot" sheetId="3" r:id="rId2"/>
    <sheet name="Fibonnacci" sheetId="8" r:id="rId3"/>
    <sheet name="Emeter" sheetId="7" r:id="rId4"/>
    <sheet name="Archives" sheetId="6" r:id="rId5"/>
  </sheets>
  <calcPr calcId="162913"/>
</workbook>
</file>

<file path=xl/calcChain.xml><?xml version="1.0" encoding="utf-8"?>
<calcChain xmlns="http://schemas.openxmlformats.org/spreadsheetml/2006/main">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G14" i="2"/>
  <c r="G10" i="2" s="1"/>
  <c r="H14" i="2"/>
  <c r="H10" i="2" s="1"/>
  <c r="G24" i="2"/>
  <c r="G36" i="2" s="1"/>
  <c r="H24" i="2"/>
  <c r="H36" i="2" s="1"/>
  <c r="G30" i="2"/>
  <c r="H30" i="2"/>
  <c r="G43" i="2"/>
  <c r="H43" i="2"/>
  <c r="G50" i="2"/>
  <c r="G51" i="2" s="1"/>
  <c r="H50" i="2"/>
  <c r="H51" i="2" s="1"/>
  <c r="G52" i="2"/>
  <c r="H52" i="2"/>
  <c r="G53" i="2"/>
  <c r="H53" i="2"/>
  <c r="G55" i="2"/>
  <c r="H55" i="2"/>
  <c r="G56" i="2"/>
  <c r="G54" i="2" s="1"/>
  <c r="G57" i="2" s="1"/>
  <c r="H56" i="2"/>
  <c r="H54" i="2" l="1"/>
  <c r="H57" i="2" s="1"/>
  <c r="H29" i="2"/>
  <c r="H33" i="2"/>
  <c r="H28" i="2"/>
  <c r="H26" i="2"/>
  <c r="H34" i="2"/>
  <c r="H27" i="2"/>
  <c r="H31" i="2"/>
  <c r="H32" i="2"/>
  <c r="H6" i="2"/>
  <c r="H11" i="2"/>
  <c r="G29" i="2"/>
  <c r="G33" i="2"/>
  <c r="G28" i="2"/>
  <c r="G26" i="2"/>
  <c r="G34" i="2"/>
  <c r="G35" i="2" s="1"/>
  <c r="G27" i="2"/>
  <c r="G31" i="2"/>
  <c r="G32" i="2"/>
  <c r="G6" i="2"/>
  <c r="G11" i="2"/>
  <c r="H18" i="2"/>
  <c r="H13" i="2"/>
  <c r="H8" i="2"/>
  <c r="H9" i="2" s="1"/>
  <c r="G18" i="2"/>
  <c r="G17" i="2" s="1"/>
  <c r="G13" i="2"/>
  <c r="G8" i="2"/>
  <c r="G9" i="2" s="1"/>
  <c r="H20" i="2"/>
  <c r="H15" i="2"/>
  <c r="G20" i="2"/>
  <c r="G15" i="2"/>
  <c r="BG8" i="6"/>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H35" i="2" l="1"/>
  <c r="G7" i="2"/>
  <c r="G25" i="2"/>
  <c r="H22" i="2"/>
  <c r="H21" i="2" s="1"/>
  <c r="H19" i="2"/>
  <c r="H25" i="2"/>
  <c r="H17" i="2"/>
  <c r="G19" i="2"/>
  <c r="G22" i="2"/>
  <c r="G21" i="2" s="1"/>
  <c r="H7" i="2"/>
  <c r="BE13" i="6"/>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<sst xmlns="http://schemas.openxmlformats.org/spreadsheetml/2006/main" count="149" uniqueCount="65">
  <si>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</si>
  <si>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</si>
  <si>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</si>
  <si>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</si>
  <si>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</si>
  <si>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</si>
  <si>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</si>
  <si>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</si>
  <si>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</si>
  <si>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</si>
  <si>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</si>
  <si>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</si>
  <si>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</si>
  <si>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</si>
  <si>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</si>
  <si>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</si>
  <si>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</si>
  <si>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</si>
  <si>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</si>
  <si>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</si>
  <si>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</si>
  <si>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</si>
  <si>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</si>
  <si>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</si>
  <si>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</si>
  <si>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</si>
  <si>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</si>
  <si>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</si>
  <si>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</si>
  <si>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</si>
  <si>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</si>
  <si>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</si>
  <si>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</si>
  <si>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</si>
  <si>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</si>
  <si>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</si>
  <si>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</si>
  <si>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</si>
  <si>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</si>
  <si>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</si>
  <si>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</si>
  <si>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</si>
  <si>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</si>
  <si>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</si>
  <si>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</si>
  <si>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</si>
  <si>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</si>
  <si>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</si>
  <si>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</si>
  <si>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</si>
  <si>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</si>
  <si>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</si>
  <si>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</si>
  <si>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</si>
  <si>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</si>
  <si>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</si>
  <si>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</si>
  <si>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</si>
  <si>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</si>
  <si>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</si>
  <si>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</si>
  <si>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</si>
  <si>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</si>
  <si>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</si>
  <si>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for-Feb/15/2019 Nifty closed on a strong bear note at 10746 level .So today on upside first intra resistance is at 10787-92 .Next resistance are 10821-26,10859-64,10900-04,10950-55,10973-78,11035-40,11087-92,11123-28,11160-65,11181-86,11205-10,11227-32,11275-80,11335-40 level.On downside first support is at 10705-00 next support are at 10670-65,10633-28,10595-90,10554-49,10505-00,10450-45,10400-95,10344-40,10310-05,10251-46,10191-86,10138-33,10088-83,10033-28,10002-97,9961-56,9905-00,9874-69,984-38,9807-02 level. Market is in bull zone .So today for intraday on upside intra resistance are at 10826 and 10864 level and On downside be alert below 10700 and avoid all longs below 10665 level as selling may intensify below that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</si>
</sst>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5"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s>
  <fills count="19">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4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5" zoomScale="110" zoomScaleNormal="110" workbookViewId="0">
      <selection activeCell="I41" sqref="I41"/>
    </sheetView>
  </sheetViews>
  <sheetFormatPr defaultColWidth="8.77734375" defaultRowHeight="14.55" customHeight="1" x14ac:dyDescent="0.3"/>
  <cols>
    <col min="1" max="4" width="8.77734375" style="1" customWidth="1"/>
    <col min="5" max="6" width="10.77734375" style="1" customWidth="1"/>
    <col min="7" max="8" width="10.77734375" style="106" customWidth="1"/>
    <col min="14" max="255" width="8.77734375" style="1" customWidth="1"/>
  </cols>
  <sheetData>
    <row r="1" spans="1:8" ht="14.55" customHeight="1" x14ac:dyDescent="0.3">
      <c r="A1" s="138"/>
      <c r="B1" s="139"/>
      <c r="C1" s="139"/>
      <c r="D1" s="139"/>
      <c r="E1" s="2" t="s">
        <v>0</v>
      </c>
      <c r="F1" s="2" t="s">
        <v>1</v>
      </c>
      <c r="G1" s="3">
        <v>43511</v>
      </c>
      <c r="H1" s="3">
        <v>43514</v>
      </c>
    </row>
    <row r="2" spans="1:8" ht="14.55" customHeight="1" x14ac:dyDescent="0.3">
      <c r="A2" s="4"/>
      <c r="B2" s="5"/>
      <c r="C2" s="5"/>
      <c r="D2" s="6" t="s">
        <v>2</v>
      </c>
      <c r="E2" s="7">
        <v>10987.45</v>
      </c>
      <c r="F2" s="7">
        <v>10930.9</v>
      </c>
      <c r="G2" s="7">
        <v>10785.75</v>
      </c>
      <c r="H2" s="7">
        <v>10759.9</v>
      </c>
    </row>
    <row r="3" spans="1:8" ht="14.55" customHeight="1" x14ac:dyDescent="0.3">
      <c r="A3" s="4"/>
      <c r="B3" s="8"/>
      <c r="C3" s="9"/>
      <c r="D3" s="6" t="s">
        <v>3</v>
      </c>
      <c r="E3" s="10">
        <v>10583.65</v>
      </c>
      <c r="F3" s="10">
        <v>10620.4</v>
      </c>
      <c r="G3" s="10">
        <v>10620.4</v>
      </c>
      <c r="H3" s="10">
        <v>10628.4</v>
      </c>
    </row>
    <row r="4" spans="1:8" ht="14.55" customHeight="1" x14ac:dyDescent="0.3">
      <c r="A4" s="4"/>
      <c r="B4" s="8"/>
      <c r="C4" s="9"/>
      <c r="D4" s="6" t="s">
        <v>4</v>
      </c>
      <c r="E4" s="11">
        <v>10830.95</v>
      </c>
      <c r="F4" s="11">
        <v>10724.4</v>
      </c>
      <c r="G4" s="11">
        <v>10724.4</v>
      </c>
      <c r="H4" s="11">
        <v>10640.95</v>
      </c>
    </row>
    <row r="5" spans="1:8" ht="14.55" customHeight="1" x14ac:dyDescent="0.3">
      <c r="A5" s="136" t="s">
        <v>5</v>
      </c>
      <c r="B5" s="137"/>
      <c r="C5" s="137"/>
      <c r="D5" s="137"/>
      <c r="E5" s="5"/>
      <c r="F5" s="5"/>
      <c r="G5" s="5"/>
      <c r="H5" s="5"/>
    </row>
    <row r="6" spans="1:8" ht="14.55" customHeight="1" x14ac:dyDescent="0.3">
      <c r="A6" s="12"/>
      <c r="B6" s="13"/>
      <c r="C6" s="13"/>
      <c r="D6" s="14" t="s">
        <v>6</v>
      </c>
      <c r="E6" s="15">
        <f t="shared" ref="E6:F6" si="0">E10+E50</f>
        <v>11421.516666666666</v>
      </c>
      <c r="F6" s="15">
        <f t="shared" si="0"/>
        <v>11207.233333333332</v>
      </c>
      <c r="G6" s="15">
        <f>G10+G50</f>
        <v>10965.316666666669</v>
      </c>
      <c r="H6" s="15">
        <f>H10+H50</f>
        <v>10855.933333333332</v>
      </c>
    </row>
    <row r="7" spans="1:8" ht="14.55" hidden="1" customHeight="1" x14ac:dyDescent="0.3">
      <c r="A7" s="12"/>
      <c r="B7" s="13"/>
      <c r="C7" s="13"/>
      <c r="D7" s="14" t="s">
        <v>7</v>
      </c>
      <c r="E7" s="16">
        <f t="shared" ref="E7:F7" si="1">(E6+E8)/2</f>
        <v>11313</v>
      </c>
      <c r="F7" s="16">
        <f t="shared" si="1"/>
        <v>11138.149999999998</v>
      </c>
      <c r="G7" s="16">
        <f>(G6+G8)/2</f>
        <v>10920.425000000003</v>
      </c>
      <c r="H7" s="16">
        <f>(H6+H8)/2</f>
        <v>10831.924999999999</v>
      </c>
    </row>
    <row r="8" spans="1:8" ht="14.55" customHeight="1" x14ac:dyDescent="0.3">
      <c r="A8" s="12"/>
      <c r="B8" s="13"/>
      <c r="C8" s="13"/>
      <c r="D8" s="14" t="s">
        <v>8</v>
      </c>
      <c r="E8" s="17">
        <f t="shared" ref="E8:F8" si="2">E14+E50</f>
        <v>11204.483333333334</v>
      </c>
      <c r="F8" s="17">
        <f t="shared" si="2"/>
        <v>11069.066666666666</v>
      </c>
      <c r="G8" s="17">
        <f>G14+G50</f>
        <v>10875.533333333335</v>
      </c>
      <c r="H8" s="17">
        <f>H14+H50</f>
        <v>10807.916666666666</v>
      </c>
    </row>
    <row r="9" spans="1:8" ht="14.55" hidden="1" customHeight="1" x14ac:dyDescent="0.3">
      <c r="A9" s="12"/>
      <c r="B9" s="13"/>
      <c r="C9" s="13"/>
      <c r="D9" s="14" t="s">
        <v>9</v>
      </c>
      <c r="E9" s="16">
        <f t="shared" ref="E9:F9" si="3">(E8+E10)/2</f>
        <v>11111.099999999999</v>
      </c>
      <c r="F9" s="16">
        <f t="shared" si="3"/>
        <v>10982.899999999998</v>
      </c>
      <c r="G9" s="16">
        <f>(G8+G10)/2</f>
        <v>10837.750000000002</v>
      </c>
      <c r="H9" s="16">
        <f>(H8+H10)/2</f>
        <v>10766.174999999999</v>
      </c>
    </row>
    <row r="10" spans="1:8" ht="14.55" customHeight="1" x14ac:dyDescent="0.3">
      <c r="A10" s="12"/>
      <c r="B10" s="13"/>
      <c r="C10" s="13"/>
      <c r="D10" s="14" t="s">
        <v>10</v>
      </c>
      <c r="E10" s="18">
        <f t="shared" ref="E10:F10" si="4">(2*E14)-E3</f>
        <v>11017.716666666665</v>
      </c>
      <c r="F10" s="18">
        <f t="shared" si="4"/>
        <v>10896.733333333332</v>
      </c>
      <c r="G10" s="18">
        <f>(2*G14)-G3</f>
        <v>10799.966666666669</v>
      </c>
      <c r="H10" s="18">
        <f>(2*H14)-H3</f>
        <v>10724.433333333332</v>
      </c>
    </row>
    <row r="11" spans="1:8" ht="14.55" hidden="1" customHeight="1" x14ac:dyDescent="0.3">
      <c r="A11" s="12"/>
      <c r="B11" s="13"/>
      <c r="C11" s="13"/>
      <c r="D11" s="14" t="s">
        <v>11</v>
      </c>
      <c r="E11" s="16">
        <f t="shared" ref="E11:F11" si="5">(E10+E14)/2</f>
        <v>10909.199999999999</v>
      </c>
      <c r="F11" s="16">
        <f t="shared" si="5"/>
        <v>10827.649999999998</v>
      </c>
      <c r="G11" s="16">
        <f>(G10+G14)/2</f>
        <v>10755.075000000001</v>
      </c>
      <c r="H11" s="16">
        <f>(H10+H14)/2</f>
        <v>10700.424999999999</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10815.816666666666</v>
      </c>
      <c r="F13" s="20">
        <f t="shared" si="6"/>
        <v>10775.65</v>
      </c>
      <c r="G13" s="20">
        <f>G14+G57/2</f>
        <v>10717.291666666668</v>
      </c>
      <c r="H13" s="20">
        <f>H14+H57/2</f>
        <v>10694.15</v>
      </c>
    </row>
    <row r="14" spans="1:8" ht="14.55" customHeight="1" x14ac:dyDescent="0.3">
      <c r="A14" s="12"/>
      <c r="B14" s="13"/>
      <c r="C14" s="13"/>
      <c r="D14" s="14" t="s">
        <v>13</v>
      </c>
      <c r="E14" s="11">
        <f t="shared" ref="E14:F14" si="7">(E2+E3+E4)/3</f>
        <v>10800.683333333332</v>
      </c>
      <c r="F14" s="11">
        <f t="shared" si="7"/>
        <v>10758.566666666666</v>
      </c>
      <c r="G14" s="11">
        <f>(G2+G3+G4)/3</f>
        <v>10710.183333333334</v>
      </c>
      <c r="H14" s="11">
        <f>(H2+H3+H4)/3</f>
        <v>10676.416666666666</v>
      </c>
    </row>
    <row r="15" spans="1:8" ht="14.55" customHeight="1" x14ac:dyDescent="0.3">
      <c r="A15" s="12"/>
      <c r="B15" s="13"/>
      <c r="C15" s="13"/>
      <c r="D15" s="14" t="s">
        <v>14</v>
      </c>
      <c r="E15" s="21">
        <f t="shared" ref="E15:F15" si="8">E14-E57/2</f>
        <v>10785.55</v>
      </c>
      <c r="F15" s="21">
        <f t="shared" si="8"/>
        <v>10741.483333333332</v>
      </c>
      <c r="G15" s="21">
        <f>G14-G57/2</f>
        <v>10703.075000000001</v>
      </c>
      <c r="H15" s="21">
        <f>H14-H57/2</f>
        <v>10658.683333333332</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10707.3</v>
      </c>
      <c r="F17" s="16">
        <f t="shared" si="9"/>
        <v>10672.399999999998</v>
      </c>
      <c r="G17" s="16">
        <f>(G14+G18)/2</f>
        <v>10672.400000000001</v>
      </c>
      <c r="H17" s="16">
        <f>(H14+H18)/2</f>
        <v>10634.674999999999</v>
      </c>
    </row>
    <row r="18" spans="1:8" ht="14.55" customHeight="1" x14ac:dyDescent="0.3">
      <c r="A18" s="12"/>
      <c r="B18" s="13"/>
      <c r="C18" s="13"/>
      <c r="D18" s="14" t="s">
        <v>16</v>
      </c>
      <c r="E18" s="22">
        <f t="shared" ref="E18:F18" si="10">2*E14-E2</f>
        <v>10613.916666666664</v>
      </c>
      <c r="F18" s="22">
        <f t="shared" si="10"/>
        <v>10586.233333333332</v>
      </c>
      <c r="G18" s="22">
        <f>2*G14-G2</f>
        <v>10634.616666666669</v>
      </c>
      <c r="H18" s="22">
        <f>2*H14-H2</f>
        <v>10592.933333333332</v>
      </c>
    </row>
    <row r="19" spans="1:8" ht="14.55" hidden="1" customHeight="1" x14ac:dyDescent="0.3">
      <c r="A19" s="12"/>
      <c r="B19" s="13"/>
      <c r="C19" s="13"/>
      <c r="D19" s="14" t="s">
        <v>17</v>
      </c>
      <c r="E19" s="16">
        <f t="shared" ref="E19:F19" si="11">(E18+E20)/2</f>
        <v>10505.399999999998</v>
      </c>
      <c r="F19" s="16">
        <f t="shared" si="11"/>
        <v>10517.149999999998</v>
      </c>
      <c r="G19" s="16">
        <f>(G18+G20)/2</f>
        <v>10589.725000000002</v>
      </c>
      <c r="H19" s="16">
        <f>(H18+H20)/2</f>
        <v>10568.924999999999</v>
      </c>
    </row>
    <row r="20" spans="1:8" ht="14.55" customHeight="1" x14ac:dyDescent="0.3">
      <c r="A20" s="12"/>
      <c r="B20" s="13"/>
      <c r="C20" s="13"/>
      <c r="D20" s="14" t="s">
        <v>18</v>
      </c>
      <c r="E20" s="23">
        <f t="shared" ref="E20:F20" si="12">E14-E50</f>
        <v>10396.883333333331</v>
      </c>
      <c r="F20" s="23">
        <f t="shared" si="12"/>
        <v>10448.066666666666</v>
      </c>
      <c r="G20" s="23">
        <f>G14-G50</f>
        <v>10544.833333333334</v>
      </c>
      <c r="H20" s="23">
        <f>H14-H50</f>
        <v>10544.916666666666</v>
      </c>
    </row>
    <row r="21" spans="1:8" ht="14.55" hidden="1" customHeight="1" x14ac:dyDescent="0.3">
      <c r="A21" s="12"/>
      <c r="B21" s="13"/>
      <c r="C21" s="13"/>
      <c r="D21" s="14" t="s">
        <v>19</v>
      </c>
      <c r="E21" s="16">
        <f t="shared" ref="E21:F21" si="13">(E20+E22)/2</f>
        <v>10303.499999999996</v>
      </c>
      <c r="F21" s="16">
        <f t="shared" si="13"/>
        <v>10361.899999999998</v>
      </c>
      <c r="G21" s="16">
        <f>(G20+G22)/2</f>
        <v>10507.050000000001</v>
      </c>
      <c r="H21" s="16">
        <f>(H20+H22)/2</f>
        <v>10503.174999999999</v>
      </c>
    </row>
    <row r="22" spans="1:8" ht="14.55" customHeight="1" x14ac:dyDescent="0.3">
      <c r="A22" s="12"/>
      <c r="B22" s="13"/>
      <c r="C22" s="13"/>
      <c r="D22" s="14" t="s">
        <v>20</v>
      </c>
      <c r="E22" s="24">
        <f t="shared" ref="E22:F22" si="14">E18-E50</f>
        <v>10210.116666666663</v>
      </c>
      <c r="F22" s="24">
        <f t="shared" si="14"/>
        <v>10275.733333333332</v>
      </c>
      <c r="G22" s="24">
        <f>G18-G50</f>
        <v>10469.266666666668</v>
      </c>
      <c r="H22" s="24">
        <f>H18-H50</f>
        <v>10461.433333333332</v>
      </c>
    </row>
    <row r="23" spans="1:8" ht="14.55" customHeight="1" x14ac:dyDescent="0.3">
      <c r="A23" s="136" t="s">
        <v>21</v>
      </c>
      <c r="B23" s="137"/>
      <c r="C23" s="137"/>
      <c r="D23" s="137"/>
      <c r="E23" s="25"/>
      <c r="F23" s="25"/>
      <c r="G23" s="25"/>
      <c r="H23" s="25"/>
    </row>
    <row r="24" spans="1:8" ht="14.55" customHeight="1" x14ac:dyDescent="0.3">
      <c r="A24" s="12"/>
      <c r="B24" s="13"/>
      <c r="C24" s="13"/>
      <c r="D24" s="14" t="s">
        <v>22</v>
      </c>
      <c r="E24" s="17">
        <f t="shared" ref="E24:F24" si="15">(E2/E3)*E4</f>
        <v>11244.185283668678</v>
      </c>
      <c r="F24" s="17">
        <f t="shared" si="15"/>
        <v>11037.940563443937</v>
      </c>
      <c r="G24" s="17">
        <f>(G2/G3)*G4</f>
        <v>10891.369185718053</v>
      </c>
      <c r="H24" s="17">
        <f>(H2/H3)*H4</f>
        <v>10772.605275017879</v>
      </c>
    </row>
    <row r="25" spans="1:8" ht="14.55" hidden="1" customHeight="1" x14ac:dyDescent="0.3">
      <c r="A25" s="12"/>
      <c r="B25" s="13"/>
      <c r="C25" s="13"/>
      <c r="D25" s="14" t="s">
        <v>23</v>
      </c>
      <c r="E25" s="16">
        <f t="shared" ref="E25:F25" si="16">E26+1.168*(E26-E27)</f>
        <v>11182.74056</v>
      </c>
      <c r="F25" s="16">
        <f t="shared" si="16"/>
        <v>10994.907599999999</v>
      </c>
      <c r="G25" s="16">
        <f>G26+1.168*(G26-G27)</f>
        <v>10868.452920000002</v>
      </c>
      <c r="H25" s="16">
        <f>H26+1.168*(H26-H27)</f>
        <v>10755.512800000002</v>
      </c>
    </row>
    <row r="26" spans="1:8" ht="14.55" customHeight="1" x14ac:dyDescent="0.3">
      <c r="A26" s="12"/>
      <c r="B26" s="13"/>
      <c r="C26" s="13"/>
      <c r="D26" s="14" t="s">
        <v>24</v>
      </c>
      <c r="E26" s="18">
        <f t="shared" ref="E26:F26" si="17">E4+E51/2</f>
        <v>11053.04</v>
      </c>
      <c r="F26" s="18">
        <f t="shared" si="17"/>
        <v>10895.174999999999</v>
      </c>
      <c r="G26" s="18">
        <f>G4+G51/2</f>
        <v>10815.342500000001</v>
      </c>
      <c r="H26" s="18">
        <f>H4+H51/2</f>
        <v>10713.275000000001</v>
      </c>
    </row>
    <row r="27" spans="1:8" ht="14.55" customHeight="1" x14ac:dyDescent="0.3">
      <c r="A27" s="12"/>
      <c r="B27" s="13"/>
      <c r="C27" s="13"/>
      <c r="D27" s="14" t="s">
        <v>25</v>
      </c>
      <c r="E27" s="7">
        <f t="shared" ref="E27:F27" si="18">E4+E51/4</f>
        <v>10941.995000000001</v>
      </c>
      <c r="F27" s="7">
        <f t="shared" si="18"/>
        <v>10809.7875</v>
      </c>
      <c r="G27" s="7">
        <f>G4+G51/4</f>
        <v>10769.87125</v>
      </c>
      <c r="H27" s="7">
        <f>H4+H51/4</f>
        <v>10677.112500000001</v>
      </c>
    </row>
    <row r="28" spans="1:8" ht="14.55" hidden="1" customHeight="1" x14ac:dyDescent="0.3">
      <c r="A28" s="12"/>
      <c r="B28" s="13"/>
      <c r="C28" s="13"/>
      <c r="D28" s="14" t="s">
        <v>26</v>
      </c>
      <c r="E28" s="16">
        <f t="shared" ref="E28:F28" si="19">E4+E51/6</f>
        <v>10904.980000000001</v>
      </c>
      <c r="F28" s="16">
        <f t="shared" si="19"/>
        <v>10781.324999999999</v>
      </c>
      <c r="G28" s="16">
        <f>G4+G51/6</f>
        <v>10754.714166666667</v>
      </c>
      <c r="H28" s="16">
        <f>H4+H51/6</f>
        <v>10665.058333333334</v>
      </c>
    </row>
    <row r="29" spans="1:8" ht="14.55" hidden="1" customHeight="1" x14ac:dyDescent="0.3">
      <c r="A29" s="12"/>
      <c r="B29" s="13"/>
      <c r="C29" s="13"/>
      <c r="D29" s="14" t="s">
        <v>27</v>
      </c>
      <c r="E29" s="16">
        <f t="shared" ref="E29:F29" si="20">E4+E51/12</f>
        <v>10867.965</v>
      </c>
      <c r="F29" s="16">
        <f t="shared" si="20"/>
        <v>10752.862499999999</v>
      </c>
      <c r="G29" s="16">
        <f>G4+G51/12</f>
        <v>10739.557083333333</v>
      </c>
      <c r="H29" s="16">
        <f>H4+H51/12</f>
        <v>10653.004166666668</v>
      </c>
    </row>
    <row r="30" spans="1:8" ht="14.55" customHeight="1" x14ac:dyDescent="0.3">
      <c r="A30" s="12"/>
      <c r="B30" s="13"/>
      <c r="C30" s="13"/>
      <c r="D30" s="14" t="s">
        <v>4</v>
      </c>
      <c r="E30" s="11">
        <f t="shared" ref="E30:F30" si="21">E4</f>
        <v>10830.95</v>
      </c>
      <c r="F30" s="11">
        <f t="shared" si="21"/>
        <v>10724.4</v>
      </c>
      <c r="G30" s="11">
        <f>G4</f>
        <v>10724.4</v>
      </c>
      <c r="H30" s="11">
        <f>H4</f>
        <v>10640.95</v>
      </c>
    </row>
    <row r="31" spans="1:8" ht="14.55" hidden="1" customHeight="1" x14ac:dyDescent="0.3">
      <c r="A31" s="12"/>
      <c r="B31" s="13"/>
      <c r="C31" s="13"/>
      <c r="D31" s="14" t="s">
        <v>28</v>
      </c>
      <c r="E31" s="16">
        <f t="shared" ref="E31:F31" si="22">E4-E51/12</f>
        <v>10793.935000000001</v>
      </c>
      <c r="F31" s="16">
        <f t="shared" si="22"/>
        <v>10695.9375</v>
      </c>
      <c r="G31" s="16">
        <f>G4-G51/12</f>
        <v>10709.242916666666</v>
      </c>
      <c r="H31" s="16">
        <f>H4-H51/12</f>
        <v>10628.895833333334</v>
      </c>
    </row>
    <row r="32" spans="1:8" ht="14.55" hidden="1" customHeight="1" x14ac:dyDescent="0.3">
      <c r="A32" s="12"/>
      <c r="B32" s="13"/>
      <c r="C32" s="13"/>
      <c r="D32" s="14" t="s">
        <v>29</v>
      </c>
      <c r="E32" s="16">
        <f t="shared" ref="E32:F32" si="23">E4-E51/6</f>
        <v>10756.92</v>
      </c>
      <c r="F32" s="16">
        <f t="shared" si="23"/>
        <v>10667.475</v>
      </c>
      <c r="G32" s="16">
        <f>G4-G51/6</f>
        <v>10694.085833333333</v>
      </c>
      <c r="H32" s="16">
        <f>H4-H51/6</f>
        <v>10616.841666666667</v>
      </c>
    </row>
    <row r="33" spans="1:14" ht="14.55" customHeight="1" x14ac:dyDescent="0.3">
      <c r="A33" s="12"/>
      <c r="B33" s="13"/>
      <c r="C33" s="13"/>
      <c r="D33" s="14" t="s">
        <v>30</v>
      </c>
      <c r="E33" s="10">
        <f t="shared" ref="E33:F33" si="24">E4-E51/4</f>
        <v>10719.905000000001</v>
      </c>
      <c r="F33" s="10">
        <f t="shared" si="24"/>
        <v>10639.012499999999</v>
      </c>
      <c r="G33" s="10">
        <f>G4-G51/4</f>
        <v>10678.928749999999</v>
      </c>
      <c r="H33" s="10">
        <f>H4-H51/4</f>
        <v>10604.7875</v>
      </c>
    </row>
    <row r="34" spans="1:14" ht="14.55" customHeight="1" x14ac:dyDescent="0.3">
      <c r="A34" s="12"/>
      <c r="B34" s="13"/>
      <c r="C34" s="13"/>
      <c r="D34" s="14" t="s">
        <v>31</v>
      </c>
      <c r="E34" s="22">
        <f t="shared" ref="E34:F34" si="25">E4-E51/2</f>
        <v>10608.86</v>
      </c>
      <c r="F34" s="22">
        <f t="shared" si="25"/>
        <v>10553.625</v>
      </c>
      <c r="G34" s="22">
        <f>G4-G51/2</f>
        <v>10633.457499999999</v>
      </c>
      <c r="H34" s="22">
        <f>H4-H51/2</f>
        <v>10568.625</v>
      </c>
    </row>
    <row r="35" spans="1:14" ht="14.55" hidden="1" customHeight="1" x14ac:dyDescent="0.3">
      <c r="A35" s="12"/>
      <c r="B35" s="13"/>
      <c r="C35" s="13"/>
      <c r="D35" s="14" t="s">
        <v>32</v>
      </c>
      <c r="E35" s="16">
        <f t="shared" ref="E35:F35" si="26">E34-1.168*(E33-E34)</f>
        <v>10479.159440000001</v>
      </c>
      <c r="F35" s="16">
        <f t="shared" si="26"/>
        <v>10453.892400000001</v>
      </c>
      <c r="G35" s="16">
        <f>G34-1.168*(G33-G34)</f>
        <v>10580.347079999998</v>
      </c>
      <c r="H35" s="16">
        <f>H34-1.168*(H33-H34)</f>
        <v>10526.387199999999</v>
      </c>
    </row>
    <row r="36" spans="1:14" ht="14.55" customHeight="1" x14ac:dyDescent="0.3">
      <c r="A36" s="12"/>
      <c r="B36" s="13"/>
      <c r="C36" s="13"/>
      <c r="D36" s="14" t="s">
        <v>33</v>
      </c>
      <c r="E36" s="23">
        <f t="shared" ref="E36:F36" si="27">E4-(E24-E4)</f>
        <v>10417.714716331324</v>
      </c>
      <c r="F36" s="23">
        <f t="shared" si="27"/>
        <v>10410.859436556062</v>
      </c>
      <c r="G36" s="23">
        <f>G4-(G24-G4)</f>
        <v>10557.430814281946</v>
      </c>
      <c r="H36" s="23">
        <f>H4-(H24-H4)</f>
        <v>10509.294724982123</v>
      </c>
    </row>
    <row r="37" spans="1:14" ht="14.55" customHeight="1" x14ac:dyDescent="0.3">
      <c r="A37" s="136" t="s">
        <v>34</v>
      </c>
      <c r="B37" s="137"/>
      <c r="C37" s="137"/>
      <c r="D37" s="137"/>
      <c r="E37" s="26" t="s">
        <v>35</v>
      </c>
      <c r="F37" s="9"/>
      <c r="G37" s="27"/>
      <c r="H37" s="27"/>
    </row>
    <row r="38" spans="1:14" ht="14.55" customHeight="1" x14ac:dyDescent="0.3">
      <c r="A38" s="30"/>
      <c r="B38" s="19"/>
      <c r="C38" s="19"/>
      <c r="D38" s="14" t="s">
        <v>36</v>
      </c>
      <c r="E38" s="15"/>
      <c r="F38" s="15"/>
      <c r="G38" s="15">
        <v>10869.25</v>
      </c>
      <c r="H38" s="15"/>
      <c r="I38" s="134"/>
    </row>
    <row r="39" spans="1:14" ht="14.55" customHeight="1" x14ac:dyDescent="0.3">
      <c r="A39" s="30"/>
      <c r="B39" s="19"/>
      <c r="C39" s="19"/>
      <c r="D39" s="14" t="s">
        <v>37</v>
      </c>
      <c r="E39" s="17"/>
      <c r="F39" s="17"/>
      <c r="G39" s="135">
        <v>10858.5548</v>
      </c>
      <c r="H39" s="135"/>
      <c r="I39" s="134"/>
      <c r="N39" s="133"/>
    </row>
    <row r="40" spans="1:14" ht="14.55" customHeight="1" x14ac:dyDescent="0.3">
      <c r="A40" s="12"/>
      <c r="B40" s="19"/>
      <c r="C40" s="13"/>
      <c r="D40" s="14" t="s">
        <v>38</v>
      </c>
      <c r="E40" s="18"/>
      <c r="F40" s="18"/>
      <c r="G40" s="129">
        <v>10810.5214</v>
      </c>
      <c r="H40" s="129">
        <v>10854.110999999999</v>
      </c>
      <c r="I40" s="134"/>
    </row>
    <row r="41" spans="1:14" ht="14.55" customHeight="1" x14ac:dyDescent="0.3">
      <c r="A41" s="12"/>
      <c r="B41" s="13"/>
      <c r="C41" s="13"/>
      <c r="D41" s="14" t="s">
        <v>39</v>
      </c>
      <c r="E41" s="7"/>
      <c r="F41" s="7"/>
      <c r="G41" s="7">
        <v>10770.2</v>
      </c>
      <c r="H41" s="7">
        <v>10810.5214</v>
      </c>
      <c r="I41" s="134"/>
    </row>
    <row r="42" spans="1:14" ht="14.55" customHeight="1" x14ac:dyDescent="0.3">
      <c r="A42" s="12"/>
      <c r="B42" s="13"/>
      <c r="C42" s="13"/>
      <c r="D42" s="14" t="s">
        <v>39</v>
      </c>
      <c r="E42" s="20"/>
      <c r="F42" s="20"/>
      <c r="G42" s="20">
        <v>10737.8572</v>
      </c>
      <c r="H42" s="20">
        <v>10737.8572</v>
      </c>
      <c r="I42" s="134"/>
      <c r="N42" s="106"/>
    </row>
    <row r="43" spans="1:14" ht="14.55" customHeight="1" x14ac:dyDescent="0.3">
      <c r="A43" s="12"/>
      <c r="B43" s="13"/>
      <c r="C43" s="13"/>
      <c r="D43" s="14" t="s">
        <v>4</v>
      </c>
      <c r="E43" s="11">
        <f t="shared" ref="E43:F43" si="28">E4</f>
        <v>10830.95</v>
      </c>
      <c r="F43" s="11">
        <f t="shared" si="28"/>
        <v>10724.4</v>
      </c>
      <c r="G43" s="11">
        <f>G4</f>
        <v>10724.4</v>
      </c>
      <c r="H43" s="11">
        <f>H4</f>
        <v>10640.95</v>
      </c>
    </row>
    <row r="44" spans="1:14" ht="14.55" customHeight="1" x14ac:dyDescent="0.3">
      <c r="A44" s="12"/>
      <c r="B44" s="13"/>
      <c r="C44" s="13"/>
      <c r="D44" s="14" t="s">
        <v>40</v>
      </c>
      <c r="E44" s="21"/>
      <c r="F44" s="21"/>
      <c r="G44" s="21">
        <v>10758.701999999999</v>
      </c>
      <c r="H44" s="21">
        <v>10758.701999999999</v>
      </c>
    </row>
    <row r="45" spans="1:14" ht="14.55" customHeight="1" x14ac:dyDescent="0.3">
      <c r="A45" s="12"/>
      <c r="B45" s="13"/>
      <c r="C45" s="13"/>
      <c r="D45" s="14" t="s">
        <v>41</v>
      </c>
      <c r="E45" s="10"/>
      <c r="F45" s="10"/>
      <c r="G45" s="10">
        <v>10737.1173</v>
      </c>
      <c r="H45" s="10">
        <v>10737.1173</v>
      </c>
      <c r="N45" s="106"/>
    </row>
    <row r="46" spans="1:14" ht="14.55" customHeight="1" x14ac:dyDescent="0.3">
      <c r="A46" s="12"/>
      <c r="B46" s="13"/>
      <c r="C46" s="13"/>
      <c r="D46" s="14" t="s">
        <v>42</v>
      </c>
      <c r="E46" s="22"/>
      <c r="F46" s="22"/>
      <c r="G46" s="22">
        <v>10659</v>
      </c>
      <c r="H46" s="22">
        <v>10659</v>
      </c>
      <c r="N46" s="106"/>
    </row>
    <row r="47" spans="1:14" ht="14.55" customHeight="1" x14ac:dyDescent="0.3">
      <c r="A47" s="12"/>
      <c r="B47" s="13"/>
      <c r="C47" s="13"/>
      <c r="D47" s="14" t="s">
        <v>43</v>
      </c>
      <c r="E47" s="23"/>
      <c r="F47" s="23"/>
      <c r="G47" s="23"/>
      <c r="H47" s="23"/>
    </row>
    <row r="48" spans="1:14" ht="14.55" customHeight="1" x14ac:dyDescent="0.3">
      <c r="A48" s="12"/>
      <c r="B48" s="13"/>
      <c r="C48" s="13"/>
      <c r="D48" s="14" t="s">
        <v>44</v>
      </c>
      <c r="E48" s="24"/>
      <c r="F48" s="24"/>
      <c r="G48" s="24"/>
      <c r="H48" s="24"/>
    </row>
    <row r="49" spans="1:8" ht="14.55" customHeight="1" x14ac:dyDescent="0.3">
      <c r="A49" s="136" t="s">
        <v>45</v>
      </c>
      <c r="B49" s="137"/>
      <c r="C49" s="137"/>
      <c r="D49" s="137"/>
      <c r="E49" s="25"/>
      <c r="F49" s="25"/>
      <c r="G49" s="25"/>
      <c r="H49" s="25"/>
    </row>
    <row r="50" spans="1:8" ht="14.55" customHeight="1" x14ac:dyDescent="0.3">
      <c r="A50" s="12"/>
      <c r="B50" s="13"/>
      <c r="C50" s="13"/>
      <c r="D50" s="14" t="s">
        <v>46</v>
      </c>
      <c r="E50" s="16">
        <f t="shared" ref="E50:F50" si="29">ABS(E2-E3)</f>
        <v>403.80000000000109</v>
      </c>
      <c r="F50" s="16">
        <f t="shared" si="29"/>
        <v>310.5</v>
      </c>
      <c r="G50" s="16">
        <f>ABS(G2-G3)</f>
        <v>165.35000000000036</v>
      </c>
      <c r="H50" s="16">
        <f>ABS(H2-H3)</f>
        <v>131.5</v>
      </c>
    </row>
    <row r="51" spans="1:8" ht="14.55" customHeight="1" x14ac:dyDescent="0.3">
      <c r="A51" s="12"/>
      <c r="B51" s="13"/>
      <c r="C51" s="13"/>
      <c r="D51" s="14" t="s">
        <v>47</v>
      </c>
      <c r="E51" s="16">
        <f t="shared" ref="E51:F51" si="30">E50*1.1</f>
        <v>444.18000000000126</v>
      </c>
      <c r="F51" s="16">
        <f t="shared" si="30"/>
        <v>341.55</v>
      </c>
      <c r="G51" s="16">
        <f>G50*1.1</f>
        <v>181.88500000000042</v>
      </c>
      <c r="H51" s="16">
        <f>H50*1.1</f>
        <v>144.65</v>
      </c>
    </row>
    <row r="52" spans="1:8" ht="14.55" customHeight="1" x14ac:dyDescent="0.3">
      <c r="A52" s="12"/>
      <c r="B52" s="13"/>
      <c r="C52" s="13"/>
      <c r="D52" s="14" t="s">
        <v>48</v>
      </c>
      <c r="E52" s="16">
        <f t="shared" ref="E52:F52" si="31">(E2+E3)</f>
        <v>21571.1</v>
      </c>
      <c r="F52" s="16">
        <f t="shared" si="31"/>
        <v>21551.3</v>
      </c>
      <c r="G52" s="16">
        <f>(G2+G3)</f>
        <v>21406.15</v>
      </c>
      <c r="H52" s="16">
        <f>(H2+H3)</f>
        <v>21388.3</v>
      </c>
    </row>
    <row r="53" spans="1:8" ht="14.55" customHeight="1" x14ac:dyDescent="0.3">
      <c r="A53" s="12"/>
      <c r="B53" s="13"/>
      <c r="C53" s="13"/>
      <c r="D53" s="14" t="s">
        <v>49</v>
      </c>
      <c r="E53" s="16">
        <f t="shared" ref="E53:F53" si="32">(E2+E3)/2</f>
        <v>10785.55</v>
      </c>
      <c r="F53" s="16">
        <f t="shared" si="32"/>
        <v>10775.65</v>
      </c>
      <c r="G53" s="16">
        <f>(G2+G3)/2</f>
        <v>10703.075000000001</v>
      </c>
      <c r="H53" s="16">
        <f>(H2+H3)/2</f>
        <v>10694.15</v>
      </c>
    </row>
    <row r="54" spans="1:8" ht="14.55" customHeight="1" x14ac:dyDescent="0.3">
      <c r="A54" s="12"/>
      <c r="B54" s="13"/>
      <c r="C54" s="13"/>
      <c r="D54" s="14" t="s">
        <v>12</v>
      </c>
      <c r="E54" s="16">
        <f t="shared" ref="E54:F54" si="33">E55-E56+E55</f>
        <v>10815.816666666666</v>
      </c>
      <c r="F54" s="16">
        <f t="shared" si="33"/>
        <v>10741.483333333332</v>
      </c>
      <c r="G54" s="16">
        <f>G55-G56+G55</f>
        <v>10717.291666666668</v>
      </c>
      <c r="H54" s="16">
        <f>H55-H56+H55</f>
        <v>10658.683333333332</v>
      </c>
    </row>
    <row r="55" spans="1:8" ht="14.55" customHeight="1" x14ac:dyDescent="0.3">
      <c r="A55" s="12"/>
      <c r="B55" s="13"/>
      <c r="C55" s="13"/>
      <c r="D55" s="14" t="s">
        <v>50</v>
      </c>
      <c r="E55" s="16">
        <f t="shared" ref="E55:F55" si="34">(E2+E3+E4)/3</f>
        <v>10800.683333333332</v>
      </c>
      <c r="F55" s="16">
        <f t="shared" si="34"/>
        <v>10758.566666666666</v>
      </c>
      <c r="G55" s="16">
        <f>(G2+G3+G4)/3</f>
        <v>10710.183333333334</v>
      </c>
      <c r="H55" s="16">
        <f>(H2+H3+H4)/3</f>
        <v>10676.416666666666</v>
      </c>
    </row>
    <row r="56" spans="1:8" ht="14.55" customHeight="1" x14ac:dyDescent="0.3">
      <c r="A56" s="12"/>
      <c r="B56" s="13"/>
      <c r="C56" s="13"/>
      <c r="D56" s="14" t="s">
        <v>14</v>
      </c>
      <c r="E56" s="16">
        <f t="shared" ref="E56:F56" si="35">E53</f>
        <v>10785.55</v>
      </c>
      <c r="F56" s="16">
        <f t="shared" si="35"/>
        <v>10775.65</v>
      </c>
      <c r="G56" s="16">
        <f>G53</f>
        <v>10703.075000000001</v>
      </c>
      <c r="H56" s="16">
        <f>H53</f>
        <v>10694.15</v>
      </c>
    </row>
    <row r="57" spans="1:8" ht="14.55" customHeight="1" x14ac:dyDescent="0.3">
      <c r="A57" s="12"/>
      <c r="B57" s="13"/>
      <c r="C57" s="13"/>
      <c r="D57" s="14" t="s">
        <v>51</v>
      </c>
      <c r="E57" s="31">
        <f>(E54-E56)</f>
        <v>30.266666666666424</v>
      </c>
      <c r="F57" s="31">
        <f t="shared" ref="F57" si="36">ABS(F54-F56)</f>
        <v>34.166666666667879</v>
      </c>
      <c r="G57" s="31">
        <f>ABS(G54-G56)</f>
        <v>14.216666666667152</v>
      </c>
      <c r="H57" s="31">
        <f>ABS(H54-H56)</f>
        <v>35.466666666667152</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8" sqref="H18"/>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10920</v>
      </c>
      <c r="G6" s="114"/>
      <c r="H6" s="36">
        <v>11118.1</v>
      </c>
      <c r="I6" s="127"/>
      <c r="J6" s="37">
        <v>10920</v>
      </c>
      <c r="K6" s="128"/>
      <c r="L6" s="38">
        <v>10620.4</v>
      </c>
      <c r="M6" s="114"/>
      <c r="N6" s="36">
        <v>10620.4</v>
      </c>
      <c r="O6" s="127"/>
      <c r="P6" s="37">
        <v>10759.9</v>
      </c>
      <c r="Q6" s="128"/>
      <c r="R6" s="38"/>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10857.1</v>
      </c>
      <c r="E9" s="128"/>
      <c r="F9" s="38">
        <v>10620.4</v>
      </c>
      <c r="G9" s="114"/>
      <c r="H9" s="36">
        <v>10620.4</v>
      </c>
      <c r="I9" s="127"/>
      <c r="J9" s="37">
        <v>10718.75</v>
      </c>
      <c r="K9" s="128"/>
      <c r="L9" s="38">
        <v>10734</v>
      </c>
      <c r="M9" s="114"/>
      <c r="N9" s="36">
        <v>10759.9</v>
      </c>
      <c r="O9" s="127"/>
      <c r="P9" s="37">
        <v>10628.4</v>
      </c>
      <c r="Q9" s="128"/>
      <c r="R9" s="38"/>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10920</v>
      </c>
      <c r="E12" s="128" t="s">
        <v>58</v>
      </c>
      <c r="F12" s="38"/>
      <c r="G12" s="114"/>
      <c r="H12" s="36"/>
      <c r="I12" s="127"/>
      <c r="J12" s="37">
        <v>10785.75</v>
      </c>
      <c r="K12" s="128"/>
      <c r="L12" s="38">
        <v>10674.75</v>
      </c>
      <c r="M12" s="114"/>
      <c r="N12" s="36">
        <v>10628.4</v>
      </c>
      <c r="O12" s="127"/>
      <c r="P12" s="37"/>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10918.696</v>
      </c>
      <c r="E16" s="40"/>
      <c r="F16" s="40">
        <f>VALUE(23.6/100*(F6-F9)+F9)</f>
        <v>10691.105599999999</v>
      </c>
      <c r="G16" s="40"/>
      <c r="H16" s="40">
        <f>VALUE(23.6/100*(H6-H9)+H9)</f>
        <v>10737.8572</v>
      </c>
      <c r="I16" s="41"/>
      <c r="J16" s="40">
        <f>VALUE(23.6/100*(J6-J9)+J9)</f>
        <v>10766.245000000001</v>
      </c>
      <c r="K16" s="40"/>
      <c r="L16" s="40">
        <f>VALUE(23.6/100*(L6-L9)+L9)</f>
        <v>10707.190399999999</v>
      </c>
      <c r="M16" s="40"/>
      <c r="N16" s="40">
        <f>VALUE(23.6/100*(N6-N9)+N9)</f>
        <v>10726.977999999999</v>
      </c>
      <c r="O16" s="41"/>
      <c r="P16" s="40">
        <f>VALUE(23.6/100*(P6-P9)+P9)</f>
        <v>10659.433999999999</v>
      </c>
      <c r="Q16" s="40"/>
      <c r="R16" s="40">
        <f>VALUE(23.6/100*(R6-R9)+R9)</f>
        <v>0</v>
      </c>
    </row>
    <row r="17" spans="1:18" ht="14.55" customHeight="1" x14ac:dyDescent="0.3">
      <c r="A17" s="42">
        <v>0.38200000000000001</v>
      </c>
      <c r="B17" s="43">
        <f>38.2/100*(B6-B9)+B9</f>
        <v>11072.306200000001</v>
      </c>
      <c r="C17" s="44"/>
      <c r="D17" s="43">
        <f>VALUE(38.2/100*(D6-D9)+D9)</f>
        <v>10956.802</v>
      </c>
      <c r="E17" s="43"/>
      <c r="F17" s="43">
        <f>VALUE(38.2/100*(F6-F9)+F9)</f>
        <v>10734.8472</v>
      </c>
      <c r="G17" s="43"/>
      <c r="H17" s="43">
        <f>38.2/100*(H6-H9)+H9</f>
        <v>10810.5214</v>
      </c>
      <c r="I17" s="44"/>
      <c r="J17" s="43">
        <f>VALUE(38.2/100*(J6-J9)+J9)</f>
        <v>10795.627500000001</v>
      </c>
      <c r="K17" s="43"/>
      <c r="L17" s="43">
        <f>VALUE(38.2/100*(L6-L9)+L9)</f>
        <v>10690.604799999999</v>
      </c>
      <c r="M17" s="43"/>
      <c r="N17" s="43">
        <f>38.2/100*(N6-N9)+N9</f>
        <v>10706.610999999999</v>
      </c>
      <c r="O17" s="44"/>
      <c r="P17" s="43">
        <f>VALUE(38.2/100*(P6-P9)+P9)</f>
        <v>10678.633</v>
      </c>
      <c r="Q17" s="43"/>
      <c r="R17" s="43">
        <f>VALUE(38.2/100*(R6-R9)+R9)</f>
        <v>0</v>
      </c>
    </row>
    <row r="18" spans="1:18" ht="14.55" customHeight="1" x14ac:dyDescent="0.3">
      <c r="A18" s="39">
        <v>0.5</v>
      </c>
      <c r="B18" s="40">
        <f>VALUE(50/100*(B6-B9)+B9)</f>
        <v>11081.05</v>
      </c>
      <c r="C18" s="41"/>
      <c r="D18" s="40">
        <f>VALUE(50/100*(D6-D9)+D9)</f>
        <v>10987.6</v>
      </c>
      <c r="E18" s="40"/>
      <c r="F18" s="40">
        <f>VALUE(50/100*(F6-F9)+F9)</f>
        <v>10770.2</v>
      </c>
      <c r="G18" s="40"/>
      <c r="H18" s="40">
        <f>VALUE(50/100*(H6-H9)+H9)</f>
        <v>10869.25</v>
      </c>
      <c r="I18" s="41"/>
      <c r="J18" s="40">
        <f>VALUE(50/100*(J6-J9)+J9)</f>
        <v>10819.375</v>
      </c>
      <c r="K18" s="40"/>
      <c r="L18" s="40">
        <f>VALUE(50/100*(L6-L9)+L9)</f>
        <v>10677.2</v>
      </c>
      <c r="M18" s="40"/>
      <c r="N18" s="40">
        <f>VALUE(50/100*(N6-N9)+N9)</f>
        <v>10690.15</v>
      </c>
      <c r="O18" s="41"/>
      <c r="P18" s="40">
        <f>VALUE(50/100*(P6-P9)+P9)</f>
        <v>10694.15</v>
      </c>
      <c r="Q18" s="40"/>
      <c r="R18" s="40">
        <f>VALUE(50/100*(R6-R9)+R9)</f>
        <v>0</v>
      </c>
    </row>
    <row r="19" spans="1:18" ht="14.55" customHeight="1" x14ac:dyDescent="0.3">
      <c r="A19" s="39">
        <v>0.61799999999999999</v>
      </c>
      <c r="B19" s="40">
        <f>VALUE(61.8/100*(B6-B9)+B9)</f>
        <v>11089.793799999999</v>
      </c>
      <c r="C19" s="41"/>
      <c r="D19" s="40">
        <f>VALUE(61.8/100*(D6-D9)+D9)</f>
        <v>11018.398000000001</v>
      </c>
      <c r="E19" s="40"/>
      <c r="F19" s="40">
        <f>VALUE(61.8/100*(F6-F9)+F9)</f>
        <v>10805.552799999999</v>
      </c>
      <c r="G19" s="40"/>
      <c r="H19" s="40">
        <f>VALUE(61.8/100*(H6-H9)+H9)</f>
        <v>10927.9786</v>
      </c>
      <c r="I19" s="41"/>
      <c r="J19" s="40">
        <f>VALUE(61.8/100*(J6-J9)+J9)</f>
        <v>10843.122499999999</v>
      </c>
      <c r="K19" s="40"/>
      <c r="L19" s="40">
        <f>VALUE(61.8/100*(L6-L9)+L9)</f>
        <v>10663.7952</v>
      </c>
      <c r="M19" s="40"/>
      <c r="N19" s="40">
        <f>VALUE(61.8/100*(N6-N9)+N9)</f>
        <v>10673.689</v>
      </c>
      <c r="O19" s="41"/>
      <c r="P19" s="40">
        <f>VALUE(61.8/100*(P6-P9)+P9)</f>
        <v>10709.666999999999</v>
      </c>
      <c r="Q19" s="40"/>
      <c r="R19" s="40">
        <f>VALUE(61.8/100*(R6-R9)+R9)</f>
        <v>0</v>
      </c>
    </row>
    <row r="20" spans="1:18" ht="14.55" customHeight="1" x14ac:dyDescent="0.3">
      <c r="A20" s="117">
        <v>0.70699999999999996</v>
      </c>
      <c r="B20" s="118">
        <f>VALUE(70.7/100*(B6-B9)+B9)</f>
        <v>11096.3887</v>
      </c>
      <c r="C20" s="108"/>
      <c r="D20" s="118">
        <f>VALUE(70.7/100*(D6-D9)+D9)</f>
        <v>11041.627</v>
      </c>
      <c r="E20" s="119"/>
      <c r="F20" s="118">
        <f>VALUE(70.7/100*(F6-F9)+F9)</f>
        <v>10832.217199999999</v>
      </c>
      <c r="G20" s="118"/>
      <c r="H20" s="118">
        <f>VALUE(70.7/100*(H6-H9)+H9)</f>
        <v>10972.2739</v>
      </c>
      <c r="I20" s="108"/>
      <c r="J20" s="118">
        <f>VALUE(70.7/100*(J6-J9)+J9)</f>
        <v>10861.033750000001</v>
      </c>
      <c r="K20" s="119"/>
      <c r="L20" s="118">
        <f>VALUE(70.7/100*(L6-L9)+L9)</f>
        <v>10653.684799999999</v>
      </c>
      <c r="M20" s="118"/>
      <c r="N20" s="118">
        <f>VALUE(70.7/100*(N6-N9)+N9)</f>
        <v>10661.273499999999</v>
      </c>
      <c r="O20" s="108"/>
      <c r="P20" s="118">
        <f>VALUE(70.7/100*(P6-P9)+P9)</f>
        <v>10721.370499999999</v>
      </c>
      <c r="Q20" s="119"/>
      <c r="R20" s="118">
        <f>VALUE(70.7/100*(R6-R9)+R9)</f>
        <v>0</v>
      </c>
    </row>
    <row r="21" spans="1:18" ht="14.55" customHeight="1" x14ac:dyDescent="0.3">
      <c r="A21" s="39">
        <v>0.78600000000000003</v>
      </c>
      <c r="B21" s="40">
        <f>VALUE(78.6/100*(B6-B9)+B9)</f>
        <v>11102.2426</v>
      </c>
      <c r="C21" s="41"/>
      <c r="D21" s="40">
        <f>VALUE(78.6/100*(D6-D9)+D9)</f>
        <v>11062.246000000001</v>
      </c>
      <c r="E21" s="40"/>
      <c r="F21" s="40">
        <f>VALUE(78.6/100*(F6-F9)+F9)</f>
        <v>10855.8856</v>
      </c>
      <c r="G21" s="40"/>
      <c r="H21" s="40">
        <f>VALUE(78.6/100*(H6-H9)+H9)</f>
        <v>11011.592200000001</v>
      </c>
      <c r="I21" s="41"/>
      <c r="J21" s="40">
        <f>VALUE(78.6/100*(J6-J9)+J9)</f>
        <v>10876.932500000001</v>
      </c>
      <c r="K21" s="40"/>
      <c r="L21" s="40">
        <f>VALUE(78.6/100*(L6-L9)+L9)</f>
        <v>10644.7104</v>
      </c>
      <c r="M21" s="40"/>
      <c r="N21" s="40">
        <f>VALUE(78.6/100*(N6-N9)+N9)</f>
        <v>10650.252999999999</v>
      </c>
      <c r="O21" s="41"/>
      <c r="P21" s="40">
        <f>VALUE(78.6/100*(P6-P9)+P9)</f>
        <v>10731.759</v>
      </c>
      <c r="Q21" s="40"/>
      <c r="R21" s="40">
        <f>VALUE(78.6/100*(R6-R9)+R9)</f>
        <v>0</v>
      </c>
    </row>
    <row r="22" spans="1:18" ht="14.55" customHeight="1" x14ac:dyDescent="0.3">
      <c r="A22" s="117">
        <v>1</v>
      </c>
      <c r="B22" s="118">
        <f>VALUE(100/100*(B6-B9)+B9)</f>
        <v>11118.1</v>
      </c>
      <c r="C22" s="108"/>
      <c r="D22" s="118">
        <f>VALUE(100/100*(D6-D9)+D9)</f>
        <v>11118.1</v>
      </c>
      <c r="E22" s="119"/>
      <c r="F22" s="118">
        <f>VALUE(100/100*(F6-F9)+F9)</f>
        <v>10920</v>
      </c>
      <c r="G22" s="118"/>
      <c r="H22" s="118">
        <f>VALUE(100/100*(H6-H9)+H9)</f>
        <v>11118.1</v>
      </c>
      <c r="I22" s="108"/>
      <c r="J22" s="118">
        <f>VALUE(100/100*(J6-J9)+J9)</f>
        <v>10920</v>
      </c>
      <c r="K22" s="119"/>
      <c r="L22" s="118">
        <f>VALUE(100/100*(L6-L9)+L9)</f>
        <v>10620.4</v>
      </c>
      <c r="M22" s="118"/>
      <c r="N22" s="118">
        <f>VALUE(100/100*(N6-N9)+N9)</f>
        <v>10620.4</v>
      </c>
      <c r="O22" s="108"/>
      <c r="P22" s="118">
        <f>VALUE(100/100*(P6-P9)+P9)</f>
        <v>10759.9</v>
      </c>
      <c r="Q22" s="119"/>
      <c r="R22" s="118">
        <f>VALUE(100/100*(R6-R9)+R9)</f>
        <v>0</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10820.298000000001</v>
      </c>
      <c r="E25" s="46"/>
      <c r="F25" s="46">
        <f>VALUE(F12-38.2/100*(F6-F9))</f>
        <v>-114.44720000000014</v>
      </c>
      <c r="G25" s="46"/>
      <c r="H25" s="46">
        <f>VALUE(H12-38.2/100*(H6-H9))</f>
        <v>-190.12140000000028</v>
      </c>
      <c r="I25" s="47"/>
      <c r="J25" s="46">
        <f>VALUE(J12-38.2/100*(J6-J9))</f>
        <v>10708.872499999999</v>
      </c>
      <c r="K25" s="46"/>
      <c r="L25" s="46">
        <f>VALUE(L12-38.2/100*(L6-L9))</f>
        <v>10718.145200000001</v>
      </c>
      <c r="M25" s="46"/>
      <c r="N25" s="46">
        <f>VALUE(N12-38.2/100*(N6-N9))</f>
        <v>10681.689</v>
      </c>
      <c r="O25" s="47"/>
      <c r="P25" s="46">
        <f>VALUE(P12-38.2/100*(P6-P9))</f>
        <v>-50.233000000000004</v>
      </c>
      <c r="Q25" s="46"/>
      <c r="R25" s="46">
        <f>VALUE(R12-38.2/100*(R6-R9))</f>
        <v>0</v>
      </c>
    </row>
    <row r="26" spans="1:18" ht="14.55" customHeight="1" x14ac:dyDescent="0.3">
      <c r="A26" s="45">
        <v>0.5</v>
      </c>
      <c r="B26" s="46">
        <f>VALUE(B12-50/100*(B6-B9))</f>
        <v>11076.099999999999</v>
      </c>
      <c r="C26" s="47"/>
      <c r="D26" s="46">
        <f>VALUE(D12-50/100*(D6-D9))</f>
        <v>10789.5</v>
      </c>
      <c r="E26" s="46"/>
      <c r="F26" s="46">
        <f>VALUE(F12-50/100*(F6-F9))</f>
        <v>-149.80000000000018</v>
      </c>
      <c r="G26" s="46"/>
      <c r="H26" s="46">
        <f>VALUE(H12-50/100*(H6-H9))</f>
        <v>-248.85000000000036</v>
      </c>
      <c r="I26" s="47"/>
      <c r="J26" s="46">
        <f>VALUE(J12-50/100*(J6-J9))</f>
        <v>10685.125</v>
      </c>
      <c r="K26" s="46"/>
      <c r="L26" s="46">
        <f>VALUE(L12-50/100*(L6-L9))</f>
        <v>10731.55</v>
      </c>
      <c r="M26" s="46"/>
      <c r="N26" s="46">
        <f>VALUE(N12-50/100*(N6-N9))</f>
        <v>10698.15</v>
      </c>
      <c r="O26" s="47"/>
      <c r="P26" s="46">
        <f>VALUE(P12-50/100*(P6-P9))</f>
        <v>-65.75</v>
      </c>
      <c r="Q26" s="46"/>
      <c r="R26" s="46">
        <f>VALUE(R12-50/100*(R6-R9))</f>
        <v>0</v>
      </c>
    </row>
    <row r="27" spans="1:18" ht="14.55" customHeight="1" x14ac:dyDescent="0.3">
      <c r="A27" s="130">
        <v>0.61799999999999999</v>
      </c>
      <c r="B27" s="131">
        <f>VALUE(B12-61.8/100*(B6-B9))</f>
        <v>11067.3562</v>
      </c>
      <c r="C27" s="132"/>
      <c r="D27" s="131">
        <f>VALUE(D12-61.8/100*(D6-D9))</f>
        <v>10758.701999999999</v>
      </c>
      <c r="E27" s="131"/>
      <c r="F27" s="131">
        <f>VALUE(F12-61.8/100*(F6-F9))</f>
        <v>-185.15280000000021</v>
      </c>
      <c r="G27" s="131"/>
      <c r="H27" s="131">
        <f>VALUE(H12-61.8/100*(H6-H9))</f>
        <v>-307.57860000000045</v>
      </c>
      <c r="I27" s="132"/>
      <c r="J27" s="131">
        <f>VALUE(J12-61.8/100*(J6-J9))</f>
        <v>10661.377500000001</v>
      </c>
      <c r="K27" s="131"/>
      <c r="L27" s="131">
        <f>VALUE(L12-61.8/100*(L6-L9))</f>
        <v>10744.9548</v>
      </c>
      <c r="M27" s="131"/>
      <c r="N27" s="131">
        <f>VALUE(N12-61.8/100*(N6-N9))</f>
        <v>10714.610999999999</v>
      </c>
      <c r="O27" s="132"/>
      <c r="P27" s="131">
        <f>VALUE(P12-61.8/100*(P6-P9))</f>
        <v>-81.266999999999996</v>
      </c>
      <c r="Q27" s="131"/>
      <c r="R27" s="131">
        <f>VALUE(R12-61.8/100*(R6-R9))</f>
        <v>0</v>
      </c>
    </row>
    <row r="28" spans="1:18" ht="14.55" customHeight="1" x14ac:dyDescent="0.3">
      <c r="A28" s="117">
        <v>0.70699999999999996</v>
      </c>
      <c r="B28" s="118">
        <f>VALUE(B12-70.07/100*(B6-B9))</f>
        <v>11061.22813</v>
      </c>
      <c r="C28" s="108"/>
      <c r="D28" s="118">
        <f>VALUE(D12-70.07/100*(D6-D9))</f>
        <v>10737.1173</v>
      </c>
      <c r="E28" s="119"/>
      <c r="F28" s="118">
        <f>VALUE(F12-70.07/100*(F6-F9))</f>
        <v>-209.92972000000023</v>
      </c>
      <c r="G28" s="118"/>
      <c r="H28" s="118">
        <f>VALUE(H12-70.07/100*(H6-H9))</f>
        <v>-348.73839000000044</v>
      </c>
      <c r="I28" s="108"/>
      <c r="J28" s="118">
        <f>VALUE(J12-70.07/100*(J6-J9))</f>
        <v>10644.734125000001</v>
      </c>
      <c r="K28" s="119"/>
      <c r="L28" s="118">
        <f>VALUE(L12-70.07/100*(L6-L9))</f>
        <v>10754.34952</v>
      </c>
      <c r="M28" s="118"/>
      <c r="N28" s="118">
        <f>VALUE(N12-70.07/100*(N6-N9))</f>
        <v>10726.147649999999</v>
      </c>
      <c r="O28" s="108"/>
      <c r="P28" s="118">
        <f>VALUE(P12-70.07/100*(P6-P9))</f>
        <v>-92.142049999999983</v>
      </c>
      <c r="Q28" s="119"/>
      <c r="R28" s="118">
        <f>VALUE(R12-70.07/100*(R6-R9))</f>
        <v>0</v>
      </c>
    </row>
    <row r="29" spans="1:18" ht="14.55" customHeight="1" x14ac:dyDescent="0.3">
      <c r="A29" s="45">
        <v>1</v>
      </c>
      <c r="B29" s="46">
        <f>VALUE(B12-100/100*(B6-B9))</f>
        <v>11039.05</v>
      </c>
      <c r="C29" s="47"/>
      <c r="D29" s="46">
        <f>VALUE(D12-100/100*(D6-D9))</f>
        <v>10659</v>
      </c>
      <c r="E29" s="46"/>
      <c r="F29" s="46">
        <f>VALUE(F12-100/100*(F6-F9))</f>
        <v>-299.60000000000036</v>
      </c>
      <c r="G29" s="46"/>
      <c r="H29" s="46">
        <f>VALUE(H12-100/100*(H6-H9))</f>
        <v>-497.70000000000073</v>
      </c>
      <c r="I29" s="47"/>
      <c r="J29" s="46">
        <f>VALUE(J12-100/100*(J6-J9))</f>
        <v>10584.5</v>
      </c>
      <c r="K29" s="46"/>
      <c r="L29" s="46">
        <f>VALUE(L12-100/100*(L6-L9))</f>
        <v>10788.35</v>
      </c>
      <c r="M29" s="46"/>
      <c r="N29" s="46">
        <f>VALUE(N12-100/100*(N6-N9))</f>
        <v>10767.9</v>
      </c>
      <c r="O29" s="47"/>
      <c r="P29" s="46">
        <f>VALUE(P12-100/100*(P6-P9))</f>
        <v>-131.5</v>
      </c>
      <c r="Q29" s="46"/>
      <c r="R29" s="46">
        <f>VALUE(R12-100/100*(R6-R9))</f>
        <v>0</v>
      </c>
    </row>
    <row r="30" spans="1:18" ht="14.55" customHeight="1" x14ac:dyDescent="0.3">
      <c r="A30" s="117">
        <v>1.236</v>
      </c>
      <c r="B30" s="118">
        <f>VALUE(B12-123.6/100*(B6-B9))</f>
        <v>11021.562399999999</v>
      </c>
      <c r="C30" s="108"/>
      <c r="D30" s="118">
        <f>VALUE(D12-123.6/100*(D6-D9))</f>
        <v>10597.404</v>
      </c>
      <c r="E30" s="119"/>
      <c r="F30" s="118">
        <f>VALUE(F12-123.6/100*(F6-F9))</f>
        <v>-370.30560000000042</v>
      </c>
      <c r="G30" s="118"/>
      <c r="H30" s="118">
        <f>VALUE(H12-123.6/100*(H6-H9))</f>
        <v>-615.1572000000009</v>
      </c>
      <c r="I30" s="108"/>
      <c r="J30" s="118">
        <f>VALUE(J12-123.6/100*(J6-J9))</f>
        <v>10537.004999999999</v>
      </c>
      <c r="K30" s="119"/>
      <c r="L30" s="118">
        <f>VALUE(L12-123.6/100*(L6-L9))</f>
        <v>10815.159600000001</v>
      </c>
      <c r="M30" s="118"/>
      <c r="N30" s="118">
        <f>VALUE(N12-123.6/100*(N6-N9))</f>
        <v>10800.822</v>
      </c>
      <c r="O30" s="108"/>
      <c r="P30" s="118">
        <f>VALUE(P12-123.6/100*(P6-P9))</f>
        <v>-162.53399999999999</v>
      </c>
      <c r="Q30" s="119"/>
      <c r="R30" s="118">
        <f>VALUE(R12-123.6/100*(R6-R9))</f>
        <v>0</v>
      </c>
    </row>
    <row r="31" spans="1:18" ht="14.55" customHeight="1" x14ac:dyDescent="0.3">
      <c r="A31" s="117">
        <v>1.3819999999999999</v>
      </c>
      <c r="B31" s="118">
        <f>VALUE(B12-138.2/100*(B6-B9))</f>
        <v>11010.743799999998</v>
      </c>
      <c r="C31" s="108"/>
      <c r="D31" s="118">
        <f>VALUE(D12-138.2/100*(D6-D9))</f>
        <v>10559.298000000001</v>
      </c>
      <c r="E31" s="119"/>
      <c r="F31" s="118">
        <f>VALUE(F12-138.2/100*(F6-F9))</f>
        <v>-414.04720000000049</v>
      </c>
      <c r="G31" s="118"/>
      <c r="H31" s="118">
        <f>VALUE(H12-138.2/100*(H6-H9))</f>
        <v>-687.82140000000095</v>
      </c>
      <c r="I31" s="108"/>
      <c r="J31" s="118">
        <f>VALUE(J12-138.2/100*(J6-J9))</f>
        <v>10507.622499999999</v>
      </c>
      <c r="K31" s="119"/>
      <c r="L31" s="118">
        <f>VALUE(L12-138.2/100*(L6-L9))</f>
        <v>10831.745200000001</v>
      </c>
      <c r="M31" s="118"/>
      <c r="N31" s="118">
        <f>VALUE(N12-138.2/100*(N6-N9))</f>
        <v>10821.189</v>
      </c>
      <c r="O31" s="108"/>
      <c r="P31" s="118">
        <f>VALUE(P12-138.2/100*(P6-P9))</f>
        <v>-181.73299999999998</v>
      </c>
      <c r="Q31" s="119"/>
      <c r="R31" s="118">
        <f>VALUE(R12-138.2/100*(R6-R9))</f>
        <v>0</v>
      </c>
    </row>
    <row r="32" spans="1:18" ht="14.55" customHeight="1" x14ac:dyDescent="0.3">
      <c r="A32" s="117">
        <v>1.5</v>
      </c>
      <c r="B32" s="118">
        <f>VALUE(B12-150/100*(B6-B9))</f>
        <v>11002</v>
      </c>
      <c r="C32" s="108"/>
      <c r="D32" s="118">
        <f>VALUE(D12-150/100*(D6-D9))</f>
        <v>10528.5</v>
      </c>
      <c r="E32" s="119"/>
      <c r="F32" s="118">
        <f>VALUE(F12-150/100*(F6-F9))</f>
        <v>-449.40000000000055</v>
      </c>
      <c r="G32" s="118"/>
      <c r="H32" s="118">
        <f>VALUE(H12-150/100*(H6-H9))</f>
        <v>-746.55000000000109</v>
      </c>
      <c r="I32" s="108"/>
      <c r="J32" s="118">
        <f>VALUE(J12-150/100*(J6-J9))</f>
        <v>10483.875</v>
      </c>
      <c r="K32" s="119"/>
      <c r="L32" s="118">
        <f>VALUE(L12-150/100*(L6-L9))</f>
        <v>10845.150000000001</v>
      </c>
      <c r="M32" s="118"/>
      <c r="N32" s="118">
        <f>VALUE(N12-150/100*(N6-N9))</f>
        <v>10837.65</v>
      </c>
      <c r="O32" s="108"/>
      <c r="P32" s="118">
        <f>VALUE(P12-150/100*(P6-P9))</f>
        <v>-197.25</v>
      </c>
      <c r="Q32" s="119"/>
      <c r="R32" s="118">
        <f>VALUE(R12-150/100*(R6-R9))</f>
        <v>0</v>
      </c>
    </row>
    <row r="33" spans="1:18" ht="14.55" customHeight="1" x14ac:dyDescent="0.3">
      <c r="A33" s="130">
        <v>1.6180000000000001</v>
      </c>
      <c r="B33" s="131">
        <f>VALUE(B12-161.8/100*(B6-B9))</f>
        <v>10993.2562</v>
      </c>
      <c r="C33" s="132"/>
      <c r="D33" s="131">
        <f>VALUE(D12-161.8/100*(D6-D9))</f>
        <v>10497.701999999999</v>
      </c>
      <c r="E33" s="131"/>
      <c r="F33" s="131">
        <f>VALUE(F12-161.8/100*(F6-F9))</f>
        <v>-484.7528000000006</v>
      </c>
      <c r="G33" s="131"/>
      <c r="H33" s="131">
        <f>VALUE(H12-161.8/100*(H6-H9))</f>
        <v>-805.27860000000123</v>
      </c>
      <c r="I33" s="132"/>
      <c r="J33" s="131">
        <f>VALUE(J12-161.8/100*(J6-J9))</f>
        <v>10460.127500000001</v>
      </c>
      <c r="K33" s="131"/>
      <c r="L33" s="131">
        <f>VALUE(L12-161.8/100*(L6-L9))</f>
        <v>10858.5548</v>
      </c>
      <c r="M33" s="131"/>
      <c r="N33" s="131">
        <f>VALUE(N12-161.8/100*(N6-N9))</f>
        <v>10854.110999999999</v>
      </c>
      <c r="O33" s="132"/>
      <c r="P33" s="131">
        <f>VALUE(P12-161.8/100*(P6-P9))</f>
        <v>-212.76700000000002</v>
      </c>
      <c r="Q33" s="131"/>
      <c r="R33" s="131">
        <f>VALUE(R12-161.8/100*(R6-R9))</f>
        <v>0</v>
      </c>
    </row>
    <row r="34" spans="1:18" ht="14.55" customHeight="1" x14ac:dyDescent="0.3">
      <c r="A34" s="117">
        <v>1.7070000000000001</v>
      </c>
      <c r="B34" s="118">
        <f>VALUE(B12-170.07/100*(B6-B9))</f>
        <v>10987.128129999999</v>
      </c>
      <c r="C34" s="108"/>
      <c r="D34" s="118">
        <f>VALUE(D12-170.07/100*(D6-D9))</f>
        <v>10476.1173</v>
      </c>
      <c r="E34" s="119"/>
      <c r="F34" s="118">
        <f>VALUE(F12-170.07/100*(F6-F9))</f>
        <v>-509.52972000000057</v>
      </c>
      <c r="G34" s="118"/>
      <c r="H34" s="118">
        <f>VALUE(H12-170.07/100*(H6-H9))</f>
        <v>-846.43839000000116</v>
      </c>
      <c r="I34" s="108"/>
      <c r="J34" s="118">
        <f>VALUE(J12-170.07/100*(J6-J9))</f>
        <v>10443.484125000001</v>
      </c>
      <c r="K34" s="119"/>
      <c r="L34" s="118">
        <f>VALUE(L12-170.07/100*(L6-L9))</f>
        <v>10867.94952</v>
      </c>
      <c r="M34" s="118"/>
      <c r="N34" s="118">
        <f>VALUE(N12-170.07/100*(N6-N9))</f>
        <v>10865.647649999999</v>
      </c>
      <c r="O34" s="108"/>
      <c r="P34" s="118">
        <f>VALUE(P12-170.07/100*(P6-P9))</f>
        <v>-223.64204999999998</v>
      </c>
      <c r="Q34" s="119"/>
      <c r="R34" s="118">
        <f>VALUE(R12-170.07/100*(R6-R9))</f>
        <v>0</v>
      </c>
    </row>
    <row r="35" spans="1:18" ht="14.55" customHeight="1" x14ac:dyDescent="0.3">
      <c r="A35" s="45">
        <v>2</v>
      </c>
      <c r="B35" s="46">
        <f>VALUE(B12-200/100*(B6-B9))</f>
        <v>10964.949999999999</v>
      </c>
      <c r="C35" s="47"/>
      <c r="D35" s="46">
        <f>VALUE(D12-200/100*(D6-D9))</f>
        <v>10398</v>
      </c>
      <c r="E35" s="46"/>
      <c r="F35" s="46">
        <f>VALUE(F12-200/100*(F6-F9))</f>
        <v>-599.20000000000073</v>
      </c>
      <c r="G35" s="46"/>
      <c r="H35" s="46">
        <f>VALUE(H12-200/100*(H6-H9))</f>
        <v>-995.40000000000146</v>
      </c>
      <c r="I35" s="47"/>
      <c r="J35" s="46">
        <f>VALUE(J12-200/100*(J6-J9))</f>
        <v>10383.25</v>
      </c>
      <c r="K35" s="46"/>
      <c r="L35" s="46">
        <f>VALUE(L12-200/100*(L6-L9))</f>
        <v>10901.95</v>
      </c>
      <c r="M35" s="46"/>
      <c r="N35" s="46">
        <f>VALUE(N12-200/100*(N6-N9))</f>
        <v>10907.4</v>
      </c>
      <c r="O35" s="47"/>
      <c r="P35" s="46">
        <f>VALUE(P12-200/100*(P6-P9))</f>
        <v>-263</v>
      </c>
      <c r="Q35" s="46"/>
      <c r="R35" s="46">
        <f>VALUE(R12-200/100*(R6-R9))</f>
        <v>0</v>
      </c>
    </row>
    <row r="36" spans="1:18" ht="14.55" customHeight="1" x14ac:dyDescent="0.3">
      <c r="A36" s="117">
        <v>2.2360000000000002</v>
      </c>
      <c r="B36" s="118">
        <f>VALUE(B12-223.6/100*(B6-B9))</f>
        <v>10947.462399999999</v>
      </c>
      <c r="C36" s="108"/>
      <c r="D36" s="118">
        <f>VALUE(D12-223.6/100*(D6-D9))</f>
        <v>10336.404</v>
      </c>
      <c r="E36" s="119"/>
      <c r="F36" s="118">
        <f>VALUE(F12-223.6/100*(F6-F9))</f>
        <v>-669.90560000000073</v>
      </c>
      <c r="G36" s="118"/>
      <c r="H36" s="118">
        <f>VALUE(H12-223.6/100*(H6-H9))</f>
        <v>-1112.8572000000015</v>
      </c>
      <c r="I36" s="108"/>
      <c r="J36" s="118">
        <f>VALUE(J12-223.6/100*(J6-J9))</f>
        <v>10335.754999999999</v>
      </c>
      <c r="K36" s="119"/>
      <c r="L36" s="118">
        <f>VALUE(L12-223.6/100*(L6-L9))</f>
        <v>10928.759600000001</v>
      </c>
      <c r="M36" s="118"/>
      <c r="N36" s="118">
        <f>VALUE(N12-223.6/100*(N6-N9))</f>
        <v>10940.322</v>
      </c>
      <c r="O36" s="108"/>
      <c r="P36" s="118">
        <f>VALUE(P12-223.6/100*(P6-P9))</f>
        <v>-294.03399999999999</v>
      </c>
      <c r="Q36" s="119"/>
      <c r="R36" s="118">
        <f>VALUE(R12-223.6/100*(R6-R9))</f>
        <v>0</v>
      </c>
    </row>
    <row r="37" spans="1:18" ht="14.55" customHeight="1" x14ac:dyDescent="0.3">
      <c r="A37" s="45">
        <v>2.3820000000000001</v>
      </c>
      <c r="B37" s="46">
        <f>VALUE(B12-238.2/100*(B6-B9))</f>
        <v>10936.643799999998</v>
      </c>
      <c r="C37" s="47"/>
      <c r="D37" s="46">
        <f>VALUE(D12-238.2/100*(D6-D9))</f>
        <v>10298.298000000001</v>
      </c>
      <c r="E37" s="46"/>
      <c r="F37" s="46">
        <f>VALUE(F12-238.2/100*(F6-F9))</f>
        <v>-713.64720000000079</v>
      </c>
      <c r="G37" s="46"/>
      <c r="H37" s="46">
        <f>VALUE(H12-238.2/100*(H6-H9))</f>
        <v>-1185.5214000000017</v>
      </c>
      <c r="I37" s="47"/>
      <c r="J37" s="46">
        <f>VALUE(J12-238.2/100*(J6-J9))</f>
        <v>10306.372499999999</v>
      </c>
      <c r="K37" s="46"/>
      <c r="L37" s="46">
        <f>VALUE(L12-238.2/100*(L6-L9))</f>
        <v>10945.345200000002</v>
      </c>
      <c r="M37" s="46"/>
      <c r="N37" s="46">
        <f>VALUE(N12-238.2/100*(N6-N9))</f>
        <v>10960.689</v>
      </c>
      <c r="O37" s="47"/>
      <c r="P37" s="46">
        <f>VALUE(P12-238.2/100*(P6-P9))</f>
        <v>-313.23299999999995</v>
      </c>
      <c r="Q37" s="46"/>
      <c r="R37" s="46">
        <f>VALUE(R12-238.2/100*(R6-R9))</f>
        <v>0</v>
      </c>
    </row>
    <row r="38" spans="1:18" ht="14.55" customHeight="1" x14ac:dyDescent="0.3">
      <c r="A38" s="45">
        <v>2.6179999999999999</v>
      </c>
      <c r="B38" s="46">
        <f>VALUE(B12-261.8/100*(B6-B9))</f>
        <v>10919.156199999999</v>
      </c>
      <c r="C38" s="47"/>
      <c r="D38" s="46">
        <f>VALUE(D12-261.8/100*(D6-D9))</f>
        <v>10236.701999999999</v>
      </c>
      <c r="E38" s="46"/>
      <c r="F38" s="46">
        <f>VALUE(F12-261.8/100*(F6-F9))</f>
        <v>-784.35280000000103</v>
      </c>
      <c r="G38" s="46"/>
      <c r="H38" s="46">
        <f>VALUE(H12-261.8/100*(H6-H9))</f>
        <v>-1302.978600000002</v>
      </c>
      <c r="I38" s="47"/>
      <c r="J38" s="46">
        <f>VALUE(J12-261.8/100*(J6-J9))</f>
        <v>10258.877500000001</v>
      </c>
      <c r="K38" s="46"/>
      <c r="L38" s="46">
        <f>VALUE(L12-261.8/100*(L6-L9))</f>
        <v>10972.1548</v>
      </c>
      <c r="M38" s="46"/>
      <c r="N38" s="46">
        <f>VALUE(N12-261.8/100*(N6-N9))</f>
        <v>10993.610999999999</v>
      </c>
      <c r="O38" s="47"/>
      <c r="P38" s="46">
        <f>VALUE(P12-261.8/100*(P6-P9))</f>
        <v>-344.26700000000005</v>
      </c>
      <c r="Q38" s="46"/>
      <c r="R38" s="46">
        <f>VALUE(R12-261.8/100*(R6-R9))</f>
        <v>0</v>
      </c>
    </row>
    <row r="39" spans="1:18" ht="14.55" customHeight="1" x14ac:dyDescent="0.3">
      <c r="A39" s="45">
        <v>3</v>
      </c>
      <c r="B39" s="46">
        <f>VALUE(B12-300/100*(B6-B9))</f>
        <v>10890.849999999999</v>
      </c>
      <c r="C39" s="47"/>
      <c r="D39" s="46">
        <f>VALUE(D12-300/100*(D6-D9))</f>
        <v>10137</v>
      </c>
      <c r="E39" s="46"/>
      <c r="F39" s="46">
        <f>VALUE(F12-300/100*(F6-F9))</f>
        <v>-898.80000000000109</v>
      </c>
      <c r="G39" s="46"/>
      <c r="H39" s="46">
        <f>VALUE(H12-300/100*(H6-H9))</f>
        <v>-1493.1000000000022</v>
      </c>
      <c r="I39" s="47"/>
      <c r="J39" s="46">
        <f>VALUE(J12-300/100*(J6-J9))</f>
        <v>10182</v>
      </c>
      <c r="K39" s="46"/>
      <c r="L39" s="46">
        <f>VALUE(L12-300/100*(L6-L9))</f>
        <v>11015.550000000001</v>
      </c>
      <c r="M39" s="46"/>
      <c r="N39" s="46">
        <f>VALUE(N12-300/100*(N6-N9))</f>
        <v>11046.9</v>
      </c>
      <c r="O39" s="47"/>
      <c r="P39" s="46">
        <f>VALUE(P12-300/100*(P6-P9))</f>
        <v>-394.5</v>
      </c>
      <c r="Q39" s="46"/>
      <c r="R39" s="46">
        <f>VALUE(R12-300/100*(R6-R9))</f>
        <v>0</v>
      </c>
    </row>
    <row r="40" spans="1:18" ht="14.55" customHeight="1" x14ac:dyDescent="0.3">
      <c r="A40" s="117">
        <v>3.2360000000000002</v>
      </c>
      <c r="B40" s="118">
        <f>VALUE(B12-323.6/100*(B6-B9))</f>
        <v>10873.362399999998</v>
      </c>
      <c r="C40" s="108"/>
      <c r="D40" s="118">
        <f>VALUE(D12-323.6/100*(D6-D9))</f>
        <v>10075.404</v>
      </c>
      <c r="E40" s="119"/>
      <c r="F40" s="118">
        <f>VALUE(F12-323.6/100*(F6-F9))</f>
        <v>-969.50560000000121</v>
      </c>
      <c r="G40" s="118"/>
      <c r="H40" s="118">
        <f>VALUE(H12-323.6/100*(H6-H9))</f>
        <v>-1610.5572000000025</v>
      </c>
      <c r="I40" s="108"/>
      <c r="J40" s="118">
        <f>VALUE(J12-323.6/100*(J6-J9))</f>
        <v>10134.504999999999</v>
      </c>
      <c r="K40" s="119"/>
      <c r="L40" s="118">
        <f>VALUE(L12-323.6/100*(L6-L9))</f>
        <v>11042.359600000002</v>
      </c>
      <c r="M40" s="118"/>
      <c r="N40" s="118">
        <f>VALUE(N12-323.6/100*(N6-N9))</f>
        <v>11079.822</v>
      </c>
      <c r="O40" s="108"/>
      <c r="P40" s="118">
        <f>VALUE(P12-323.6/100*(P6-P9))</f>
        <v>-425.53400000000005</v>
      </c>
      <c r="Q40" s="119"/>
      <c r="R40" s="118">
        <f>VALUE(R12-323.6/100*(R6-R9))</f>
        <v>0</v>
      </c>
    </row>
    <row r="41" spans="1:18" ht="14.55" customHeight="1" x14ac:dyDescent="0.3">
      <c r="A41" s="45">
        <v>3.3820000000000001</v>
      </c>
      <c r="B41" s="46">
        <f>VALUE(B12-338.2/100*(B6-B9))</f>
        <v>10862.543799999998</v>
      </c>
      <c r="C41" s="47"/>
      <c r="D41" s="46">
        <f>VALUE(D12-338.2/100*(D6-D9))</f>
        <v>10037.298000000001</v>
      </c>
      <c r="E41" s="46"/>
      <c r="F41" s="46">
        <f>VALUE(F12-338.2/100*(F6-F9))</f>
        <v>-1013.2472000000012</v>
      </c>
      <c r="G41" s="46"/>
      <c r="H41" s="46">
        <f>VALUE(H12-338.2/100*(H6-H9))</f>
        <v>-1683.2214000000024</v>
      </c>
      <c r="I41" s="47"/>
      <c r="J41" s="46">
        <f>VALUE(J12-338.2/100*(J6-J9))</f>
        <v>10105.122499999999</v>
      </c>
      <c r="K41" s="46"/>
      <c r="L41" s="46">
        <f>VALUE(L12-338.2/100*(L6-L9))</f>
        <v>11058.945200000002</v>
      </c>
      <c r="M41" s="46"/>
      <c r="N41" s="46">
        <f>VALUE(N12-338.2/100*(N6-N9))</f>
        <v>11100.189</v>
      </c>
      <c r="O41" s="47"/>
      <c r="P41" s="46">
        <f>VALUE(P12-338.2/100*(P6-P9))</f>
        <v>-444.73299999999995</v>
      </c>
      <c r="Q41" s="46"/>
      <c r="R41" s="46">
        <f>VALUE(R12-338.2/100*(R6-R9))</f>
        <v>0</v>
      </c>
    </row>
    <row r="42" spans="1:18" ht="14.55" customHeight="1" x14ac:dyDescent="0.3">
      <c r="A42" s="45">
        <v>3.6179999999999999</v>
      </c>
      <c r="B42" s="46">
        <f>VALUE(B12-361.8/100*(B6-B9))</f>
        <v>10845.056199999999</v>
      </c>
      <c r="C42" s="47"/>
      <c r="D42" s="46">
        <f>VALUE(D12-361.8/100*(D6-D9))</f>
        <v>9975.7019999999993</v>
      </c>
      <c r="E42" s="46"/>
      <c r="F42" s="46">
        <f>VALUE(F12-361.8/100*(F6-F9))</f>
        <v>-1083.9528000000014</v>
      </c>
      <c r="G42" s="46"/>
      <c r="H42" s="46">
        <f>VALUE(H12-361.8/100*(H6-H9))</f>
        <v>-1800.6786000000027</v>
      </c>
      <c r="I42" s="47"/>
      <c r="J42" s="46">
        <f>VALUE(J12-361.8/100*(J6-J9))</f>
        <v>10057.627500000001</v>
      </c>
      <c r="K42" s="46"/>
      <c r="L42" s="46">
        <f>VALUE(L12-361.8/100*(L6-L9))</f>
        <v>11085.754800000001</v>
      </c>
      <c r="M42" s="46"/>
      <c r="N42" s="46">
        <f>VALUE(N12-361.8/100*(N6-N9))</f>
        <v>11133.110999999999</v>
      </c>
      <c r="O42" s="47"/>
      <c r="P42" s="46">
        <f>VALUE(P12-361.8/100*(P6-P9))</f>
        <v>-475.76700000000005</v>
      </c>
      <c r="Q42" s="46"/>
      <c r="R42" s="46">
        <f>VALUE(R12-361.8/100*(R6-R9))</f>
        <v>0</v>
      </c>
    </row>
    <row r="43" spans="1:18" ht="14.55" customHeight="1" x14ac:dyDescent="0.3">
      <c r="A43" s="45">
        <v>4</v>
      </c>
      <c r="B43" s="46">
        <f>VALUE(B12-400/100*(B6-B9))</f>
        <v>10816.749999999998</v>
      </c>
      <c r="C43" s="47"/>
      <c r="D43" s="46">
        <f>VALUE(D12-400/100*(D6-D9))</f>
        <v>9876</v>
      </c>
      <c r="E43" s="46"/>
      <c r="F43" s="46">
        <f>VALUE(F12-400/100*(F6-F9))</f>
        <v>-1198.4000000000015</v>
      </c>
      <c r="G43" s="46"/>
      <c r="H43" s="46">
        <f>VALUE(H12-400/100*(H6-H9))</f>
        <v>-1990.8000000000029</v>
      </c>
      <c r="I43" s="47"/>
      <c r="J43" s="46">
        <f>VALUE(J12-400/100*(J6-J9))</f>
        <v>9980.75</v>
      </c>
      <c r="K43" s="46"/>
      <c r="L43" s="46">
        <f>VALUE(L12-400/100*(L6-L9))</f>
        <v>11129.150000000001</v>
      </c>
      <c r="M43" s="46"/>
      <c r="N43" s="46">
        <f>VALUE(N12-400/100*(N6-N9))</f>
        <v>11186.4</v>
      </c>
      <c r="O43" s="47"/>
      <c r="P43" s="46">
        <f>VALUE(P12-400/100*(P6-P9))</f>
        <v>-526</v>
      </c>
      <c r="Q43" s="46"/>
      <c r="R43" s="46">
        <f>VALUE(R12-400/100*(R6-R9))</f>
        <v>0</v>
      </c>
    </row>
    <row r="44" spans="1:18" ht="14.55" customHeight="1" x14ac:dyDescent="0.3">
      <c r="A44" s="117">
        <v>4.2359999999999998</v>
      </c>
      <c r="B44" s="118">
        <f>VALUE(B12-423.6/100*(B6-B9))</f>
        <v>10799.262399999998</v>
      </c>
      <c r="C44" s="108"/>
      <c r="D44" s="118">
        <f>VALUE(D12-423.6/100*(D6-D9))</f>
        <v>9814.4040000000005</v>
      </c>
      <c r="E44" s="119"/>
      <c r="F44" s="118">
        <f>VALUE(F12-423.6/100*(F6-F9))</f>
        <v>-1269.1056000000017</v>
      </c>
      <c r="G44" s="118"/>
      <c r="H44" s="118">
        <f>VALUE(H12-423.6/100*(H6-H9))</f>
        <v>-2108.2572000000032</v>
      </c>
      <c r="I44" s="108"/>
      <c r="J44" s="118">
        <f>VALUE(J12-423.6/100*(J6-J9))</f>
        <v>9933.2549999999992</v>
      </c>
      <c r="K44" s="119"/>
      <c r="L44" s="118">
        <f>VALUE(L12-423.6/100*(L6-L9))</f>
        <v>11155.959600000002</v>
      </c>
      <c r="M44" s="118"/>
      <c r="N44" s="118">
        <f>VALUE(N12-423.6/100*(N6-N9))</f>
        <v>11219.322</v>
      </c>
      <c r="O44" s="108"/>
      <c r="P44" s="118">
        <f>VALUE(P12-423.6/100*(P6-P9))</f>
        <v>-557.03400000000011</v>
      </c>
      <c r="Q44" s="119"/>
      <c r="R44" s="118">
        <f>VALUE(R12-423.6/100*(R6-R9))</f>
        <v>0</v>
      </c>
    </row>
    <row r="45" spans="1:18" ht="14.55" customHeight="1" x14ac:dyDescent="0.3">
      <c r="A45" s="117">
        <v>4.3819999999999997</v>
      </c>
      <c r="B45" s="118">
        <f>VALUE(B12-438.2/100*(B6-B9))</f>
        <v>10788.443799999997</v>
      </c>
      <c r="C45" s="108"/>
      <c r="D45" s="118">
        <f>VALUE(D12-438.2/100*(D6-D9))</f>
        <v>9776.2980000000007</v>
      </c>
      <c r="E45" s="119"/>
      <c r="F45" s="118">
        <f>VALUE(F12-438.2/100*(F6-F9))</f>
        <v>-1312.8472000000015</v>
      </c>
      <c r="G45" s="118"/>
      <c r="H45" s="118">
        <f>VALUE(H12-438.2/100*(H6-H9))</f>
        <v>-2180.9214000000029</v>
      </c>
      <c r="I45" s="108"/>
      <c r="J45" s="118">
        <f>VALUE(J12-438.2/100*(J6-J9))</f>
        <v>9903.8724999999995</v>
      </c>
      <c r="K45" s="119"/>
      <c r="L45" s="118">
        <f>VALUE(L12-438.2/100*(L6-L9))</f>
        <v>11172.545200000002</v>
      </c>
      <c r="M45" s="118"/>
      <c r="N45" s="118">
        <f>VALUE(N12-438.2/100*(N6-N9))</f>
        <v>11239.689</v>
      </c>
      <c r="O45" s="108"/>
      <c r="P45" s="118">
        <f>VALUE(P12-438.2/100*(P6-P9))</f>
        <v>-576.23299999999995</v>
      </c>
      <c r="Q45" s="119"/>
      <c r="R45" s="118">
        <f>VALUE(R12-438.2/100*(R6-R9))</f>
        <v>0</v>
      </c>
    </row>
    <row r="46" spans="1:18" ht="14.55" customHeight="1" x14ac:dyDescent="0.3">
      <c r="A46" s="117">
        <v>4.6180000000000003</v>
      </c>
      <c r="B46" s="118">
        <f>VALUE(B12-461.8/100*(B6-B9))</f>
        <v>10770.956199999999</v>
      </c>
      <c r="C46" s="108"/>
      <c r="D46" s="118">
        <f>VALUE(D12-461.8/100*(D6-D9))</f>
        <v>9714.7019999999993</v>
      </c>
      <c r="E46" s="119"/>
      <c r="F46" s="118">
        <f>VALUE(F12-461.8/100*(F6-F9))</f>
        <v>-1383.5528000000018</v>
      </c>
      <c r="G46" s="118"/>
      <c r="H46" s="118">
        <f>VALUE(H12-461.8/100*(H6-H9))</f>
        <v>-2298.3786000000036</v>
      </c>
      <c r="I46" s="108"/>
      <c r="J46" s="118">
        <f>VALUE(J12-461.8/100*(J6-J9))</f>
        <v>9856.3775000000005</v>
      </c>
      <c r="K46" s="119"/>
      <c r="L46" s="118">
        <f>VALUE(L12-461.8/100*(L6-L9))</f>
        <v>11199.354800000001</v>
      </c>
      <c r="M46" s="118"/>
      <c r="N46" s="118">
        <f>VALUE(N12-461.8/100*(N6-N9))</f>
        <v>11272.610999999999</v>
      </c>
      <c r="O46" s="108"/>
      <c r="P46" s="118">
        <f>VALUE(P12-461.8/100*(P6-P9))</f>
        <v>-607.26700000000005</v>
      </c>
      <c r="Q46" s="119"/>
      <c r="R46" s="118">
        <f>VALUE(R12-461.8/100*(R6-R9))</f>
        <v>0</v>
      </c>
    </row>
    <row r="47" spans="1:18" ht="14.55" customHeight="1" x14ac:dyDescent="0.3">
      <c r="A47" s="117">
        <v>5</v>
      </c>
      <c r="B47" s="118">
        <f>VALUE(B12-500/100*(B6-B9))</f>
        <v>10742.649999999998</v>
      </c>
      <c r="C47" s="108"/>
      <c r="D47" s="118">
        <f>VALUE(D12-500/100*(D6-D9))</f>
        <v>9615</v>
      </c>
      <c r="E47" s="119"/>
      <c r="F47" s="118">
        <f>VALUE(F12-500/100*(F6-F9))</f>
        <v>-1498.0000000000018</v>
      </c>
      <c r="G47" s="118"/>
      <c r="H47" s="118">
        <f>VALUE(H12-500/100*(H6-H9))</f>
        <v>-2488.5000000000036</v>
      </c>
      <c r="I47" s="108"/>
      <c r="J47" s="118">
        <f>VALUE(J12-500/100*(J6-J9))</f>
        <v>9779.5</v>
      </c>
      <c r="K47" s="119"/>
      <c r="L47" s="118">
        <f>VALUE(L12-500/100*(L6-L9))</f>
        <v>11242.750000000002</v>
      </c>
      <c r="M47" s="118"/>
      <c r="N47" s="118">
        <f>VALUE(N12-500/100*(N6-N9))</f>
        <v>11325.9</v>
      </c>
      <c r="O47" s="108"/>
      <c r="P47" s="118">
        <f>VALUE(P12-500/100*(P6-P9))</f>
        <v>-657.5</v>
      </c>
      <c r="Q47" s="119"/>
      <c r="R47" s="118">
        <f>VALUE(R12-500/100*(R6-R9))</f>
        <v>0</v>
      </c>
    </row>
    <row r="48" spans="1:18" ht="14.55" customHeight="1" x14ac:dyDescent="0.3">
      <c r="A48" s="117">
        <v>5.2359999999999998</v>
      </c>
      <c r="B48" s="118">
        <f>VALUE(B12-523.6/100*(B6-B9))</f>
        <v>10725.162399999997</v>
      </c>
      <c r="C48" s="108"/>
      <c r="D48" s="118">
        <f>VALUE(D12-523.6/100*(D6-D9))</f>
        <v>9553.4040000000005</v>
      </c>
      <c r="E48" s="119"/>
      <c r="F48" s="118">
        <f>VALUE(F12-523.6/100*(F6-F9))</f>
        <v>-1568.7056000000021</v>
      </c>
      <c r="G48" s="118"/>
      <c r="H48" s="118">
        <f>VALUE(H12-523.6/100*(H6-H9))</f>
        <v>-2605.9572000000039</v>
      </c>
      <c r="I48" s="108"/>
      <c r="J48" s="118">
        <f>VALUE(J12-523.6/100*(J6-J9))</f>
        <v>9732.0049999999992</v>
      </c>
      <c r="K48" s="119"/>
      <c r="L48" s="118">
        <f>VALUE(L12-523.6/100*(L6-L9))</f>
        <v>11269.559600000002</v>
      </c>
      <c r="M48" s="118"/>
      <c r="N48" s="118">
        <f>VALUE(N12-523.6/100*(N6-N9))</f>
        <v>11358.822</v>
      </c>
      <c r="O48" s="108"/>
      <c r="P48" s="118">
        <f>VALUE(P12-523.6/100*(P6-P9))</f>
        <v>-688.53400000000011</v>
      </c>
      <c r="Q48" s="119"/>
      <c r="R48" s="118">
        <f>VALUE(R12-523.6/100*(R6-R9))</f>
        <v>0</v>
      </c>
    </row>
    <row r="49" spans="1:18" ht="14.55" customHeight="1" x14ac:dyDescent="0.3">
      <c r="A49" s="117">
        <v>5.3819999999999997</v>
      </c>
      <c r="B49" s="118">
        <f>VALUE(B12-538.2/100*(B6-B9))</f>
        <v>10714.343799999997</v>
      </c>
      <c r="C49" s="108"/>
      <c r="D49" s="118">
        <f>VALUE(D12-538.2/100*(D6-D9))</f>
        <v>9515.2979999999989</v>
      </c>
      <c r="E49" s="119"/>
      <c r="F49" s="118">
        <f>VALUE(F12-538.2/100*(F6-F9))</f>
        <v>-1612.4472000000021</v>
      </c>
      <c r="G49" s="118"/>
      <c r="H49" s="118">
        <f>VALUE(H12-538.2/100*(H6-H9))</f>
        <v>-2678.6214000000041</v>
      </c>
      <c r="I49" s="108"/>
      <c r="J49" s="118">
        <f>VALUE(J12-538.2/100*(J6-J9))</f>
        <v>9702.6224999999995</v>
      </c>
      <c r="K49" s="119"/>
      <c r="L49" s="118">
        <f>VALUE(L12-538.2/100*(L6-L9))</f>
        <v>11286.145200000003</v>
      </c>
      <c r="M49" s="118"/>
      <c r="N49" s="118">
        <f>VALUE(N12-538.2/100*(N6-N9))</f>
        <v>11379.189</v>
      </c>
      <c r="O49" s="108"/>
      <c r="P49" s="118">
        <f>VALUE(P12-538.2/100*(P6-P9))</f>
        <v>-707.73300000000006</v>
      </c>
      <c r="Q49" s="119"/>
      <c r="R49" s="118">
        <f>VALUE(R12-538.2/100*(R6-R9))</f>
        <v>0</v>
      </c>
    </row>
    <row r="50" spans="1:18" ht="14.55" customHeight="1" x14ac:dyDescent="0.3">
      <c r="A50" s="117">
        <v>5.6180000000000003</v>
      </c>
      <c r="B50" s="118">
        <f>VALUE(B12-561.8/100*(B6-B9))</f>
        <v>10696.856199999998</v>
      </c>
      <c r="C50" s="108"/>
      <c r="D50" s="118">
        <f>VALUE(D12-561.8/100*(D6-D9))</f>
        <v>9453.7020000000011</v>
      </c>
      <c r="E50" s="119"/>
      <c r="F50" s="118">
        <f>VALUE(F12-561.8/100*(F6-F9))</f>
        <v>-1683.1528000000019</v>
      </c>
      <c r="G50" s="118"/>
      <c r="H50" s="118">
        <f>VALUE(H12-561.8/100*(H6-H9))</f>
        <v>-2796.0786000000039</v>
      </c>
      <c r="I50" s="108"/>
      <c r="J50" s="118">
        <f>VALUE(J12-561.8/100*(J6-J9))</f>
        <v>9655.1275000000005</v>
      </c>
      <c r="K50" s="119"/>
      <c r="L50" s="118">
        <f>VALUE(L12-561.8/100*(L6-L9))</f>
        <v>11312.954800000001</v>
      </c>
      <c r="M50" s="118"/>
      <c r="N50" s="118">
        <f>VALUE(N12-561.8/100*(N6-N9))</f>
        <v>11412.110999999999</v>
      </c>
      <c r="O50" s="108"/>
      <c r="P50" s="118">
        <f>VALUE(P12-561.8/100*(P6-P9))</f>
        <v>-738.76699999999994</v>
      </c>
      <c r="Q50" s="119"/>
      <c r="R50" s="118">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F17" sqref="F17"/>
    </sheetView>
  </sheetViews>
  <sheetFormatPr defaultColWidth="8.77734375" defaultRowHeight="14.55" customHeight="1" x14ac:dyDescent="0.3"/>
  <cols>
    <col min="1" max="1" width="22" style="106" customWidth="1"/>
    <col min="2" max="2" width="12.77734375" style="106" customWidth="1"/>
    <col min="3" max="3" width="5.77734375" style="106" customWidth="1"/>
    <col min="4" max="4" width="12.77734375" style="106" customWidth="1"/>
    <col min="5" max="5" width="5.77734375" style="106" customWidth="1"/>
    <col min="6" max="6" width="12.77734375" style="106"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106"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11022.75</v>
      </c>
      <c r="E6" s="128"/>
      <c r="F6" s="38">
        <v>10920.5</v>
      </c>
      <c r="G6" s="114"/>
      <c r="H6" s="36">
        <v>10783</v>
      </c>
      <c r="I6" s="127"/>
      <c r="J6" s="37">
        <v>10920</v>
      </c>
      <c r="K6" s="128"/>
      <c r="L6" s="38">
        <v>10620.4</v>
      </c>
      <c r="M6" s="114"/>
      <c r="N6" s="36">
        <v>10620.4</v>
      </c>
      <c r="O6" s="127"/>
      <c r="P6" s="37">
        <v>10759.9</v>
      </c>
      <c r="Q6" s="128"/>
      <c r="R6" s="38"/>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10620.4</v>
      </c>
      <c r="C9" s="127"/>
      <c r="D9" s="37">
        <v>10620.4</v>
      </c>
      <c r="E9" s="128"/>
      <c r="F9" s="38">
        <v>10620.4</v>
      </c>
      <c r="G9" s="114"/>
      <c r="H9" s="36">
        <v>10620.4</v>
      </c>
      <c r="I9" s="127"/>
      <c r="J9" s="37">
        <v>10718.75</v>
      </c>
      <c r="K9" s="128"/>
      <c r="L9" s="38">
        <v>10734</v>
      </c>
      <c r="M9" s="114"/>
      <c r="N9" s="36">
        <v>10759.9</v>
      </c>
      <c r="O9" s="127"/>
      <c r="P9" s="37">
        <v>10628.4</v>
      </c>
      <c r="Q9" s="128"/>
      <c r="R9" s="38"/>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c r="C12" s="127" t="s">
        <v>58</v>
      </c>
      <c r="D12" s="37"/>
      <c r="E12" s="128" t="s">
        <v>58</v>
      </c>
      <c r="F12" s="38"/>
      <c r="G12" s="114"/>
      <c r="H12" s="36"/>
      <c r="I12" s="127"/>
      <c r="J12" s="37">
        <v>10785.75</v>
      </c>
      <c r="K12" s="128"/>
      <c r="L12" s="38">
        <v>10674.75</v>
      </c>
      <c r="M12" s="114"/>
      <c r="N12" s="36">
        <v>10628.4</v>
      </c>
      <c r="O12" s="127"/>
      <c r="P12" s="37"/>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10737.8572</v>
      </c>
      <c r="C16" s="41"/>
      <c r="D16" s="40">
        <f>VALUE(23.6/100*(D6-D9)+D9)</f>
        <v>10715.354600000001</v>
      </c>
      <c r="E16" s="40"/>
      <c r="F16" s="40">
        <f>VALUE(23.6/100*(F6-F9)+F9)</f>
        <v>10691.223599999999</v>
      </c>
      <c r="G16" s="40"/>
      <c r="H16" s="40">
        <f>VALUE(23.6/100*(H6-H9)+H9)</f>
        <v>10658.7736</v>
      </c>
      <c r="I16" s="41"/>
      <c r="J16" s="40">
        <f>VALUE(23.6/100*(J6-J9)+J9)</f>
        <v>10766.245000000001</v>
      </c>
      <c r="K16" s="40"/>
      <c r="L16" s="40">
        <f>VALUE(23.6/100*(L6-L9)+L9)</f>
        <v>10707.190399999999</v>
      </c>
      <c r="M16" s="40"/>
      <c r="N16" s="40">
        <f>VALUE(23.6/100*(N6-N9)+N9)</f>
        <v>10726.977999999999</v>
      </c>
      <c r="O16" s="41"/>
      <c r="P16" s="40">
        <f>VALUE(23.6/100*(P6-P9)+P9)</f>
        <v>10659.433999999999</v>
      </c>
      <c r="Q16" s="40"/>
      <c r="R16" s="40">
        <f>VALUE(23.6/100*(R6-R9)+R9)</f>
        <v>0</v>
      </c>
    </row>
    <row r="17" spans="1:18" ht="14.55" customHeight="1" x14ac:dyDescent="0.3">
      <c r="A17" s="42">
        <v>0.38200000000000001</v>
      </c>
      <c r="B17" s="43">
        <f>38.2/100*(B6-B9)+B9</f>
        <v>10810.5214</v>
      </c>
      <c r="C17" s="44"/>
      <c r="D17" s="43">
        <f>VALUE(38.2/100*(D6-D9)+D9)</f>
        <v>10774.0977</v>
      </c>
      <c r="E17" s="43"/>
      <c r="F17" s="43">
        <f>VALUE(38.2/100*(F6-F9)+F9)</f>
        <v>10735.038199999999</v>
      </c>
      <c r="G17" s="43"/>
      <c r="H17" s="43">
        <f>38.2/100*(H6-H9)+H9</f>
        <v>10682.513199999999</v>
      </c>
      <c r="I17" s="44"/>
      <c r="J17" s="43">
        <f>VALUE(38.2/100*(J6-J9)+J9)</f>
        <v>10795.627500000001</v>
      </c>
      <c r="K17" s="43"/>
      <c r="L17" s="43">
        <f>VALUE(38.2/100*(L6-L9)+L9)</f>
        <v>10690.604799999999</v>
      </c>
      <c r="M17" s="43"/>
      <c r="N17" s="43">
        <f>38.2/100*(N6-N9)+N9</f>
        <v>10706.610999999999</v>
      </c>
      <c r="O17" s="44"/>
      <c r="P17" s="43">
        <f>VALUE(38.2/100*(P6-P9)+P9)</f>
        <v>10678.633</v>
      </c>
      <c r="Q17" s="43"/>
      <c r="R17" s="43">
        <f>VALUE(38.2/100*(R6-R9)+R9)</f>
        <v>0</v>
      </c>
    </row>
    <row r="18" spans="1:18" ht="14.55" customHeight="1" x14ac:dyDescent="0.3">
      <c r="A18" s="39">
        <v>0.5</v>
      </c>
      <c r="B18" s="40">
        <f>VALUE(50/100*(B6-B9)+B9)</f>
        <v>10869.25</v>
      </c>
      <c r="C18" s="41"/>
      <c r="D18" s="40">
        <f>VALUE(50/100*(D6-D9)+D9)</f>
        <v>10821.575000000001</v>
      </c>
      <c r="E18" s="40"/>
      <c r="F18" s="40">
        <f>VALUE(50/100*(F6-F9)+F9)</f>
        <v>10770.45</v>
      </c>
      <c r="G18" s="40"/>
      <c r="H18" s="40">
        <f>VALUE(50/100*(H6-H9)+H9)</f>
        <v>10701.7</v>
      </c>
      <c r="I18" s="41"/>
      <c r="J18" s="40">
        <f>VALUE(50/100*(J6-J9)+J9)</f>
        <v>10819.375</v>
      </c>
      <c r="K18" s="40"/>
      <c r="L18" s="40">
        <f>VALUE(50/100*(L6-L9)+L9)</f>
        <v>10677.2</v>
      </c>
      <c r="M18" s="40"/>
      <c r="N18" s="40">
        <f>VALUE(50/100*(N6-N9)+N9)</f>
        <v>10690.15</v>
      </c>
      <c r="O18" s="41"/>
      <c r="P18" s="40">
        <f>VALUE(50/100*(P6-P9)+P9)</f>
        <v>10694.15</v>
      </c>
      <c r="Q18" s="40"/>
      <c r="R18" s="40">
        <f>VALUE(50/100*(R6-R9)+R9)</f>
        <v>0</v>
      </c>
    </row>
    <row r="19" spans="1:18" ht="14.55" customHeight="1" x14ac:dyDescent="0.3">
      <c r="A19" s="39">
        <v>0.61799999999999999</v>
      </c>
      <c r="B19" s="40">
        <f>VALUE(61.8/100*(B6-B9)+B9)</f>
        <v>10927.9786</v>
      </c>
      <c r="C19" s="41"/>
      <c r="D19" s="40">
        <f>VALUE(61.8/100*(D6-D9)+D9)</f>
        <v>10869.052299999999</v>
      </c>
      <c r="E19" s="40"/>
      <c r="F19" s="40">
        <f>VALUE(61.8/100*(F6-F9)+F9)</f>
        <v>10805.861800000001</v>
      </c>
      <c r="G19" s="40"/>
      <c r="H19" s="40">
        <f>VALUE(61.8/100*(H6-H9)+H9)</f>
        <v>10720.8868</v>
      </c>
      <c r="I19" s="41"/>
      <c r="J19" s="40">
        <f>VALUE(61.8/100*(J6-J9)+J9)</f>
        <v>10843.122499999999</v>
      </c>
      <c r="K19" s="40"/>
      <c r="L19" s="40">
        <f>VALUE(61.8/100*(L6-L9)+L9)</f>
        <v>10663.7952</v>
      </c>
      <c r="M19" s="40"/>
      <c r="N19" s="40">
        <f>VALUE(61.8/100*(N6-N9)+N9)</f>
        <v>10673.689</v>
      </c>
      <c r="O19" s="41"/>
      <c r="P19" s="40">
        <f>VALUE(61.8/100*(P6-P9)+P9)</f>
        <v>10709.666999999999</v>
      </c>
      <c r="Q19" s="40"/>
      <c r="R19" s="40">
        <f>VALUE(61.8/100*(R6-R9)+R9)</f>
        <v>0</v>
      </c>
    </row>
    <row r="20" spans="1:18" ht="14.55" customHeight="1" x14ac:dyDescent="0.3">
      <c r="A20" s="117">
        <v>0.70699999999999996</v>
      </c>
      <c r="B20" s="118">
        <f>VALUE(70.7/100*(B6-B9)+B9)</f>
        <v>10972.2739</v>
      </c>
      <c r="C20" s="108"/>
      <c r="D20" s="118">
        <f>VALUE(70.7/100*(D6-D9)+D9)</f>
        <v>10904.86145</v>
      </c>
      <c r="E20" s="119"/>
      <c r="F20" s="118">
        <f>VALUE(70.7/100*(F6-F9)+F9)</f>
        <v>10832.5707</v>
      </c>
      <c r="G20" s="118"/>
      <c r="H20" s="118">
        <f>VALUE(70.7/100*(H6-H9)+H9)</f>
        <v>10735.358200000001</v>
      </c>
      <c r="I20" s="108"/>
      <c r="J20" s="118">
        <f>VALUE(70.7/100*(J6-J9)+J9)</f>
        <v>10861.033750000001</v>
      </c>
      <c r="K20" s="119"/>
      <c r="L20" s="118">
        <f>VALUE(70.7/100*(L6-L9)+L9)</f>
        <v>10653.684799999999</v>
      </c>
      <c r="M20" s="118"/>
      <c r="N20" s="118">
        <f>VALUE(70.7/100*(N6-N9)+N9)</f>
        <v>10661.273499999999</v>
      </c>
      <c r="O20" s="108"/>
      <c r="P20" s="118">
        <f>VALUE(70.7/100*(P6-P9)+P9)</f>
        <v>10721.370499999999</v>
      </c>
      <c r="Q20" s="119"/>
      <c r="R20" s="118">
        <f>VALUE(70.7/100*(R6-R9)+R9)</f>
        <v>0</v>
      </c>
    </row>
    <row r="21" spans="1:18" ht="14.55" customHeight="1" x14ac:dyDescent="0.3">
      <c r="A21" s="39">
        <v>0.78600000000000003</v>
      </c>
      <c r="B21" s="40">
        <f>VALUE(78.6/100*(B6-B9)+B9)</f>
        <v>11011.592200000001</v>
      </c>
      <c r="C21" s="41"/>
      <c r="D21" s="40">
        <f>VALUE(78.6/100*(D6-D9)+D9)</f>
        <v>10936.6471</v>
      </c>
      <c r="E21" s="40"/>
      <c r="F21" s="40">
        <f>VALUE(78.6/100*(F6-F9)+F9)</f>
        <v>10856.2786</v>
      </c>
      <c r="G21" s="40"/>
      <c r="H21" s="40">
        <f>VALUE(78.6/100*(H6-H9)+H9)</f>
        <v>10748.203600000001</v>
      </c>
      <c r="I21" s="41"/>
      <c r="J21" s="40">
        <f>VALUE(78.6/100*(J6-J9)+J9)</f>
        <v>10876.932500000001</v>
      </c>
      <c r="K21" s="40"/>
      <c r="L21" s="40">
        <f>VALUE(78.6/100*(L6-L9)+L9)</f>
        <v>10644.7104</v>
      </c>
      <c r="M21" s="40"/>
      <c r="N21" s="40">
        <f>VALUE(78.6/100*(N6-N9)+N9)</f>
        <v>10650.252999999999</v>
      </c>
      <c r="O21" s="41"/>
      <c r="P21" s="40">
        <f>VALUE(78.6/100*(P6-P9)+P9)</f>
        <v>10731.759</v>
      </c>
      <c r="Q21" s="40"/>
      <c r="R21" s="40">
        <f>VALUE(78.6/100*(R6-R9)+R9)</f>
        <v>0</v>
      </c>
    </row>
    <row r="22" spans="1:18" ht="14.55" customHeight="1" x14ac:dyDescent="0.3">
      <c r="A22" s="117">
        <v>1</v>
      </c>
      <c r="B22" s="118">
        <f>VALUE(100/100*(B6-B9)+B9)</f>
        <v>11118.1</v>
      </c>
      <c r="C22" s="108"/>
      <c r="D22" s="118">
        <f>VALUE(100/100*(D6-D9)+D9)</f>
        <v>11022.75</v>
      </c>
      <c r="E22" s="119"/>
      <c r="F22" s="118">
        <f>VALUE(100/100*(F6-F9)+F9)</f>
        <v>10920.5</v>
      </c>
      <c r="G22" s="118"/>
      <c r="H22" s="118">
        <f>VALUE(100/100*(H6-H9)+H9)</f>
        <v>10783</v>
      </c>
      <c r="I22" s="108"/>
      <c r="J22" s="118">
        <f>VALUE(100/100*(J6-J9)+J9)</f>
        <v>10920</v>
      </c>
      <c r="K22" s="119"/>
      <c r="L22" s="118">
        <f>VALUE(100/100*(L6-L9)+L9)</f>
        <v>10620.4</v>
      </c>
      <c r="M22" s="118"/>
      <c r="N22" s="118">
        <f>VALUE(100/100*(N6-N9)+N9)</f>
        <v>10620.4</v>
      </c>
      <c r="O22" s="108"/>
      <c r="P22" s="118">
        <f>VALUE(100/100*(P6-P9)+P9)</f>
        <v>10759.9</v>
      </c>
      <c r="Q22" s="119"/>
      <c r="R22" s="118">
        <f>VALUE(100/100*(R6-R9)+R9)</f>
        <v>0</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-190.12140000000028</v>
      </c>
      <c r="C25" s="47"/>
      <c r="D25" s="46">
        <f>VALUE(D12-38.2/100*(D6-D9))</f>
        <v>-153.69770000000014</v>
      </c>
      <c r="E25" s="46"/>
      <c r="F25" s="46">
        <f>VALUE(F12-38.2/100*(F6-F9))</f>
        <v>-114.63820000000014</v>
      </c>
      <c r="G25" s="46"/>
      <c r="H25" s="46">
        <f>VALUE(H12-38.2/100*(H6-H9))</f>
        <v>-62.113200000000141</v>
      </c>
      <c r="I25" s="47"/>
      <c r="J25" s="46">
        <f>VALUE(J12-38.2/100*(J6-J9))</f>
        <v>10708.872499999999</v>
      </c>
      <c r="K25" s="46"/>
      <c r="L25" s="46">
        <f>VALUE(L12-38.2/100*(L6-L9))</f>
        <v>10718.145200000001</v>
      </c>
      <c r="M25" s="46"/>
      <c r="N25" s="46">
        <f>VALUE(N12-38.2/100*(N6-N9))</f>
        <v>10681.689</v>
      </c>
      <c r="O25" s="47"/>
      <c r="P25" s="46">
        <f>VALUE(P12-38.2/100*(P6-P9))</f>
        <v>-50.233000000000004</v>
      </c>
      <c r="Q25" s="46"/>
      <c r="R25" s="46">
        <f>VALUE(R12-38.2/100*(R6-R9))</f>
        <v>0</v>
      </c>
    </row>
    <row r="26" spans="1:18" ht="14.55" customHeight="1" x14ac:dyDescent="0.3">
      <c r="A26" s="45">
        <v>0.5</v>
      </c>
      <c r="B26" s="46">
        <f>VALUE(B12-50/100*(B6-B9))</f>
        <v>-248.85000000000036</v>
      </c>
      <c r="C26" s="47"/>
      <c r="D26" s="46">
        <f>VALUE(D12-50/100*(D6-D9))</f>
        <v>-201.17500000000018</v>
      </c>
      <c r="E26" s="46"/>
      <c r="F26" s="46">
        <f>VALUE(F12-50/100*(F6-F9))</f>
        <v>-150.05000000000018</v>
      </c>
      <c r="G26" s="46"/>
      <c r="H26" s="46">
        <f>VALUE(H12-50/100*(H6-H9))</f>
        <v>-81.300000000000182</v>
      </c>
      <c r="I26" s="47"/>
      <c r="J26" s="46">
        <f>VALUE(J12-50/100*(J6-J9))</f>
        <v>10685.125</v>
      </c>
      <c r="K26" s="46"/>
      <c r="L26" s="46">
        <f>VALUE(L12-50/100*(L6-L9))</f>
        <v>10731.55</v>
      </c>
      <c r="M26" s="46"/>
      <c r="N26" s="46">
        <f>VALUE(N12-50/100*(N6-N9))</f>
        <v>10698.15</v>
      </c>
      <c r="O26" s="47"/>
      <c r="P26" s="46">
        <f>VALUE(P12-50/100*(P6-P9))</f>
        <v>-65.75</v>
      </c>
      <c r="Q26" s="46"/>
      <c r="R26" s="46">
        <f>VALUE(R12-50/100*(R6-R9))</f>
        <v>0</v>
      </c>
    </row>
    <row r="27" spans="1:18" ht="14.55" customHeight="1" x14ac:dyDescent="0.3">
      <c r="A27" s="130">
        <v>0.61799999999999999</v>
      </c>
      <c r="B27" s="131">
        <f>VALUE(B12-61.8/100*(B6-B9))</f>
        <v>-307.57860000000045</v>
      </c>
      <c r="C27" s="132"/>
      <c r="D27" s="131">
        <f>VALUE(D12-61.8/100*(D6-D9))</f>
        <v>-248.65230000000022</v>
      </c>
      <c r="E27" s="131"/>
      <c r="F27" s="131">
        <f>VALUE(F12-61.8/100*(F6-F9))</f>
        <v>-185.46180000000021</v>
      </c>
      <c r="G27" s="131"/>
      <c r="H27" s="131">
        <f>VALUE(H12-61.8/100*(H6-H9))</f>
        <v>-100.48680000000023</v>
      </c>
      <c r="I27" s="132"/>
      <c r="J27" s="131">
        <f>VALUE(J12-61.8/100*(J6-J9))</f>
        <v>10661.377500000001</v>
      </c>
      <c r="K27" s="131"/>
      <c r="L27" s="131">
        <f>VALUE(L12-61.8/100*(L6-L9))</f>
        <v>10744.9548</v>
      </c>
      <c r="M27" s="131"/>
      <c r="N27" s="131">
        <f>VALUE(N12-61.8/100*(N6-N9))</f>
        <v>10714.610999999999</v>
      </c>
      <c r="O27" s="132"/>
      <c r="P27" s="131">
        <f>VALUE(P12-61.8/100*(P6-P9))</f>
        <v>-81.266999999999996</v>
      </c>
      <c r="Q27" s="131"/>
      <c r="R27" s="131">
        <f>VALUE(R12-61.8/100*(R6-R9))</f>
        <v>0</v>
      </c>
    </row>
    <row r="28" spans="1:18" ht="14.55" customHeight="1" x14ac:dyDescent="0.3">
      <c r="A28" s="117">
        <v>0.70699999999999996</v>
      </c>
      <c r="B28" s="118">
        <f>VALUE(B12-70.07/100*(B6-B9))</f>
        <v>-348.73839000000044</v>
      </c>
      <c r="C28" s="108"/>
      <c r="D28" s="118">
        <f>VALUE(D12-70.07/100*(D6-D9))</f>
        <v>-281.92664500000018</v>
      </c>
      <c r="E28" s="119"/>
      <c r="F28" s="118">
        <f>VALUE(F12-70.07/100*(F6-F9))</f>
        <v>-210.28007000000022</v>
      </c>
      <c r="G28" s="118"/>
      <c r="H28" s="118">
        <f>VALUE(H12-70.07/100*(H6-H9))</f>
        <v>-113.93382000000024</v>
      </c>
      <c r="I28" s="108"/>
      <c r="J28" s="118">
        <f>VALUE(J12-70.07/100*(J6-J9))</f>
        <v>10644.734125000001</v>
      </c>
      <c r="K28" s="119"/>
      <c r="L28" s="118">
        <f>VALUE(L12-70.07/100*(L6-L9))</f>
        <v>10754.34952</v>
      </c>
      <c r="M28" s="118"/>
      <c r="N28" s="118">
        <f>VALUE(N12-70.07/100*(N6-N9))</f>
        <v>10726.147649999999</v>
      </c>
      <c r="O28" s="108"/>
      <c r="P28" s="118">
        <f>VALUE(P12-70.07/100*(P6-P9))</f>
        <v>-92.142049999999983</v>
      </c>
      <c r="Q28" s="119"/>
      <c r="R28" s="118">
        <f>VALUE(R12-70.07/100*(R6-R9))</f>
        <v>0</v>
      </c>
    </row>
    <row r="29" spans="1:18" ht="14.55" customHeight="1" x14ac:dyDescent="0.3">
      <c r="A29" s="45">
        <v>1</v>
      </c>
      <c r="B29" s="46">
        <f>VALUE(B12-100/100*(B6-B9))</f>
        <v>-497.70000000000073</v>
      </c>
      <c r="C29" s="47"/>
      <c r="D29" s="46">
        <f>VALUE(D12-100/100*(D6-D9))</f>
        <v>-402.35000000000036</v>
      </c>
      <c r="E29" s="46"/>
      <c r="F29" s="46">
        <f>VALUE(F12-100/100*(F6-F9))</f>
        <v>-300.10000000000036</v>
      </c>
      <c r="G29" s="46"/>
      <c r="H29" s="46">
        <f>VALUE(H12-100/100*(H6-H9))</f>
        <v>-162.60000000000036</v>
      </c>
      <c r="I29" s="47"/>
      <c r="J29" s="46">
        <f>VALUE(J12-100/100*(J6-J9))</f>
        <v>10584.5</v>
      </c>
      <c r="K29" s="46"/>
      <c r="L29" s="46">
        <f>VALUE(L12-100/100*(L6-L9))</f>
        <v>10788.35</v>
      </c>
      <c r="M29" s="46"/>
      <c r="N29" s="46">
        <f>VALUE(N12-100/100*(N6-N9))</f>
        <v>10767.9</v>
      </c>
      <c r="O29" s="47"/>
      <c r="P29" s="46">
        <f>VALUE(P12-100/100*(P6-P9))</f>
        <v>-131.5</v>
      </c>
      <c r="Q29" s="46"/>
      <c r="R29" s="46">
        <f>VALUE(R12-100/100*(R6-R9))</f>
        <v>0</v>
      </c>
    </row>
    <row r="30" spans="1:18" ht="14.55" customHeight="1" x14ac:dyDescent="0.3">
      <c r="A30" s="117">
        <v>1.236</v>
      </c>
      <c r="B30" s="118">
        <f>VALUE(B12-123.6/100*(B6-B9))</f>
        <v>-615.1572000000009</v>
      </c>
      <c r="C30" s="108"/>
      <c r="D30" s="118">
        <f>VALUE(D12-123.6/100*(D6-D9))</f>
        <v>-497.30460000000045</v>
      </c>
      <c r="E30" s="119"/>
      <c r="F30" s="118">
        <f>VALUE(F12-123.6/100*(F6-F9))</f>
        <v>-370.92360000000042</v>
      </c>
      <c r="G30" s="118"/>
      <c r="H30" s="118">
        <f>VALUE(H12-123.6/100*(H6-H9))</f>
        <v>-200.97360000000046</v>
      </c>
      <c r="I30" s="108"/>
      <c r="J30" s="118">
        <f>VALUE(J12-123.6/100*(J6-J9))</f>
        <v>10537.004999999999</v>
      </c>
      <c r="K30" s="119"/>
      <c r="L30" s="118">
        <f>VALUE(L12-123.6/100*(L6-L9))</f>
        <v>10815.159600000001</v>
      </c>
      <c r="M30" s="118"/>
      <c r="N30" s="118">
        <f>VALUE(N12-123.6/100*(N6-N9))</f>
        <v>10800.822</v>
      </c>
      <c r="O30" s="108"/>
      <c r="P30" s="118">
        <f>VALUE(P12-123.6/100*(P6-P9))</f>
        <v>-162.53399999999999</v>
      </c>
      <c r="Q30" s="119"/>
      <c r="R30" s="118">
        <f>VALUE(R12-123.6/100*(R6-R9))</f>
        <v>0</v>
      </c>
    </row>
    <row r="31" spans="1:18" ht="14.55" customHeight="1" x14ac:dyDescent="0.3">
      <c r="A31" s="117">
        <v>1.3819999999999999</v>
      </c>
      <c r="B31" s="118">
        <f>VALUE(B12-138.2/100*(B6-B9))</f>
        <v>-687.82140000000095</v>
      </c>
      <c r="C31" s="108"/>
      <c r="D31" s="118">
        <f>VALUE(D12-138.2/100*(D6-D9))</f>
        <v>-556.04770000000042</v>
      </c>
      <c r="E31" s="119"/>
      <c r="F31" s="118">
        <f>VALUE(F12-138.2/100*(F6-F9))</f>
        <v>-414.73820000000046</v>
      </c>
      <c r="G31" s="118"/>
      <c r="H31" s="118">
        <f>VALUE(H12-138.2/100*(H6-H9))</f>
        <v>-224.71320000000048</v>
      </c>
      <c r="I31" s="108"/>
      <c r="J31" s="118">
        <f>VALUE(J12-138.2/100*(J6-J9))</f>
        <v>10507.622499999999</v>
      </c>
      <c r="K31" s="119"/>
      <c r="L31" s="118">
        <f>VALUE(L12-138.2/100*(L6-L9))</f>
        <v>10831.745200000001</v>
      </c>
      <c r="M31" s="118"/>
      <c r="N31" s="118">
        <f>VALUE(N12-138.2/100*(N6-N9))</f>
        <v>10821.189</v>
      </c>
      <c r="O31" s="108"/>
      <c r="P31" s="118">
        <f>VALUE(P12-138.2/100*(P6-P9))</f>
        <v>-181.73299999999998</v>
      </c>
      <c r="Q31" s="119"/>
      <c r="R31" s="118">
        <f>VALUE(R12-138.2/100*(R6-R9))</f>
        <v>0</v>
      </c>
    </row>
    <row r="32" spans="1:18" ht="14.55" customHeight="1" x14ac:dyDescent="0.3">
      <c r="A32" s="117">
        <v>1.5</v>
      </c>
      <c r="B32" s="118">
        <f>VALUE(B12-150/100*(B6-B9))</f>
        <v>-746.55000000000109</v>
      </c>
      <c r="C32" s="108"/>
      <c r="D32" s="118">
        <f>VALUE(D12-150/100*(D6-D9))</f>
        <v>-603.52500000000055</v>
      </c>
      <c r="E32" s="119"/>
      <c r="F32" s="118">
        <f>VALUE(F12-150/100*(F6-F9))</f>
        <v>-450.15000000000055</v>
      </c>
      <c r="G32" s="118"/>
      <c r="H32" s="118">
        <f>VALUE(H12-150/100*(H6-H9))</f>
        <v>-243.90000000000055</v>
      </c>
      <c r="I32" s="108"/>
      <c r="J32" s="118">
        <f>VALUE(J12-150/100*(J6-J9))</f>
        <v>10483.875</v>
      </c>
      <c r="K32" s="119"/>
      <c r="L32" s="118">
        <f>VALUE(L12-150/100*(L6-L9))</f>
        <v>10845.150000000001</v>
      </c>
      <c r="M32" s="118"/>
      <c r="N32" s="118">
        <f>VALUE(N12-150/100*(N6-N9))</f>
        <v>10837.65</v>
      </c>
      <c r="O32" s="108"/>
      <c r="P32" s="118">
        <f>VALUE(P12-150/100*(P6-P9))</f>
        <v>-197.25</v>
      </c>
      <c r="Q32" s="119"/>
      <c r="R32" s="118">
        <f>VALUE(R12-150/100*(R6-R9))</f>
        <v>0</v>
      </c>
    </row>
    <row r="33" spans="1:18" ht="14.55" customHeight="1" x14ac:dyDescent="0.3">
      <c r="A33" s="130">
        <v>1.6180000000000001</v>
      </c>
      <c r="B33" s="131">
        <f>VALUE(B12-161.8/100*(B6-B9))</f>
        <v>-805.27860000000123</v>
      </c>
      <c r="C33" s="132"/>
      <c r="D33" s="131">
        <f>VALUE(D12-161.8/100*(D6-D9))</f>
        <v>-651.00230000000067</v>
      </c>
      <c r="E33" s="131"/>
      <c r="F33" s="131">
        <f>VALUE(F12-161.8/100*(F6-F9))</f>
        <v>-485.56180000000063</v>
      </c>
      <c r="G33" s="131"/>
      <c r="H33" s="131">
        <f>VALUE(H12-161.8/100*(H6-H9))</f>
        <v>-263.08680000000061</v>
      </c>
      <c r="I33" s="132"/>
      <c r="J33" s="131">
        <f>VALUE(J12-161.8/100*(J6-J9))</f>
        <v>10460.127500000001</v>
      </c>
      <c r="K33" s="131"/>
      <c r="L33" s="131">
        <f>VALUE(L12-161.8/100*(L6-L9))</f>
        <v>10858.5548</v>
      </c>
      <c r="M33" s="131"/>
      <c r="N33" s="131">
        <f>VALUE(N12-161.8/100*(N6-N9))</f>
        <v>10854.110999999999</v>
      </c>
      <c r="O33" s="132"/>
      <c r="P33" s="131">
        <f>VALUE(P12-161.8/100*(P6-P9))</f>
        <v>-212.76700000000002</v>
      </c>
      <c r="Q33" s="131"/>
      <c r="R33" s="131">
        <f>VALUE(R12-161.8/100*(R6-R9))</f>
        <v>0</v>
      </c>
    </row>
    <row r="34" spans="1:18" ht="14.55" customHeight="1" x14ac:dyDescent="0.3">
      <c r="A34" s="117">
        <v>1.7070000000000001</v>
      </c>
      <c r="B34" s="118">
        <f>VALUE(B12-170.07/100*(B6-B9))</f>
        <v>-846.43839000000116</v>
      </c>
      <c r="C34" s="108"/>
      <c r="D34" s="118">
        <f>VALUE(D12-170.07/100*(D6-D9))</f>
        <v>-684.2766450000006</v>
      </c>
      <c r="E34" s="119"/>
      <c r="F34" s="118">
        <f>VALUE(F12-170.07/100*(F6-F9))</f>
        <v>-510.38007000000056</v>
      </c>
      <c r="G34" s="118"/>
      <c r="H34" s="118">
        <f>VALUE(H12-170.07/100*(H6-H9))</f>
        <v>-276.53382000000062</v>
      </c>
      <c r="I34" s="108"/>
      <c r="J34" s="118">
        <f>VALUE(J12-170.07/100*(J6-J9))</f>
        <v>10443.484125000001</v>
      </c>
      <c r="K34" s="119"/>
      <c r="L34" s="118">
        <f>VALUE(L12-170.07/100*(L6-L9))</f>
        <v>10867.94952</v>
      </c>
      <c r="M34" s="118"/>
      <c r="N34" s="118">
        <f>VALUE(N12-170.07/100*(N6-N9))</f>
        <v>10865.647649999999</v>
      </c>
      <c r="O34" s="108"/>
      <c r="P34" s="118">
        <f>VALUE(P12-170.07/100*(P6-P9))</f>
        <v>-223.64204999999998</v>
      </c>
      <c r="Q34" s="119"/>
      <c r="R34" s="118">
        <f>VALUE(R12-170.07/100*(R6-R9))</f>
        <v>0</v>
      </c>
    </row>
    <row r="35" spans="1:18" ht="14.55" customHeight="1" x14ac:dyDescent="0.3">
      <c r="A35" s="45">
        <v>2</v>
      </c>
      <c r="B35" s="46">
        <f>VALUE(B12-200/100*(B6-B9))</f>
        <v>-995.40000000000146</v>
      </c>
      <c r="C35" s="47"/>
      <c r="D35" s="46">
        <f>VALUE(D12-200/100*(D6-D9))</f>
        <v>-804.70000000000073</v>
      </c>
      <c r="E35" s="46"/>
      <c r="F35" s="46">
        <f>VALUE(F12-200/100*(F6-F9))</f>
        <v>-600.20000000000073</v>
      </c>
      <c r="G35" s="46"/>
      <c r="H35" s="46">
        <f>VALUE(H12-200/100*(H6-H9))</f>
        <v>-325.20000000000073</v>
      </c>
      <c r="I35" s="47"/>
      <c r="J35" s="46">
        <f>VALUE(J12-200/100*(J6-J9))</f>
        <v>10383.25</v>
      </c>
      <c r="K35" s="46"/>
      <c r="L35" s="46">
        <f>VALUE(L12-200/100*(L6-L9))</f>
        <v>10901.95</v>
      </c>
      <c r="M35" s="46"/>
      <c r="N35" s="46">
        <f>VALUE(N12-200/100*(N6-N9))</f>
        <v>10907.4</v>
      </c>
      <c r="O35" s="47"/>
      <c r="P35" s="46">
        <f>VALUE(P12-200/100*(P6-P9))</f>
        <v>-263</v>
      </c>
      <c r="Q35" s="46"/>
      <c r="R35" s="46">
        <f>VALUE(R12-200/100*(R6-R9))</f>
        <v>0</v>
      </c>
    </row>
    <row r="36" spans="1:18" ht="14.55" customHeight="1" x14ac:dyDescent="0.3">
      <c r="A36" s="117">
        <v>2.2360000000000002</v>
      </c>
      <c r="B36" s="118">
        <f>VALUE(B12-223.6/100*(B6-B9))</f>
        <v>-1112.8572000000015</v>
      </c>
      <c r="C36" s="108"/>
      <c r="D36" s="118">
        <f>VALUE(D12-223.6/100*(D6-D9))</f>
        <v>-899.65460000000076</v>
      </c>
      <c r="E36" s="119"/>
      <c r="F36" s="118">
        <f>VALUE(F12-223.6/100*(F6-F9))</f>
        <v>-671.02360000000078</v>
      </c>
      <c r="G36" s="118"/>
      <c r="H36" s="118">
        <f>VALUE(H12-223.6/100*(H6-H9))</f>
        <v>-363.57360000000079</v>
      </c>
      <c r="I36" s="108"/>
      <c r="J36" s="118">
        <f>VALUE(J12-223.6/100*(J6-J9))</f>
        <v>10335.754999999999</v>
      </c>
      <c r="K36" s="119"/>
      <c r="L36" s="118">
        <f>VALUE(L12-223.6/100*(L6-L9))</f>
        <v>10928.759600000001</v>
      </c>
      <c r="M36" s="118"/>
      <c r="N36" s="118">
        <f>VALUE(N12-223.6/100*(N6-N9))</f>
        <v>10940.322</v>
      </c>
      <c r="O36" s="108"/>
      <c r="P36" s="118">
        <f>VALUE(P12-223.6/100*(P6-P9))</f>
        <v>-294.03399999999999</v>
      </c>
      <c r="Q36" s="119"/>
      <c r="R36" s="118">
        <f>VALUE(R12-223.6/100*(R6-R9))</f>
        <v>0</v>
      </c>
    </row>
    <row r="37" spans="1:18" ht="14.55" customHeight="1" x14ac:dyDescent="0.3">
      <c r="A37" s="45">
        <v>2.3820000000000001</v>
      </c>
      <c r="B37" s="46">
        <f>VALUE(B12-238.2/100*(B6-B9))</f>
        <v>-1185.5214000000017</v>
      </c>
      <c r="C37" s="47"/>
      <c r="D37" s="46">
        <f>VALUE(D12-238.2/100*(D6-D9))</f>
        <v>-958.39770000000078</v>
      </c>
      <c r="E37" s="46"/>
      <c r="F37" s="46">
        <f>VALUE(F12-238.2/100*(F6-F9))</f>
        <v>-714.83820000000082</v>
      </c>
      <c r="G37" s="46"/>
      <c r="H37" s="46">
        <f>VALUE(H12-238.2/100*(H6-H9))</f>
        <v>-387.31320000000079</v>
      </c>
      <c r="I37" s="47"/>
      <c r="J37" s="46">
        <f>VALUE(J12-238.2/100*(J6-J9))</f>
        <v>10306.372499999999</v>
      </c>
      <c r="K37" s="46"/>
      <c r="L37" s="46">
        <f>VALUE(L12-238.2/100*(L6-L9))</f>
        <v>10945.345200000002</v>
      </c>
      <c r="M37" s="46"/>
      <c r="N37" s="46">
        <f>VALUE(N12-238.2/100*(N6-N9))</f>
        <v>10960.689</v>
      </c>
      <c r="O37" s="47"/>
      <c r="P37" s="46">
        <f>VALUE(P12-238.2/100*(P6-P9))</f>
        <v>-313.23299999999995</v>
      </c>
      <c r="Q37" s="46"/>
      <c r="R37" s="46">
        <f>VALUE(R12-238.2/100*(R6-R9))</f>
        <v>0</v>
      </c>
    </row>
    <row r="38" spans="1:18" ht="14.55" customHeight="1" x14ac:dyDescent="0.3">
      <c r="A38" s="45">
        <v>2.6179999999999999</v>
      </c>
      <c r="B38" s="46">
        <f>VALUE(B12-261.8/100*(B6-B9))</f>
        <v>-1302.978600000002</v>
      </c>
      <c r="C38" s="47"/>
      <c r="D38" s="46">
        <f>VALUE(D12-261.8/100*(D6-D9))</f>
        <v>-1053.3523000000012</v>
      </c>
      <c r="E38" s="46"/>
      <c r="F38" s="46">
        <f>VALUE(F12-261.8/100*(F6-F9))</f>
        <v>-785.66180000000099</v>
      </c>
      <c r="G38" s="46"/>
      <c r="H38" s="46">
        <f>VALUE(H12-261.8/100*(H6-H9))</f>
        <v>-425.68680000000103</v>
      </c>
      <c r="I38" s="47"/>
      <c r="J38" s="46">
        <f>VALUE(J12-261.8/100*(J6-J9))</f>
        <v>10258.877500000001</v>
      </c>
      <c r="K38" s="46"/>
      <c r="L38" s="46">
        <f>VALUE(L12-261.8/100*(L6-L9))</f>
        <v>10972.1548</v>
      </c>
      <c r="M38" s="46"/>
      <c r="N38" s="46">
        <f>VALUE(N12-261.8/100*(N6-N9))</f>
        <v>10993.610999999999</v>
      </c>
      <c r="O38" s="47"/>
      <c r="P38" s="46">
        <f>VALUE(P12-261.8/100*(P6-P9))</f>
        <v>-344.26700000000005</v>
      </c>
      <c r="Q38" s="46"/>
      <c r="R38" s="46">
        <f>VALUE(R12-261.8/100*(R6-R9))</f>
        <v>0</v>
      </c>
    </row>
    <row r="39" spans="1:18" ht="14.55" customHeight="1" x14ac:dyDescent="0.3">
      <c r="A39" s="45">
        <v>3</v>
      </c>
      <c r="B39" s="46">
        <f>VALUE(B12-300/100*(B6-B9))</f>
        <v>-1493.1000000000022</v>
      </c>
      <c r="C39" s="47"/>
      <c r="D39" s="46">
        <f>VALUE(D12-300/100*(D6-D9))</f>
        <v>-1207.0500000000011</v>
      </c>
      <c r="E39" s="46"/>
      <c r="F39" s="46">
        <f>VALUE(F12-300/100*(F6-F9))</f>
        <v>-900.30000000000109</v>
      </c>
      <c r="G39" s="46"/>
      <c r="H39" s="46">
        <f>VALUE(H12-300/100*(H6-H9))</f>
        <v>-487.80000000000109</v>
      </c>
      <c r="I39" s="47"/>
      <c r="J39" s="46">
        <f>VALUE(J12-300/100*(J6-J9))</f>
        <v>10182</v>
      </c>
      <c r="K39" s="46"/>
      <c r="L39" s="46">
        <f>VALUE(L12-300/100*(L6-L9))</f>
        <v>11015.550000000001</v>
      </c>
      <c r="M39" s="46"/>
      <c r="N39" s="46">
        <f>VALUE(N12-300/100*(N6-N9))</f>
        <v>11046.9</v>
      </c>
      <c r="O39" s="47"/>
      <c r="P39" s="46">
        <f>VALUE(P12-300/100*(P6-P9))</f>
        <v>-394.5</v>
      </c>
      <c r="Q39" s="46"/>
      <c r="R39" s="46">
        <f>VALUE(R12-300/100*(R6-R9))</f>
        <v>0</v>
      </c>
    </row>
    <row r="40" spans="1:18" ht="14.55" customHeight="1" x14ac:dyDescent="0.3">
      <c r="A40" s="117">
        <v>3.2360000000000002</v>
      </c>
      <c r="B40" s="118">
        <f>VALUE(B12-323.6/100*(B6-B9))</f>
        <v>-1610.5572000000025</v>
      </c>
      <c r="C40" s="108"/>
      <c r="D40" s="118">
        <f>VALUE(D12-323.6/100*(D6-D9))</f>
        <v>-1302.0046000000013</v>
      </c>
      <c r="E40" s="119"/>
      <c r="F40" s="118">
        <f>VALUE(F12-323.6/100*(F6-F9))</f>
        <v>-971.12360000000126</v>
      </c>
      <c r="G40" s="118"/>
      <c r="H40" s="118">
        <f>VALUE(H12-323.6/100*(H6-H9))</f>
        <v>-526.17360000000122</v>
      </c>
      <c r="I40" s="108"/>
      <c r="J40" s="118">
        <f>VALUE(J12-323.6/100*(J6-J9))</f>
        <v>10134.504999999999</v>
      </c>
      <c r="K40" s="119"/>
      <c r="L40" s="118">
        <f>VALUE(L12-323.6/100*(L6-L9))</f>
        <v>11042.359600000002</v>
      </c>
      <c r="M40" s="118"/>
      <c r="N40" s="118">
        <f>VALUE(N12-323.6/100*(N6-N9))</f>
        <v>11079.822</v>
      </c>
      <c r="O40" s="108"/>
      <c r="P40" s="118">
        <f>VALUE(P12-323.6/100*(P6-P9))</f>
        <v>-425.53400000000005</v>
      </c>
      <c r="Q40" s="119"/>
      <c r="R40" s="118">
        <f>VALUE(R12-323.6/100*(R6-R9))</f>
        <v>0</v>
      </c>
    </row>
    <row r="41" spans="1:18" ht="14.55" customHeight="1" x14ac:dyDescent="0.3">
      <c r="A41" s="45">
        <v>3.3820000000000001</v>
      </c>
      <c r="B41" s="46">
        <f>VALUE(B12-338.2/100*(B6-B9))</f>
        <v>-1683.2214000000024</v>
      </c>
      <c r="C41" s="47"/>
      <c r="D41" s="46">
        <f>VALUE(D12-338.2/100*(D6-D9))</f>
        <v>-1360.747700000001</v>
      </c>
      <c r="E41" s="46"/>
      <c r="F41" s="46">
        <f>VALUE(F12-338.2/100*(F6-F9))</f>
        <v>-1014.9382000000012</v>
      </c>
      <c r="G41" s="46"/>
      <c r="H41" s="46">
        <f>VALUE(H12-338.2/100*(H6-H9))</f>
        <v>-549.91320000000121</v>
      </c>
      <c r="I41" s="47"/>
      <c r="J41" s="46">
        <f>VALUE(J12-338.2/100*(J6-J9))</f>
        <v>10105.122499999999</v>
      </c>
      <c r="K41" s="46"/>
      <c r="L41" s="46">
        <f>VALUE(L12-338.2/100*(L6-L9))</f>
        <v>11058.945200000002</v>
      </c>
      <c r="M41" s="46"/>
      <c r="N41" s="46">
        <f>VALUE(N12-338.2/100*(N6-N9))</f>
        <v>11100.189</v>
      </c>
      <c r="O41" s="47"/>
      <c r="P41" s="46">
        <f>VALUE(P12-338.2/100*(P6-P9))</f>
        <v>-444.73299999999995</v>
      </c>
      <c r="Q41" s="46"/>
      <c r="R41" s="46">
        <f>VALUE(R12-338.2/100*(R6-R9))</f>
        <v>0</v>
      </c>
    </row>
    <row r="42" spans="1:18" ht="14.55" customHeight="1" x14ac:dyDescent="0.3">
      <c r="A42" s="45">
        <v>3.6179999999999999</v>
      </c>
      <c r="B42" s="46">
        <f>VALUE(B12-361.8/100*(B6-B9))</f>
        <v>-1800.6786000000027</v>
      </c>
      <c r="C42" s="47"/>
      <c r="D42" s="46">
        <f>VALUE(D12-361.8/100*(D6-D9))</f>
        <v>-1455.7023000000015</v>
      </c>
      <c r="E42" s="46"/>
      <c r="F42" s="46">
        <f>VALUE(F12-361.8/100*(F6-F9))</f>
        <v>-1085.7618000000014</v>
      </c>
      <c r="G42" s="46"/>
      <c r="H42" s="46">
        <f>VALUE(H12-361.8/100*(H6-H9))</f>
        <v>-588.28680000000134</v>
      </c>
      <c r="I42" s="47"/>
      <c r="J42" s="46">
        <f>VALUE(J12-361.8/100*(J6-J9))</f>
        <v>10057.627500000001</v>
      </c>
      <c r="K42" s="46"/>
      <c r="L42" s="46">
        <f>VALUE(L12-361.8/100*(L6-L9))</f>
        <v>11085.754800000001</v>
      </c>
      <c r="M42" s="46"/>
      <c r="N42" s="46">
        <f>VALUE(N12-361.8/100*(N6-N9))</f>
        <v>11133.110999999999</v>
      </c>
      <c r="O42" s="47"/>
      <c r="P42" s="46">
        <f>VALUE(P12-361.8/100*(P6-P9))</f>
        <v>-475.76700000000005</v>
      </c>
      <c r="Q42" s="46"/>
      <c r="R42" s="46">
        <f>VALUE(R12-361.8/100*(R6-R9))</f>
        <v>0</v>
      </c>
    </row>
    <row r="43" spans="1:18" ht="14.55" customHeight="1" x14ac:dyDescent="0.3">
      <c r="A43" s="45">
        <v>4</v>
      </c>
      <c r="B43" s="46">
        <f>VALUE(B12-400/100*(B6-B9))</f>
        <v>-1990.8000000000029</v>
      </c>
      <c r="C43" s="47"/>
      <c r="D43" s="46">
        <f>VALUE(D12-400/100*(D6-D9))</f>
        <v>-1609.4000000000015</v>
      </c>
      <c r="E43" s="46"/>
      <c r="F43" s="46">
        <f>VALUE(F12-400/100*(F6-F9))</f>
        <v>-1200.4000000000015</v>
      </c>
      <c r="G43" s="46"/>
      <c r="H43" s="46">
        <f>VALUE(H12-400/100*(H6-H9))</f>
        <v>-650.40000000000146</v>
      </c>
      <c r="I43" s="47"/>
      <c r="J43" s="46">
        <f>VALUE(J12-400/100*(J6-J9))</f>
        <v>9980.75</v>
      </c>
      <c r="K43" s="46"/>
      <c r="L43" s="46">
        <f>VALUE(L12-400/100*(L6-L9))</f>
        <v>11129.150000000001</v>
      </c>
      <c r="M43" s="46"/>
      <c r="N43" s="46">
        <f>VALUE(N12-400/100*(N6-N9))</f>
        <v>11186.4</v>
      </c>
      <c r="O43" s="47"/>
      <c r="P43" s="46">
        <f>VALUE(P12-400/100*(P6-P9))</f>
        <v>-526</v>
      </c>
      <c r="Q43" s="46"/>
      <c r="R43" s="46">
        <f>VALUE(R12-400/100*(R6-R9))</f>
        <v>0</v>
      </c>
    </row>
    <row r="44" spans="1:18" ht="14.55" customHeight="1" x14ac:dyDescent="0.3">
      <c r="A44" s="117">
        <v>4.2359999999999998</v>
      </c>
      <c r="B44" s="118">
        <f>VALUE(B12-423.6/100*(B6-B9))</f>
        <v>-2108.2572000000032</v>
      </c>
      <c r="C44" s="108"/>
      <c r="D44" s="118">
        <f>VALUE(D12-423.6/100*(D6-D9))</f>
        <v>-1704.3546000000017</v>
      </c>
      <c r="E44" s="119"/>
      <c r="F44" s="118">
        <f>VALUE(F12-423.6/100*(F6-F9))</f>
        <v>-1271.2236000000016</v>
      </c>
      <c r="G44" s="118"/>
      <c r="H44" s="118">
        <f>VALUE(H12-423.6/100*(H6-H9))</f>
        <v>-688.77360000000169</v>
      </c>
      <c r="I44" s="108"/>
      <c r="J44" s="118">
        <f>VALUE(J12-423.6/100*(J6-J9))</f>
        <v>9933.2549999999992</v>
      </c>
      <c r="K44" s="119"/>
      <c r="L44" s="118">
        <f>VALUE(L12-423.6/100*(L6-L9))</f>
        <v>11155.959600000002</v>
      </c>
      <c r="M44" s="118"/>
      <c r="N44" s="118">
        <f>VALUE(N12-423.6/100*(N6-N9))</f>
        <v>11219.322</v>
      </c>
      <c r="O44" s="108"/>
      <c r="P44" s="118">
        <f>VALUE(P12-423.6/100*(P6-P9))</f>
        <v>-557.03400000000011</v>
      </c>
      <c r="Q44" s="119"/>
      <c r="R44" s="118">
        <f>VALUE(R12-423.6/100*(R6-R9))</f>
        <v>0</v>
      </c>
    </row>
    <row r="45" spans="1:18" ht="14.55" customHeight="1" x14ac:dyDescent="0.3">
      <c r="A45" s="117">
        <v>4.3819999999999997</v>
      </c>
      <c r="B45" s="118">
        <f>VALUE(B12-438.2/100*(B6-B9))</f>
        <v>-2180.9214000000029</v>
      </c>
      <c r="C45" s="108"/>
      <c r="D45" s="118">
        <f>VALUE(D12-438.2/100*(D6-D9))</f>
        <v>-1763.0977000000014</v>
      </c>
      <c r="E45" s="119"/>
      <c r="F45" s="118">
        <f>VALUE(F12-438.2/100*(F6-F9))</f>
        <v>-1315.0382000000016</v>
      </c>
      <c r="G45" s="118"/>
      <c r="H45" s="118">
        <f>VALUE(H12-438.2/100*(H6-H9))</f>
        <v>-712.51320000000158</v>
      </c>
      <c r="I45" s="108"/>
      <c r="J45" s="118">
        <f>VALUE(J12-438.2/100*(J6-J9))</f>
        <v>9903.8724999999995</v>
      </c>
      <c r="K45" s="119"/>
      <c r="L45" s="118">
        <f>VALUE(L12-438.2/100*(L6-L9))</f>
        <v>11172.545200000002</v>
      </c>
      <c r="M45" s="118"/>
      <c r="N45" s="118">
        <f>VALUE(N12-438.2/100*(N6-N9))</f>
        <v>11239.689</v>
      </c>
      <c r="O45" s="108"/>
      <c r="P45" s="118">
        <f>VALUE(P12-438.2/100*(P6-P9))</f>
        <v>-576.23299999999995</v>
      </c>
      <c r="Q45" s="119"/>
      <c r="R45" s="118">
        <f>VALUE(R12-438.2/100*(R6-R9))</f>
        <v>0</v>
      </c>
    </row>
    <row r="46" spans="1:18" ht="14.55" customHeight="1" x14ac:dyDescent="0.3">
      <c r="A46" s="117">
        <v>4.6180000000000003</v>
      </c>
      <c r="B46" s="118">
        <f>VALUE(B12-461.8/100*(B6-B9))</f>
        <v>-2298.3786000000036</v>
      </c>
      <c r="C46" s="108"/>
      <c r="D46" s="118">
        <f>VALUE(D12-461.8/100*(D6-D9))</f>
        <v>-1858.0523000000019</v>
      </c>
      <c r="E46" s="119"/>
      <c r="F46" s="118">
        <f>VALUE(F12-461.8/100*(F6-F9))</f>
        <v>-1385.8618000000017</v>
      </c>
      <c r="G46" s="118"/>
      <c r="H46" s="118">
        <f>VALUE(H12-461.8/100*(H6-H9))</f>
        <v>-750.8868000000017</v>
      </c>
      <c r="I46" s="108"/>
      <c r="J46" s="118">
        <f>VALUE(J12-461.8/100*(J6-J9))</f>
        <v>9856.3775000000005</v>
      </c>
      <c r="K46" s="119"/>
      <c r="L46" s="118">
        <f>VALUE(L12-461.8/100*(L6-L9))</f>
        <v>11199.354800000001</v>
      </c>
      <c r="M46" s="118"/>
      <c r="N46" s="118">
        <f>VALUE(N12-461.8/100*(N6-N9))</f>
        <v>11272.610999999999</v>
      </c>
      <c r="O46" s="108"/>
      <c r="P46" s="118">
        <f>VALUE(P12-461.8/100*(P6-P9))</f>
        <v>-607.26700000000005</v>
      </c>
      <c r="Q46" s="119"/>
      <c r="R46" s="118">
        <f>VALUE(R12-461.8/100*(R6-R9))</f>
        <v>0</v>
      </c>
    </row>
    <row r="47" spans="1:18" ht="14.55" customHeight="1" x14ac:dyDescent="0.3">
      <c r="A47" s="117">
        <v>5</v>
      </c>
      <c r="B47" s="118">
        <f>VALUE(B12-500/100*(B6-B9))</f>
        <v>-2488.5000000000036</v>
      </c>
      <c r="C47" s="108"/>
      <c r="D47" s="118">
        <f>VALUE(D12-500/100*(D6-D9))</f>
        <v>-2011.7500000000018</v>
      </c>
      <c r="E47" s="119"/>
      <c r="F47" s="118">
        <f>VALUE(F12-500/100*(F6-F9))</f>
        <v>-1500.5000000000018</v>
      </c>
      <c r="G47" s="118"/>
      <c r="H47" s="118">
        <f>VALUE(H12-500/100*(H6-H9))</f>
        <v>-813.00000000000182</v>
      </c>
      <c r="I47" s="108"/>
      <c r="J47" s="118">
        <f>VALUE(J12-500/100*(J6-J9))</f>
        <v>9779.5</v>
      </c>
      <c r="K47" s="119"/>
      <c r="L47" s="118">
        <f>VALUE(L12-500/100*(L6-L9))</f>
        <v>11242.750000000002</v>
      </c>
      <c r="M47" s="118"/>
      <c r="N47" s="118">
        <f>VALUE(N12-500/100*(N6-N9))</f>
        <v>11325.9</v>
      </c>
      <c r="O47" s="108"/>
      <c r="P47" s="118">
        <f>VALUE(P12-500/100*(P6-P9))</f>
        <v>-657.5</v>
      </c>
      <c r="Q47" s="119"/>
      <c r="R47" s="118">
        <f>VALUE(R12-500/100*(R6-R9))</f>
        <v>0</v>
      </c>
    </row>
    <row r="48" spans="1:18" ht="14.55" customHeight="1" x14ac:dyDescent="0.3">
      <c r="A48" s="117">
        <v>5.2359999999999998</v>
      </c>
      <c r="B48" s="118">
        <f>VALUE(B12-523.6/100*(B6-B9))</f>
        <v>-2605.9572000000039</v>
      </c>
      <c r="C48" s="108"/>
      <c r="D48" s="118">
        <f>VALUE(D12-523.6/100*(D6-D9))</f>
        <v>-2106.7046000000023</v>
      </c>
      <c r="E48" s="119"/>
      <c r="F48" s="118">
        <f>VALUE(F12-523.6/100*(F6-F9))</f>
        <v>-1571.323600000002</v>
      </c>
      <c r="G48" s="118"/>
      <c r="H48" s="118">
        <f>VALUE(H12-523.6/100*(H6-H9))</f>
        <v>-851.37360000000206</v>
      </c>
      <c r="I48" s="108"/>
      <c r="J48" s="118">
        <f>VALUE(J12-523.6/100*(J6-J9))</f>
        <v>9732.0049999999992</v>
      </c>
      <c r="K48" s="119"/>
      <c r="L48" s="118">
        <f>VALUE(L12-523.6/100*(L6-L9))</f>
        <v>11269.559600000002</v>
      </c>
      <c r="M48" s="118"/>
      <c r="N48" s="118">
        <f>VALUE(N12-523.6/100*(N6-N9))</f>
        <v>11358.822</v>
      </c>
      <c r="O48" s="108"/>
      <c r="P48" s="118">
        <f>VALUE(P12-523.6/100*(P6-P9))</f>
        <v>-688.53400000000011</v>
      </c>
      <c r="Q48" s="119"/>
      <c r="R48" s="118">
        <f>VALUE(R12-523.6/100*(R6-R9))</f>
        <v>0</v>
      </c>
    </row>
    <row r="49" spans="1:18" ht="14.55" customHeight="1" x14ac:dyDescent="0.3">
      <c r="A49" s="117">
        <v>5.3819999999999997</v>
      </c>
      <c r="B49" s="118">
        <f>VALUE(B12-538.2/100*(B6-B9))</f>
        <v>-2678.6214000000041</v>
      </c>
      <c r="C49" s="108"/>
      <c r="D49" s="118">
        <f>VALUE(D12-538.2/100*(D6-D9))</f>
        <v>-2165.447700000002</v>
      </c>
      <c r="E49" s="119"/>
      <c r="F49" s="118">
        <f>VALUE(F12-538.2/100*(F6-F9))</f>
        <v>-1615.1382000000021</v>
      </c>
      <c r="G49" s="118"/>
      <c r="H49" s="118">
        <f>VALUE(H12-538.2/100*(H6-H9))</f>
        <v>-875.11320000000205</v>
      </c>
      <c r="I49" s="108"/>
      <c r="J49" s="118">
        <f>VALUE(J12-538.2/100*(J6-J9))</f>
        <v>9702.6224999999995</v>
      </c>
      <c r="K49" s="119"/>
      <c r="L49" s="118">
        <f>VALUE(L12-538.2/100*(L6-L9))</f>
        <v>11286.145200000003</v>
      </c>
      <c r="M49" s="118"/>
      <c r="N49" s="118">
        <f>VALUE(N12-538.2/100*(N6-N9))</f>
        <v>11379.189</v>
      </c>
      <c r="O49" s="108"/>
      <c r="P49" s="118">
        <f>VALUE(P12-538.2/100*(P6-P9))</f>
        <v>-707.73300000000006</v>
      </c>
      <c r="Q49" s="119"/>
      <c r="R49" s="118">
        <f>VALUE(R12-538.2/100*(R6-R9))</f>
        <v>0</v>
      </c>
    </row>
    <row r="50" spans="1:18" ht="14.55" customHeight="1" x14ac:dyDescent="0.3">
      <c r="A50" s="117">
        <v>5.6180000000000003</v>
      </c>
      <c r="B50" s="118">
        <f>VALUE(B12-561.8/100*(B6-B9))</f>
        <v>-2796.0786000000039</v>
      </c>
      <c r="C50" s="108"/>
      <c r="D50" s="118">
        <f>VALUE(D12-561.8/100*(D6-D9))</f>
        <v>-2260.402300000002</v>
      </c>
      <c r="E50" s="119"/>
      <c r="F50" s="118">
        <f>VALUE(F12-561.8/100*(F6-F9))</f>
        <v>-1685.9618000000019</v>
      </c>
      <c r="G50" s="118"/>
      <c r="H50" s="118">
        <f>VALUE(H12-561.8/100*(H6-H9))</f>
        <v>-913.48680000000195</v>
      </c>
      <c r="I50" s="108"/>
      <c r="J50" s="118">
        <f>VALUE(J12-561.8/100*(J6-J9))</f>
        <v>9655.1275000000005</v>
      </c>
      <c r="K50" s="119"/>
      <c r="L50" s="118">
        <f>VALUE(L12-561.8/100*(L6-L9))</f>
        <v>11312.954800000001</v>
      </c>
      <c r="M50" s="118"/>
      <c r="N50" s="118">
        <f>VALUE(N12-561.8/100*(N6-N9))</f>
        <v>11412.110999999999</v>
      </c>
      <c r="O50" s="108"/>
      <c r="P50" s="118">
        <f>VALUE(P12-561.8/100*(P6-P9))</f>
        <v>-738.76699999999994</v>
      </c>
      <c r="Q50" s="119"/>
      <c r="R50" s="11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2" sqref="A2"/>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75"/>
  <sheetViews>
    <sheetView showGridLines="0" topLeftCell="Z4" zoomScaleNormal="100" workbookViewId="0">
      <selection activeCell="AJ2" sqref="AJ2:AJ30"/>
    </sheetView>
  </sheetViews>
  <sheetFormatPr defaultColWidth="8.77734375" defaultRowHeight="14.55" customHeight="1" x14ac:dyDescent="0.3"/>
  <cols>
    <col min="1" max="4" width="8.77734375" style="48" customWidth="1"/>
    <col min="5" max="49" width="10.77734375" style="48" customWidth="1"/>
    <col min="50" max="59" width="10.77734375" style="106" customWidth="1"/>
    <col min="60" max="266" width="8.77734375" style="48" customWidth="1"/>
  </cols>
  <sheetData>
    <row r="1" spans="1:59" ht="14.55" customHeight="1" x14ac:dyDescent="0.3">
      <c r="A1" s="138"/>
      <c r="B1" s="139"/>
      <c r="C1" s="139"/>
      <c r="D1" s="13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row>
    <row r="2" spans="1:59"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row>
    <row r="3" spans="1:59"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row>
    <row r="4" spans="1:59"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row>
    <row r="5" spans="1:59" ht="14.55" customHeight="1" x14ac:dyDescent="0.3">
      <c r="A5" s="136" t="s">
        <v>5</v>
      </c>
      <c r="B5" s="137"/>
      <c r="C5" s="137"/>
      <c r="D5" s="137"/>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row>
    <row r="6" spans="1:59"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BC10+BC50</f>
        <v>11001.233333333332</v>
      </c>
      <c r="BD6" s="15">
        <f>BD10+BD50</f>
        <v>10974.033333333335</v>
      </c>
      <c r="BE6" s="15">
        <f>BE10+BE50</f>
        <v>10985.716666666665</v>
      </c>
      <c r="BF6" s="15">
        <f>BF10+BF50</f>
        <v>10860.2</v>
      </c>
      <c r="BG6" s="15">
        <f>BG10+BG50</f>
        <v>10965.316666666669</v>
      </c>
    </row>
    <row r="7" spans="1:59"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c r="BC7" s="16">
        <f>(BC6+BC8)/2</f>
        <v>10983.649999999998</v>
      </c>
      <c r="BD7" s="16">
        <f>(BD6+BD8)/2</f>
        <v>10958.25</v>
      </c>
      <c r="BE7" s="16">
        <f>(BE6+BE8)/2</f>
        <v>10962.199999999999</v>
      </c>
      <c r="BF7" s="16">
        <f>(BF6+BF8)/2</f>
        <v>10843.325000000001</v>
      </c>
      <c r="BG7" s="16">
        <f>(BG6+BG8)/2</f>
        <v>10920.425000000003</v>
      </c>
    </row>
    <row r="8" spans="1:59"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c r="BC8" s="17">
        <f>BC14+BC50</f>
        <v>10966.066666666666</v>
      </c>
      <c r="BD8" s="17">
        <f>BD14+BD50</f>
        <v>10942.466666666667</v>
      </c>
      <c r="BE8" s="17">
        <f>BE14+BE50</f>
        <v>10938.683333333332</v>
      </c>
      <c r="BF8" s="17">
        <f>BF14+BF50</f>
        <v>10826.45</v>
      </c>
      <c r="BG8" s="17">
        <f>BG14+BG50</f>
        <v>10875.533333333335</v>
      </c>
    </row>
    <row r="9" spans="1:59"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c r="BC9" s="16">
        <f>(BC8+BC10)/2</f>
        <v>10946.75</v>
      </c>
      <c r="BD9" s="16">
        <f>(BD8+BD10)/2</f>
        <v>10914.7</v>
      </c>
      <c r="BE9" s="16">
        <f>(BE8+BE10)/2</f>
        <v>10902.424999999999</v>
      </c>
      <c r="BF9" s="16">
        <f>(BF8+BF10)/2</f>
        <v>10806.35</v>
      </c>
      <c r="BG9" s="16">
        <f>(BG8+BG10)/2</f>
        <v>10837.750000000002</v>
      </c>
    </row>
    <row r="10" spans="1:59"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c r="BC10" s="18">
        <f>(2*BC14)-BC3</f>
        <v>10927.433333333332</v>
      </c>
      <c r="BD10" s="18">
        <f>(2*BD14)-BD3</f>
        <v>10886.933333333334</v>
      </c>
      <c r="BE10" s="18">
        <f>(2*BE14)-BE3</f>
        <v>10866.166666666666</v>
      </c>
      <c r="BF10" s="18">
        <f>(2*BF14)-BF3</f>
        <v>10786.25</v>
      </c>
      <c r="BG10" s="18">
        <f>(2*BG14)-BG3</f>
        <v>10799.966666666669</v>
      </c>
    </row>
    <row r="11" spans="1:59"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c r="BC11" s="16">
        <f>(BC10+BC14)/2</f>
        <v>10909.849999999999</v>
      </c>
      <c r="BD11" s="16">
        <f>(BD10+BD14)/2</f>
        <v>10871.150000000001</v>
      </c>
      <c r="BE11" s="16">
        <f>(BE10+BE14)/2</f>
        <v>10842.65</v>
      </c>
      <c r="BF11" s="16">
        <f>(BF10+BF14)/2</f>
        <v>10769.375</v>
      </c>
      <c r="BG11" s="16">
        <f>(BG10+BG14)/2</f>
        <v>10755.075000000001</v>
      </c>
    </row>
    <row r="12" spans="1:59"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row>
    <row r="13" spans="1:59"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c r="BC13" s="20">
        <f>BC14+BC57/2</f>
        <v>10894</v>
      </c>
      <c r="BD13" s="20">
        <f>BD14+BD57/2</f>
        <v>10867.349999999999</v>
      </c>
      <c r="BE13" s="20">
        <f>BE14+BE57/2</f>
        <v>10831.875</v>
      </c>
      <c r="BF13" s="20">
        <f>BF14+BF57/2</f>
        <v>10755.725</v>
      </c>
      <c r="BG13" s="20">
        <f>BG14+BG57/2</f>
        <v>10717.291666666668</v>
      </c>
    </row>
    <row r="14" spans="1:59"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c r="BC14" s="11">
        <f>(BC2+BC3+BC4)/3</f>
        <v>10892.266666666666</v>
      </c>
      <c r="BD14" s="11">
        <f>(BD2+BD3+BD4)/3</f>
        <v>10855.366666666667</v>
      </c>
      <c r="BE14" s="11">
        <f>(BE2+BE3+BE4)/3</f>
        <v>10819.133333333333</v>
      </c>
      <c r="BF14" s="11">
        <f>(BF2+BF3+BF4)/3</f>
        <v>10752.5</v>
      </c>
      <c r="BG14" s="11">
        <f>(BG2+BG3+BG4)/3</f>
        <v>10710.183333333334</v>
      </c>
    </row>
    <row r="15" spans="1:59"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c r="BC15" s="21">
        <f>BC14-BC57/2</f>
        <v>10890.533333333333</v>
      </c>
      <c r="BD15" s="21">
        <f>BD14-BD57/2</f>
        <v>10843.383333333335</v>
      </c>
      <c r="BE15" s="21">
        <f>BE14-BE57/2</f>
        <v>10806.391666666666</v>
      </c>
      <c r="BF15" s="21">
        <f>BF14-BF57/2</f>
        <v>10749.275</v>
      </c>
      <c r="BG15" s="21">
        <f>BG14-BG57/2</f>
        <v>10703.075000000001</v>
      </c>
    </row>
    <row r="16" spans="1:59"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row>
    <row r="17" spans="1:59"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c r="BC17" s="16">
        <f>(BC14+BC18)/2</f>
        <v>10872.95</v>
      </c>
      <c r="BD17" s="16">
        <f>(BD14+BD18)/2</f>
        <v>10827.6</v>
      </c>
      <c r="BE17" s="16">
        <f>(BE14+BE18)/2</f>
        <v>10782.875</v>
      </c>
      <c r="BF17" s="16">
        <f>(BF14+BF18)/2</f>
        <v>10732.4</v>
      </c>
      <c r="BG17" s="16">
        <f>(BG14+BG18)/2</f>
        <v>10672.400000000001</v>
      </c>
    </row>
    <row r="18" spans="1:59"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c r="BC18" s="22">
        <f>2*BC14-BC2</f>
        <v>10853.633333333333</v>
      </c>
      <c r="BD18" s="22">
        <f>2*BD14-BD2</f>
        <v>10799.833333333334</v>
      </c>
      <c r="BE18" s="22">
        <f>2*BE14-BE2</f>
        <v>10746.616666666667</v>
      </c>
      <c r="BF18" s="22">
        <f>2*BF14-BF2</f>
        <v>10712.3</v>
      </c>
      <c r="BG18" s="22">
        <f>2*BG14-BG2</f>
        <v>10634.616666666669</v>
      </c>
    </row>
    <row r="19" spans="1:59"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c r="BC19" s="16">
        <f>(BC18+BC20)/2</f>
        <v>10836.05</v>
      </c>
      <c r="BD19" s="16">
        <f>(BD18+BD20)/2</f>
        <v>10784.05</v>
      </c>
      <c r="BE19" s="16">
        <f>(BE18+BE20)/2</f>
        <v>10723.1</v>
      </c>
      <c r="BF19" s="16">
        <f>(BF18+BF20)/2</f>
        <v>10695.424999999999</v>
      </c>
      <c r="BG19" s="16">
        <f>(BG18+BG20)/2</f>
        <v>10589.725000000002</v>
      </c>
    </row>
    <row r="20" spans="1:59"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c r="BC20" s="23">
        <f>BC14-BC50</f>
        <v>10818.466666666667</v>
      </c>
      <c r="BD20" s="23">
        <f>BD14-BD50</f>
        <v>10768.266666666666</v>
      </c>
      <c r="BE20" s="23">
        <f>BE14-BE50</f>
        <v>10699.583333333334</v>
      </c>
      <c r="BF20" s="23">
        <f>BF14-BF50</f>
        <v>10678.55</v>
      </c>
      <c r="BG20" s="23">
        <f>BG14-BG50</f>
        <v>10544.833333333334</v>
      </c>
    </row>
    <row r="21" spans="1:59"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c r="BC21" s="16">
        <f>(BC20+BC22)/2</f>
        <v>10799.150000000001</v>
      </c>
      <c r="BD21" s="16">
        <f>(BD20+BD22)/2</f>
        <v>10740.5</v>
      </c>
      <c r="BE21" s="16">
        <f>(BE20+BE22)/2</f>
        <v>10663.325000000001</v>
      </c>
      <c r="BF21" s="16">
        <f>(BF20+BF22)/2</f>
        <v>10658.449999999999</v>
      </c>
      <c r="BG21" s="16">
        <f>(BG20+BG22)/2</f>
        <v>10507.050000000001</v>
      </c>
    </row>
    <row r="22" spans="1:59"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c r="BC22" s="24">
        <f>BC18-BC50</f>
        <v>10779.833333333334</v>
      </c>
      <c r="BD22" s="24">
        <f>BD18-BD50</f>
        <v>10712.733333333334</v>
      </c>
      <c r="BE22" s="24">
        <f>BE18-BE50</f>
        <v>10627.066666666668</v>
      </c>
      <c r="BF22" s="24">
        <f>BF18-BF50</f>
        <v>10638.349999999999</v>
      </c>
      <c r="BG22" s="24">
        <f>BG18-BG50</f>
        <v>10469.266666666668</v>
      </c>
    </row>
    <row r="23" spans="1:59" ht="14.55" customHeight="1" x14ac:dyDescent="0.3">
      <c r="A23" s="136" t="s">
        <v>21</v>
      </c>
      <c r="B23" s="137"/>
      <c r="C23" s="137"/>
      <c r="D23" s="137"/>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row>
    <row r="24" spans="1:59"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c r="BC24" s="17">
        <f>(BC2/BC3)*BC4</f>
        <v>10962.815477429514</v>
      </c>
      <c r="BD24" s="17">
        <f>(BD2/BD3)*BD4</f>
        <v>10918.561157818882</v>
      </c>
      <c r="BE24" s="17">
        <f>(BE2/BE3)*BE4</f>
        <v>10913.439164369063</v>
      </c>
      <c r="BF24" s="17">
        <f>(BF2/BF3)*BF4</f>
        <v>10820.188346122448</v>
      </c>
      <c r="BG24" s="17">
        <f>(BG2/BG3)*BG4</f>
        <v>10891.369185718053</v>
      </c>
    </row>
    <row r="25" spans="1:59"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c r="BC25" s="16">
        <f>BC26+1.168*(BC26-BC27)</f>
        <v>10953.09456</v>
      </c>
      <c r="BD25" s="16">
        <f>BD26+1.168*(BD26-BD27)</f>
        <v>10907.281520000002</v>
      </c>
      <c r="BE25" s="16">
        <f>BE26+1.168*(BE26-BE27)</f>
        <v>10897.801960000001</v>
      </c>
      <c r="BF25" s="16">
        <f>BF26+1.168*(BF26-BF27)</f>
        <v>10810.47524</v>
      </c>
      <c r="BG25" s="16">
        <f>BG26+1.168*(BG26-BG27)</f>
        <v>10868.452920000002</v>
      </c>
    </row>
    <row r="26" spans="1:59"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c r="BC26" s="18">
        <f>BC4+BC51/2</f>
        <v>10929.39</v>
      </c>
      <c r="BD26" s="18">
        <f>BD4+BD51/2</f>
        <v>10879.305</v>
      </c>
      <c r="BE26" s="18">
        <f>BE4+BE51/2</f>
        <v>10859.4025</v>
      </c>
      <c r="BF26" s="18">
        <f>BF4+BF51/2</f>
        <v>10786.7225</v>
      </c>
      <c r="BG26" s="18">
        <f>BG4+BG51/2</f>
        <v>10815.342500000001</v>
      </c>
    </row>
    <row r="27" spans="1:59"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c r="BC27" s="7">
        <f>BC4+BC51/4</f>
        <v>10909.094999999999</v>
      </c>
      <c r="BD27" s="7">
        <f>BD4+BD51/4</f>
        <v>10855.352499999999</v>
      </c>
      <c r="BE27" s="7">
        <f>BE4+BE51/4</f>
        <v>10826.526249999999</v>
      </c>
      <c r="BF27" s="7">
        <f>BF4+BF51/4</f>
        <v>10766.38625</v>
      </c>
      <c r="BG27" s="7">
        <f>BG4+BG51/4</f>
        <v>10769.87125</v>
      </c>
    </row>
    <row r="28" spans="1:59"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c r="BC28" s="16">
        <f>BC4+BC51/6</f>
        <v>10902.33</v>
      </c>
      <c r="BD28" s="16">
        <f>BD4+BD51/6</f>
        <v>10847.368333333334</v>
      </c>
      <c r="BE28" s="16">
        <f>BE4+BE51/6</f>
        <v>10815.567499999999</v>
      </c>
      <c r="BF28" s="16">
        <f>BF4+BF51/6</f>
        <v>10759.6075</v>
      </c>
      <c r="BG28" s="16">
        <f>BG4+BG51/6</f>
        <v>10754.714166666667</v>
      </c>
    </row>
    <row r="29" spans="1:59"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c r="BC29" s="16">
        <f>BC4+BC51/12</f>
        <v>10895.564999999999</v>
      </c>
      <c r="BD29" s="16">
        <f>BD4+BD51/12</f>
        <v>10839.384166666667</v>
      </c>
      <c r="BE29" s="16">
        <f>BE4+BE51/12</f>
        <v>10804.608749999999</v>
      </c>
      <c r="BF29" s="16">
        <f>BF4+BF51/12</f>
        <v>10752.828749999999</v>
      </c>
      <c r="BG29" s="16">
        <f>BG4+BG51/12</f>
        <v>10739.557083333333</v>
      </c>
    </row>
    <row r="30" spans="1:59"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c r="BC30" s="11">
        <f>BC4</f>
        <v>10888.8</v>
      </c>
      <c r="BD30" s="11">
        <f>BD4</f>
        <v>10831.4</v>
      </c>
      <c r="BE30" s="11">
        <f>BE4</f>
        <v>10793.65</v>
      </c>
      <c r="BF30" s="11">
        <f>BF4</f>
        <v>10746.05</v>
      </c>
      <c r="BG30" s="11">
        <f>BG4</f>
        <v>10724.4</v>
      </c>
    </row>
    <row r="31" spans="1:59"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c r="BC31" s="16">
        <f>BC4-BC51/12</f>
        <v>10882.035</v>
      </c>
      <c r="BD31" s="16">
        <f>BD4-BD51/12</f>
        <v>10823.415833333333</v>
      </c>
      <c r="BE31" s="16">
        <f>BE4-BE51/12</f>
        <v>10782.69125</v>
      </c>
      <c r="BF31" s="16">
        <f>BF4-BF51/12</f>
        <v>10739.27125</v>
      </c>
      <c r="BG31" s="16">
        <f>BG4-BG51/12</f>
        <v>10709.242916666666</v>
      </c>
    </row>
    <row r="32" spans="1:59"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c r="BC32" s="16">
        <f>BC4-BC51/6</f>
        <v>10875.269999999999</v>
      </c>
      <c r="BD32" s="16">
        <f>BD4-BD51/6</f>
        <v>10815.431666666665</v>
      </c>
      <c r="BE32" s="16">
        <f>BE4-BE51/6</f>
        <v>10771.7325</v>
      </c>
      <c r="BF32" s="16">
        <f>BF4-BF51/6</f>
        <v>10732.492499999998</v>
      </c>
      <c r="BG32" s="16">
        <f>BG4-BG51/6</f>
        <v>10694.085833333333</v>
      </c>
    </row>
    <row r="33" spans="1:59"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c r="BC33" s="10">
        <f>BC4-BC51/4</f>
        <v>10868.504999999999</v>
      </c>
      <c r="BD33" s="10">
        <f>BD4-BD51/4</f>
        <v>10807.4475</v>
      </c>
      <c r="BE33" s="10">
        <f>BE4-BE51/4</f>
        <v>10760.77375</v>
      </c>
      <c r="BF33" s="10">
        <f>BF4-BF51/4</f>
        <v>10725.713749999999</v>
      </c>
      <c r="BG33" s="10">
        <f>BG4-BG51/4</f>
        <v>10678.928749999999</v>
      </c>
    </row>
    <row r="34" spans="1:59"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c r="BC34" s="22">
        <f>BC4-BC51/2</f>
        <v>10848.21</v>
      </c>
      <c r="BD34" s="22">
        <f>BD4-BD51/2</f>
        <v>10783.494999999999</v>
      </c>
      <c r="BE34" s="22">
        <f>BE4-BE51/2</f>
        <v>10727.897499999999</v>
      </c>
      <c r="BF34" s="22">
        <f>BF4-BF51/2</f>
        <v>10705.377499999999</v>
      </c>
      <c r="BG34" s="22">
        <f>BG4-BG51/2</f>
        <v>10633.457499999999</v>
      </c>
    </row>
    <row r="35" spans="1:59"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c r="BC35" s="16">
        <f>BC34-1.168*(BC33-BC34)</f>
        <v>10824.505439999999</v>
      </c>
      <c r="BD35" s="16">
        <f>BD34-1.168*(BD33-BD34)</f>
        <v>10755.518479999997</v>
      </c>
      <c r="BE35" s="16">
        <f>BE34-1.168*(BE33-BE34)</f>
        <v>10689.498039999999</v>
      </c>
      <c r="BF35" s="16">
        <f>BF34-1.168*(BF33-BF34)</f>
        <v>10681.624759999999</v>
      </c>
      <c r="BG35" s="16">
        <f>BG34-1.168*(BG33-BG34)</f>
        <v>10580.347079999998</v>
      </c>
    </row>
    <row r="36" spans="1:59"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c r="BC36" s="23">
        <f>BC4-(BC24-BC4)</f>
        <v>10814.784522570484</v>
      </c>
      <c r="BD36" s="23">
        <f>BD4-(BD24-BD4)</f>
        <v>10744.238842181117</v>
      </c>
      <c r="BE36" s="23">
        <f>BE4-(BE24-BE4)</f>
        <v>10673.860835630936</v>
      </c>
      <c r="BF36" s="23">
        <f>BF4-(BF24-BF4)</f>
        <v>10671.911653877551</v>
      </c>
      <c r="BG36" s="23">
        <f>BG4-(BG24-BG4)</f>
        <v>10557.430814281946</v>
      </c>
    </row>
    <row r="37" spans="1:59" ht="14.55" customHeight="1" x14ac:dyDescent="0.3">
      <c r="A37" s="136" t="s">
        <v>34</v>
      </c>
      <c r="B37" s="137"/>
      <c r="C37" s="137"/>
      <c r="D37" s="137"/>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row>
    <row r="38" spans="1:59"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row>
    <row r="39" spans="1:59"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row>
    <row r="40" spans="1:59"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9">
        <v>10956.802</v>
      </c>
      <c r="BD40" s="129"/>
      <c r="BE40" s="129"/>
      <c r="BF40" s="129">
        <v>10871.3017</v>
      </c>
      <c r="BG40" s="129">
        <v>10871.3017</v>
      </c>
    </row>
    <row r="41" spans="1:59"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row>
    <row r="42" spans="1:59"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row>
    <row r="43" spans="1:59"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c r="BC43" s="11">
        <f>BC4</f>
        <v>10888.8</v>
      </c>
      <c r="BD43" s="11">
        <f>BD4</f>
        <v>10831.4</v>
      </c>
      <c r="BE43" s="11">
        <f>BE4</f>
        <v>10793.65</v>
      </c>
      <c r="BF43" s="11">
        <f>BF4</f>
        <v>10746.05</v>
      </c>
      <c r="BG43" s="11">
        <f>BG4</f>
        <v>10724.4</v>
      </c>
    </row>
    <row r="44" spans="1:59"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row>
    <row r="45" spans="1:59"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row>
    <row r="46" spans="1:59"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row>
    <row r="47" spans="1:59"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row>
    <row r="48" spans="1:59"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row>
    <row r="49" spans="1:59" ht="14.55" customHeight="1" x14ac:dyDescent="0.3">
      <c r="A49" s="136" t="s">
        <v>45</v>
      </c>
      <c r="B49" s="137"/>
      <c r="C49" s="137"/>
      <c r="D49" s="137"/>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row>
    <row r="50" spans="1:59"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c r="BC50" s="16">
        <f>ABS(BC2-BC3)</f>
        <v>73.799999999999272</v>
      </c>
      <c r="BD50" s="16">
        <f>ABS(BD2-BD3)</f>
        <v>87.100000000000364</v>
      </c>
      <c r="BE50" s="16">
        <f>ABS(BE2-BE3)</f>
        <v>119.54999999999927</v>
      </c>
      <c r="BF50" s="16">
        <f>ABS(BF2-BF3)</f>
        <v>73.950000000000728</v>
      </c>
      <c r="BG50" s="16">
        <f>ABS(BG2-BG3)</f>
        <v>165.35000000000036</v>
      </c>
    </row>
    <row r="51" spans="1:59"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c r="BC51" s="16">
        <f>BC50*1.1</f>
        <v>81.179999999999211</v>
      </c>
      <c r="BD51" s="16">
        <f>BD50*1.1</f>
        <v>95.810000000000414</v>
      </c>
      <c r="BE51" s="16">
        <f>BE50*1.1</f>
        <v>131.5049999999992</v>
      </c>
      <c r="BF51" s="16">
        <f>BF50*1.1</f>
        <v>81.345000000000809</v>
      </c>
      <c r="BG51" s="16">
        <f>BG50*1.1</f>
        <v>181.88500000000042</v>
      </c>
    </row>
    <row r="52" spans="1:59"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c r="BC52" s="16">
        <f>(BC2+BC3)</f>
        <v>21788</v>
      </c>
      <c r="BD52" s="16">
        <f>(BD2+BD3)</f>
        <v>21734.699999999997</v>
      </c>
      <c r="BE52" s="16">
        <f>(BE2+BE3)</f>
        <v>21663.75</v>
      </c>
      <c r="BF52" s="16">
        <f>(BF2+BF3)</f>
        <v>21511.45</v>
      </c>
      <c r="BG52" s="16">
        <f>(BG2+BG3)</f>
        <v>21406.15</v>
      </c>
    </row>
    <row r="53" spans="1:59"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c r="BC53" s="16">
        <f>(BC2+BC3)/2</f>
        <v>10894</v>
      </c>
      <c r="BD53" s="16">
        <f>(BD2+BD3)/2</f>
        <v>10867.349999999999</v>
      </c>
      <c r="BE53" s="16">
        <f>(BE2+BE3)/2</f>
        <v>10831.875</v>
      </c>
      <c r="BF53" s="16">
        <f>(BF2+BF3)/2</f>
        <v>10755.725</v>
      </c>
      <c r="BG53" s="16">
        <f>(BG2+BG3)/2</f>
        <v>10703.075000000001</v>
      </c>
    </row>
    <row r="54" spans="1:59"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c r="BC54" s="16">
        <f>BC55-BC56+BC55</f>
        <v>10890.533333333333</v>
      </c>
      <c r="BD54" s="16">
        <f>BD55-BD56+BD55</f>
        <v>10843.383333333335</v>
      </c>
      <c r="BE54" s="16">
        <f>BE55-BE56+BE55</f>
        <v>10806.391666666666</v>
      </c>
      <c r="BF54" s="16">
        <f>BF55-BF56+BF55</f>
        <v>10749.275</v>
      </c>
      <c r="BG54" s="16">
        <f>BG55-BG56+BG55</f>
        <v>10717.291666666668</v>
      </c>
    </row>
    <row r="55" spans="1:59"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c r="BC55" s="16">
        <f>(BC2+BC3+BC4)/3</f>
        <v>10892.266666666666</v>
      </c>
      <c r="BD55" s="16">
        <f>(BD2+BD3+BD4)/3</f>
        <v>10855.366666666667</v>
      </c>
      <c r="BE55" s="16">
        <f>(BE2+BE3+BE4)/3</f>
        <v>10819.133333333333</v>
      </c>
      <c r="BF55" s="16">
        <f>(BF2+BF3+BF4)/3</f>
        <v>10752.5</v>
      </c>
      <c r="BG55" s="16">
        <f>(BG2+BG3+BG4)/3</f>
        <v>10710.183333333334</v>
      </c>
    </row>
    <row r="56" spans="1:59"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c r="BC56" s="16">
        <f>BC53</f>
        <v>10894</v>
      </c>
      <c r="BD56" s="16">
        <f>BD53</f>
        <v>10867.349999999999</v>
      </c>
      <c r="BE56" s="16">
        <f>BE53</f>
        <v>10831.875</v>
      </c>
      <c r="BF56" s="16">
        <f>BF53</f>
        <v>10755.725</v>
      </c>
      <c r="BG56" s="16">
        <f>BG53</f>
        <v>10703.075000000001</v>
      </c>
    </row>
    <row r="57" spans="1:59"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c r="BC57" s="31">
        <f>ABS(BC54-BC56)</f>
        <v>3.4666666666671517</v>
      </c>
      <c r="BD57" s="31">
        <f>ABS(BD54-BD56)</f>
        <v>23.966666666663514</v>
      </c>
      <c r="BE57" s="31">
        <f>ABS(BE54-BE56)</f>
        <v>25.483333333333576</v>
      </c>
      <c r="BF57" s="31">
        <f>ABS(BF54-BF56)</f>
        <v>6.4500000000007276</v>
      </c>
      <c r="BG57" s="31">
        <f>ABS(BG54-BG56)</f>
        <v>14.216666666667152</v>
      </c>
    </row>
    <row r="58" spans="1:5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Fibonnacci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2019-02-18T19:33:29Z</dcterms:modified>
</cp:coreProperties>
</file>