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CF31" i="14" l="1"/>
  <c r="CD31" i="14"/>
  <c r="CD29" i="14" s="1"/>
  <c r="CD32" i="14" s="1"/>
  <c r="CB31" i="14"/>
  <c r="CF30" i="14"/>
  <c r="CE30" i="14"/>
  <c r="CD30" i="14"/>
  <c r="CC30" i="14"/>
  <c r="CC29" i="14" s="1"/>
  <c r="CC32" i="14" s="1"/>
  <c r="CB30" i="14"/>
  <c r="CF29" i="14"/>
  <c r="CF32" i="14" s="1"/>
  <c r="CB29" i="14"/>
  <c r="CB32" i="14" s="1"/>
  <c r="CF28" i="14"/>
  <c r="CE28" i="14"/>
  <c r="CE31" i="14" s="1"/>
  <c r="CD28" i="14"/>
  <c r="CC28" i="14"/>
  <c r="CC31" i="14" s="1"/>
  <c r="CB28" i="14"/>
  <c r="CF27" i="14"/>
  <c r="CE27" i="14"/>
  <c r="CD27" i="14"/>
  <c r="CC27" i="14"/>
  <c r="CB27" i="14"/>
  <c r="CE26" i="14"/>
  <c r="CE19" i="14" s="1"/>
  <c r="CC26" i="14"/>
  <c r="CC22" i="14" s="1"/>
  <c r="CF25" i="14"/>
  <c r="CF7" i="14" s="1"/>
  <c r="CE25" i="14"/>
  <c r="CD25" i="14"/>
  <c r="CD26" i="14" s="1"/>
  <c r="CC25" i="14"/>
  <c r="CB25" i="14"/>
  <c r="CB7" i="14" s="1"/>
  <c r="CE23" i="14"/>
  <c r="CC23" i="14"/>
  <c r="CE21" i="14"/>
  <c r="CC21" i="14"/>
  <c r="CF20" i="14"/>
  <c r="CE20" i="14"/>
  <c r="CD20" i="14"/>
  <c r="CC20" i="14"/>
  <c r="CB20" i="14"/>
  <c r="CC19" i="14"/>
  <c r="CF18" i="14"/>
  <c r="CF23" i="14" s="1"/>
  <c r="CE18" i="14"/>
  <c r="CD18" i="14"/>
  <c r="CD23" i="14" s="1"/>
  <c r="CC18" i="14"/>
  <c r="CB18" i="14"/>
  <c r="CB23" i="14" s="1"/>
  <c r="CF15" i="14"/>
  <c r="CD15" i="14"/>
  <c r="CB15" i="14"/>
  <c r="CC14" i="14"/>
  <c r="CC16" i="14" s="1"/>
  <c r="CF11" i="14"/>
  <c r="CF14" i="14" s="1"/>
  <c r="CF16" i="14" s="1"/>
  <c r="CE11" i="14"/>
  <c r="CE15" i="14" s="1"/>
  <c r="CD11" i="14"/>
  <c r="CD14" i="14" s="1"/>
  <c r="CD16" i="14" s="1"/>
  <c r="CC11" i="14"/>
  <c r="CB11" i="14"/>
  <c r="CB14" i="14" s="1"/>
  <c r="CB16" i="14" s="1"/>
  <c r="CF8" i="14"/>
  <c r="CD8" i="14"/>
  <c r="CC8" i="14"/>
  <c r="CC6" i="14" s="1"/>
  <c r="CB8" i="14"/>
  <c r="CD7" i="14"/>
  <c r="H30" i="2"/>
  <c r="H28" i="2"/>
  <c r="H31" i="2" s="1"/>
  <c r="H27" i="2"/>
  <c r="H25" i="2"/>
  <c r="H26" i="2" s="1"/>
  <c r="H20" i="2"/>
  <c r="H18" i="2"/>
  <c r="H23" i="2" s="1"/>
  <c r="H11" i="2"/>
  <c r="H8" i="2" s="1"/>
  <c r="H29" i="2" l="1"/>
  <c r="H32" i="2" s="1"/>
  <c r="CB12" i="14"/>
  <c r="CB10" i="14"/>
  <c r="CD10" i="14"/>
  <c r="CD12" i="14"/>
  <c r="CC12" i="14"/>
  <c r="CD21" i="14"/>
  <c r="CD19" i="14"/>
  <c r="CD22" i="14"/>
  <c r="CF10" i="14"/>
  <c r="CF12" i="14"/>
  <c r="CE29" i="14"/>
  <c r="CE32" i="14" s="1"/>
  <c r="CE10" i="14" s="1"/>
  <c r="CB6" i="14"/>
  <c r="CF6" i="14"/>
  <c r="CE7" i="14"/>
  <c r="CC10" i="14"/>
  <c r="CE12" i="14"/>
  <c r="CC15" i="14"/>
  <c r="CE22" i="14"/>
  <c r="CB26" i="14"/>
  <c r="CF26" i="14"/>
  <c r="CE8" i="14"/>
  <c r="CE6" i="14" s="1"/>
  <c r="CE14" i="14"/>
  <c r="CE16" i="14" s="1"/>
  <c r="CD6" i="14"/>
  <c r="CC7" i="14"/>
  <c r="H6" i="2"/>
  <c r="H14" i="2"/>
  <c r="H16" i="2" s="1"/>
  <c r="H7" i="2"/>
  <c r="H15" i="2"/>
  <c r="H19" i="2"/>
  <c r="H22" i="2"/>
  <c r="H21" i="2"/>
  <c r="H12" i="2"/>
  <c r="H10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3" i="2"/>
  <c r="M12" i="2"/>
  <c r="M11" i="2"/>
  <c r="M10" i="2"/>
  <c r="M9" i="2"/>
  <c r="M8" i="2"/>
  <c r="M7" i="2"/>
  <c r="M6" i="2"/>
  <c r="G30" i="2"/>
  <c r="G28" i="2"/>
  <c r="G31" i="2" s="1"/>
  <c r="G27" i="2"/>
  <c r="G25" i="2"/>
  <c r="G26" i="2" s="1"/>
  <c r="G20" i="2"/>
  <c r="G18" i="2"/>
  <c r="G23" i="2" s="1"/>
  <c r="G11" i="2"/>
  <c r="G8" i="2" s="1"/>
  <c r="CF19" i="14" l="1"/>
  <c r="CF22" i="14"/>
  <c r="CF21" i="14"/>
  <c r="CB19" i="14"/>
  <c r="CB22" i="14"/>
  <c r="CB21" i="14"/>
  <c r="G6" i="2"/>
  <c r="G14" i="2"/>
  <c r="G16" i="2" s="1"/>
  <c r="G29" i="2"/>
  <c r="G32" i="2" s="1"/>
  <c r="G10" i="2" s="1"/>
  <c r="G7" i="2"/>
  <c r="G15" i="2"/>
  <c r="G21" i="2"/>
  <c r="G19" i="2"/>
  <c r="G22" i="2"/>
  <c r="G12" i="2" l="1"/>
  <c r="BY31" i="14" l="1"/>
  <c r="BY29" i="14" s="1"/>
  <c r="BY32" i="14" s="1"/>
  <c r="CA30" i="14"/>
  <c r="BZ30" i="14"/>
  <c r="BY30" i="14"/>
  <c r="BX30" i="14"/>
  <c r="BW30" i="14"/>
  <c r="CA28" i="14"/>
  <c r="CA31" i="14" s="1"/>
  <c r="CA29" i="14" s="1"/>
  <c r="CA32" i="14" s="1"/>
  <c r="CA10" i="14" s="1"/>
  <c r="BZ28" i="14"/>
  <c r="BZ31" i="14" s="1"/>
  <c r="BY28" i="14"/>
  <c r="BX28" i="14"/>
  <c r="BX31" i="14" s="1"/>
  <c r="BX29" i="14" s="1"/>
  <c r="BX32" i="14" s="1"/>
  <c r="BW28" i="14"/>
  <c r="BW31" i="14" s="1"/>
  <c r="BW29" i="14" s="1"/>
  <c r="BW32" i="14" s="1"/>
  <c r="BW10" i="14" s="1"/>
  <c r="CA27" i="14"/>
  <c r="BZ27" i="14"/>
  <c r="BY27" i="14"/>
  <c r="BX27" i="14"/>
  <c r="BW27" i="14"/>
  <c r="CA25" i="14"/>
  <c r="CA26" i="14" s="1"/>
  <c r="BZ25" i="14"/>
  <c r="BZ26" i="14" s="1"/>
  <c r="BY25" i="14"/>
  <c r="BY26" i="14" s="1"/>
  <c r="BX25" i="14"/>
  <c r="BX26" i="14" s="1"/>
  <c r="BW25" i="14"/>
  <c r="BW26" i="14" s="1"/>
  <c r="CA23" i="14"/>
  <c r="BW23" i="14"/>
  <c r="CA20" i="14"/>
  <c r="BZ20" i="14"/>
  <c r="BY20" i="14"/>
  <c r="BX20" i="14"/>
  <c r="BW20" i="14"/>
  <c r="CA18" i="14"/>
  <c r="BZ18" i="14"/>
  <c r="BZ23" i="14" s="1"/>
  <c r="BY18" i="14"/>
  <c r="BY23" i="14" s="1"/>
  <c r="BX18" i="14"/>
  <c r="BX23" i="14" s="1"/>
  <c r="BW18" i="14"/>
  <c r="CA15" i="14"/>
  <c r="BW15" i="14"/>
  <c r="CA14" i="14"/>
  <c r="CA16" i="14" s="1"/>
  <c r="BX14" i="14"/>
  <c r="BX16" i="14" s="1"/>
  <c r="BW14" i="14"/>
  <c r="BW16" i="14" s="1"/>
  <c r="CA11" i="14"/>
  <c r="CA12" i="14" s="1"/>
  <c r="BZ11" i="14"/>
  <c r="BZ14" i="14" s="1"/>
  <c r="BZ16" i="14" s="1"/>
  <c r="BY11" i="14"/>
  <c r="BY15" i="14" s="1"/>
  <c r="BX11" i="14"/>
  <c r="BW11" i="14"/>
  <c r="BW12" i="14" s="1"/>
  <c r="CA8" i="14"/>
  <c r="CA6" i="14" s="1"/>
  <c r="BX8" i="14"/>
  <c r="BX6" i="14" s="1"/>
  <c r="BW8" i="14"/>
  <c r="BW6" i="14" s="1"/>
  <c r="BX7" i="14"/>
  <c r="BW22" i="14" l="1"/>
  <c r="BW21" i="14"/>
  <c r="BW19" i="14"/>
  <c r="BX21" i="14"/>
  <c r="BX22" i="14"/>
  <c r="BX19" i="14"/>
  <c r="BY19" i="14"/>
  <c r="BY21" i="14"/>
  <c r="BY22" i="14"/>
  <c r="BZ29" i="14"/>
  <c r="BZ32" i="14" s="1"/>
  <c r="BZ10" i="14" s="1"/>
  <c r="CA22" i="14"/>
  <c r="CA21" i="14"/>
  <c r="CA19" i="14"/>
  <c r="BZ19" i="14"/>
  <c r="BZ22" i="14"/>
  <c r="BZ21" i="14"/>
  <c r="BX10" i="14"/>
  <c r="BX12" i="14"/>
  <c r="BZ15" i="14"/>
  <c r="BY7" i="14"/>
  <c r="BY12" i="14"/>
  <c r="BZ7" i="14"/>
  <c r="BY8" i="14"/>
  <c r="BY6" i="14" s="1"/>
  <c r="BZ12" i="14"/>
  <c r="BY14" i="14"/>
  <c r="BY16" i="14" s="1"/>
  <c r="BX15" i="14"/>
  <c r="BW7" i="14"/>
  <c r="CA7" i="14"/>
  <c r="BZ8" i="14"/>
  <c r="BZ6" i="14" s="1"/>
  <c r="BY10" i="14"/>
  <c r="N52" i="2" l="1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BU22" i="14" l="1"/>
  <c r="BU21" i="14"/>
  <c r="BU19" i="14"/>
  <c r="BT22" i="14"/>
  <c r="BT21" i="14"/>
  <c r="BT19" i="14"/>
  <c r="BR31" i="14" l="1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BM19" i="14" l="1"/>
  <c r="BM21" i="14"/>
  <c r="BM22" i="14"/>
  <c r="BJ22" i="14"/>
  <c r="BJ21" i="14"/>
  <c r="BJ19" i="14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P52" i="2" l="1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O52" i="2" l="1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<sst xmlns="http://schemas.openxmlformats.org/spreadsheetml/2006/main" count="71" uniqueCount="68">
  <si>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</si>
  <si>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</si>
  <si>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</si>
  <si>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</si>
  <si>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</si>
  <si>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</si>
  <si>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</si>
  <si>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</si>
  <si>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</si>
  <si>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</si>
  <si>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</si>
  <si>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</si>
  <si>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</si>
  <si>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</si>
  <si>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</si>
  <si>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</si>
  <si>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</si>
  <si>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</si>
  <si>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</si>
  <si>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</si>
  <si>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</si>
  <si>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</si>
  <si>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</si>
  <si>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</si>
  <si>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</si>
  <si>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</si>
  <si>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</si>
  <si>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</si>
  <si>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</si>
  <si>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</si>
  <si>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</si>
  <si>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</si>
  <si>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</si>
  <si>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</si>
  <si>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</si>
  <si>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</si>
  <si>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</si>
  <si>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</si>
  <si>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</si>
  <si>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</si>
  <si>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</si>
  <si>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</si>
  <si>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</si>
  <si>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</si>
  <si>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</si>
  <si>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</si>
  <si>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</si>
  <si>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</si>
  <si>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</si>
  <si>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</si>
  <si>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</si>
  <si>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</si>
  <si>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</si>
  <si>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</si>
  <si>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</si>
  <si>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</si>
  <si>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</si>
  <si>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</si>
  <si>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</si>
  <si>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</si>
  <si>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</si>
  <si>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</si>
  <si>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</si>
  <si>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</si>
  <si>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</si>
  <si>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10300~330</t>
  </si>
  <si>
    <t>10530~550</t>
  </si>
  <si>
    <t>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</si>
</sst>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73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2" borderId="4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164" fontId="3" fillId="25" borderId="4" xfId="1" applyNumberFormat="1" applyFont="1" applyFill="1" applyBorder="1" applyAlignment="1">
      <alignment horizontal="center"/>
    </xf>
    <xf numFmtId="164" fontId="3" fillId="25" borderId="4" xfId="1" applyNumberFormat="1" applyFont="1" applyFill="1" applyBorder="1" applyAlignment="1"/>
    <xf numFmtId="164" fontId="3" fillId="24" borderId="4" xfId="1" applyNumberFormat="1" applyFont="1" applyFill="1" applyBorder="1" applyAlignment="1">
      <alignment horizontal="center"/>
    </xf>
    <xf numFmtId="164" fontId="3" fillId="24" borderId="4" xfId="1" applyNumberFormat="1" applyFont="1" applyFill="1" applyBorder="1" applyAlignment="1"/>
    <xf numFmtId="164" fontId="3" fillId="26" borderId="4" xfId="1" applyNumberFormat="1" applyFont="1" applyFill="1" applyBorder="1" applyAlignment="1">
      <alignment horizontal="center"/>
    </xf>
    <xf numFmtId="164" fontId="3" fillId="26" borderId="4" xfId="1" applyNumberFormat="1" applyFont="1" applyFill="1" applyBorder="1" applyAlignment="1"/>
    <xf numFmtId="164" fontId="3" fillId="27" borderId="4" xfId="1" applyNumberFormat="1" applyFont="1" applyFill="1" applyBorder="1" applyAlignment="1">
      <alignment horizontal="center"/>
    </xf>
    <xf numFmtId="164" fontId="3" fillId="27" borderId="4" xfId="1" applyNumberFormat="1" applyFont="1" applyFill="1" applyBorder="1" applyAlignment="1"/>
    <xf numFmtId="2" fontId="3" fillId="16" borderId="0" xfId="0" applyNumberFormat="1" applyFont="1" applyFill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54"/>
  <sheetViews>
    <sheetView showGridLines="0" tabSelected="1" zoomScale="110" zoomScaleNormal="110" workbookViewId="0">
      <selection activeCell="H14" sqref="H14"/>
    </sheetView>
  </sheetViews>
  <sheetFormatPr defaultColWidth="8.77734375" defaultRowHeight="14.7" customHeight="1"/>
  <cols>
    <col min="1" max="4" width="8.77734375" style="15" customWidth="1"/>
    <col min="5" max="8" width="10.77734375" style="15" customWidth="1"/>
    <col min="9" max="9" width="9.21875" style="15" bestFit="1" customWidth="1"/>
    <col min="10" max="10" width="11" style="13" bestFit="1" customWidth="1"/>
    <col min="11" max="11" width="12.88671875" style="68" bestFit="1" customWidth="1"/>
    <col min="12" max="12" width="13.77734375" style="15" bestFit="1" customWidth="1"/>
    <col min="13" max="16" width="10.44140625" style="15" bestFit="1" customWidth="1"/>
    <col min="17" max="252" width="8.77734375" style="15" customWidth="1"/>
    <col min="253" max="16384" width="8.77734375" style="16"/>
  </cols>
  <sheetData>
    <row r="1" spans="1:17" ht="15" customHeight="1" thickBot="1">
      <c r="A1" s="71"/>
      <c r="B1" s="72"/>
      <c r="C1" s="72"/>
      <c r="D1" s="72"/>
      <c r="E1" s="1" t="s">
        <v>67</v>
      </c>
      <c r="F1" s="1" t="s">
        <v>0</v>
      </c>
      <c r="G1" s="2">
        <v>43997</v>
      </c>
      <c r="H1" s="2">
        <v>43997</v>
      </c>
      <c r="I1" s="2"/>
      <c r="K1" s="68" t="s">
        <v>66</v>
      </c>
      <c r="L1" s="12" t="s">
        <v>27</v>
      </c>
      <c r="M1" s="14">
        <v>10328.5</v>
      </c>
      <c r="N1" s="14">
        <v>8806.75</v>
      </c>
      <c r="O1" s="14">
        <v>2252.75</v>
      </c>
      <c r="P1" s="14">
        <v>12430.5</v>
      </c>
    </row>
    <row r="2" spans="1:17" ht="15" customHeight="1" thickBot="1">
      <c r="A2" s="17"/>
      <c r="B2" s="18"/>
      <c r="C2" s="18"/>
      <c r="D2" s="3" t="s">
        <v>1</v>
      </c>
      <c r="E2" s="56">
        <v>9598.85</v>
      </c>
      <c r="F2" s="56">
        <v>10328.5</v>
      </c>
      <c r="G2" s="56">
        <v>9943.35</v>
      </c>
      <c r="H2" s="56">
        <v>20470.849999999999</v>
      </c>
      <c r="I2" s="56"/>
      <c r="K2" s="68" t="s">
        <v>65</v>
      </c>
      <c r="L2" s="12" t="s">
        <v>28</v>
      </c>
      <c r="M2" s="14">
        <v>9544.35</v>
      </c>
      <c r="N2" s="14">
        <v>10328.5</v>
      </c>
      <c r="O2" s="14">
        <v>12430.5</v>
      </c>
      <c r="P2" s="14">
        <v>7511.1</v>
      </c>
    </row>
    <row r="3" spans="1:17" ht="15" customHeight="1" thickBot="1">
      <c r="A3" s="17"/>
      <c r="B3" s="4"/>
      <c r="C3" s="5"/>
      <c r="D3" s="3" t="s">
        <v>2</v>
      </c>
      <c r="E3" s="55">
        <v>8806.75</v>
      </c>
      <c r="F3" s="55">
        <v>9544.35</v>
      </c>
      <c r="G3" s="55">
        <v>9726.35</v>
      </c>
      <c r="H3" s="55">
        <v>19740.2</v>
      </c>
      <c r="I3" s="55"/>
      <c r="L3" s="12" t="s">
        <v>29</v>
      </c>
      <c r="M3" s="14">
        <v>9996.0499999999993</v>
      </c>
      <c r="N3" s="14">
        <v>9544.35</v>
      </c>
      <c r="O3" s="14"/>
      <c r="P3" s="14"/>
      <c r="Q3" s="51"/>
    </row>
    <row r="4" spans="1:17" ht="15" customHeight="1">
      <c r="A4" s="17"/>
      <c r="B4" s="4"/>
      <c r="C4" s="5"/>
      <c r="D4" s="3" t="s">
        <v>3</v>
      </c>
      <c r="E4" s="21">
        <v>9580.35</v>
      </c>
      <c r="F4" s="21">
        <v>9972.9</v>
      </c>
      <c r="G4" s="21">
        <v>9813.7000000000007</v>
      </c>
      <c r="H4" s="21">
        <v>19912.900000000001</v>
      </c>
      <c r="I4" s="21"/>
      <c r="K4" s="68">
        <v>10120.25</v>
      </c>
    </row>
    <row r="5" spans="1:17" ht="15" customHeight="1">
      <c r="A5" s="69" t="s">
        <v>4</v>
      </c>
      <c r="B5" s="70"/>
      <c r="C5" s="70"/>
      <c r="D5" s="70"/>
      <c r="E5" s="18"/>
      <c r="F5" s="18"/>
      <c r="G5" s="18"/>
      <c r="H5" s="18"/>
      <c r="I5" s="18"/>
      <c r="K5" s="68">
        <v>9944</v>
      </c>
      <c r="L5" s="22" t="s">
        <v>30</v>
      </c>
      <c r="M5" s="23"/>
      <c r="N5" s="23"/>
      <c r="O5" s="23"/>
      <c r="P5" s="23"/>
    </row>
    <row r="6" spans="1:17" ht="15" customHeight="1">
      <c r="A6" s="24"/>
      <c r="B6" s="25"/>
      <c r="C6" s="25"/>
      <c r="D6" s="6" t="s">
        <v>5</v>
      </c>
      <c r="E6" s="26">
        <f t="shared" ref="E6:F6" si="0">E8+E25</f>
        <v>10642.65</v>
      </c>
      <c r="F6" s="26">
        <f t="shared" si="0"/>
        <v>11136.966666666667</v>
      </c>
      <c r="G6" s="26">
        <f t="shared" ref="G6" si="1">G8+G25</f>
        <v>10146.250000000002</v>
      </c>
      <c r="H6" s="26">
        <f t="shared" ref="H6" si="2">H8+H25</f>
        <v>21073.083333333336</v>
      </c>
      <c r="I6" s="26"/>
      <c r="K6" s="68">
        <v>9800</v>
      </c>
      <c r="L6" s="43">
        <v>0.23599999999999999</v>
      </c>
      <c r="M6" s="44">
        <f t="shared" ref="M6" si="3">VALUE(23.6/100*(M1-M2)+M2)</f>
        <v>9729.4094000000005</v>
      </c>
      <c r="N6" s="44">
        <f t="shared" ref="N6" si="4">VALUE(23.6/100*(N1-N2)+N2)</f>
        <v>9969.3670000000002</v>
      </c>
      <c r="O6" s="44">
        <f t="shared" ref="O6:P6" si="5">VALUE(23.6/100*(O1-O2)+O2)</f>
        <v>10028.550999999999</v>
      </c>
      <c r="P6" s="44">
        <f t="shared" si="5"/>
        <v>8672.0784000000003</v>
      </c>
    </row>
    <row r="7" spans="1:17" ht="15" customHeight="1">
      <c r="A7" s="24"/>
      <c r="B7" s="25"/>
      <c r="C7" s="25"/>
      <c r="D7" s="6" t="s">
        <v>6</v>
      </c>
      <c r="E7" s="27">
        <f t="shared" ref="E7:F7" si="6">E11+E25</f>
        <v>10120.75</v>
      </c>
      <c r="F7" s="27">
        <f t="shared" si="6"/>
        <v>10732.733333333334</v>
      </c>
      <c r="G7" s="27">
        <f t="shared" ref="G7" si="7">G11+G25</f>
        <v>10044.800000000001</v>
      </c>
      <c r="H7" s="27">
        <f t="shared" ref="H7" si="8">H11+H25</f>
        <v>20771.966666666667</v>
      </c>
      <c r="I7" s="27"/>
      <c r="K7" s="68">
        <v>9706.9500000000007</v>
      </c>
      <c r="L7" s="47">
        <v>0.38200000000000001</v>
      </c>
      <c r="M7" s="48">
        <f t="shared" ref="M7" si="9">38.2/100*(M1-M2)+M2</f>
        <v>9843.8953000000001</v>
      </c>
      <c r="N7" s="48">
        <f t="shared" ref="N7" si="10">38.2/100*(N1-N2)+N2</f>
        <v>9747.1915000000008</v>
      </c>
      <c r="O7" s="48">
        <f t="shared" ref="O7:P7" si="11">38.2/100*(O1-O2)+O2</f>
        <v>8542.5995000000003</v>
      </c>
      <c r="P7" s="48">
        <f t="shared" si="11"/>
        <v>9390.3107999999993</v>
      </c>
    </row>
    <row r="8" spans="1:17" ht="15" customHeight="1">
      <c r="A8" s="24"/>
      <c r="B8" s="25"/>
      <c r="C8" s="25"/>
      <c r="D8" s="6" t="s">
        <v>7</v>
      </c>
      <c r="E8" s="28">
        <f t="shared" ref="E8:F8" si="12">(2*E11)-E3</f>
        <v>9850.5499999999993</v>
      </c>
      <c r="F8" s="28">
        <f t="shared" si="12"/>
        <v>10352.816666666668</v>
      </c>
      <c r="G8" s="28">
        <f t="shared" ref="G8" si="13">(2*G11)-G3</f>
        <v>9929.2500000000018</v>
      </c>
      <c r="H8" s="28">
        <f t="shared" ref="H8" si="14">(2*H11)-H3</f>
        <v>20342.433333333338</v>
      </c>
      <c r="I8" s="28"/>
      <c r="L8" s="41">
        <v>0.5</v>
      </c>
      <c r="M8" s="42">
        <f t="shared" ref="M8" si="15">VALUE(50/100*(M1-M2)+M2)</f>
        <v>9936.4249999999993</v>
      </c>
      <c r="N8" s="42">
        <f t="shared" ref="N8" si="16">VALUE(50/100*(N1-N2)+N2)</f>
        <v>9567.625</v>
      </c>
      <c r="O8" s="42">
        <f t="shared" ref="O8:P8" si="17">VALUE(50/100*(O1-O2)+O2)</f>
        <v>7341.625</v>
      </c>
      <c r="P8" s="42">
        <f t="shared" si="17"/>
        <v>9970.7999999999993</v>
      </c>
    </row>
    <row r="9" spans="1:17" ht="15" customHeight="1">
      <c r="A9" s="24"/>
      <c r="B9" s="25"/>
      <c r="C9" s="25"/>
      <c r="D9" s="7"/>
      <c r="E9" s="21"/>
      <c r="F9" s="21"/>
      <c r="G9" s="21"/>
      <c r="H9" s="21"/>
      <c r="I9" s="21"/>
      <c r="L9" s="49">
        <v>0.61799999999999999</v>
      </c>
      <c r="M9" s="50">
        <f t="shared" ref="M9" si="18">VALUE(61.8/100*(M1-M2)+M2)</f>
        <v>10028.9547</v>
      </c>
      <c r="N9" s="50">
        <f t="shared" ref="N9" si="19">VALUE(61.8/100*(N1-N2)+N2)</f>
        <v>9388.0584999999992</v>
      </c>
      <c r="O9" s="50">
        <f t="shared" ref="O9:P9" si="20">VALUE(61.8/100*(O1-O2)+O2)</f>
        <v>6140.6504999999997</v>
      </c>
      <c r="P9" s="50">
        <f t="shared" si="20"/>
        <v>10551.289199999999</v>
      </c>
    </row>
    <row r="10" spans="1:17" ht="15" customHeight="1">
      <c r="A10" s="24"/>
      <c r="B10" s="25"/>
      <c r="C10" s="25"/>
      <c r="D10" s="6" t="s">
        <v>8</v>
      </c>
      <c r="E10" s="53">
        <f t="shared" ref="E10:F10" si="21">E11+E32/2</f>
        <v>9454.5</v>
      </c>
      <c r="F10" s="53">
        <f t="shared" si="21"/>
        <v>9960.7416666666686</v>
      </c>
      <c r="G10" s="53">
        <f t="shared" ref="G10" si="22">G11+G32/2</f>
        <v>9834.85</v>
      </c>
      <c r="H10" s="53">
        <f t="shared" ref="H10" si="23">H11+H32/2</f>
        <v>20105.525000000001</v>
      </c>
      <c r="I10" s="53"/>
      <c r="L10" s="39">
        <v>0.70699999999999996</v>
      </c>
      <c r="M10" s="40">
        <f t="shared" ref="M10" si="24">VALUE(70.7/100*(M1-M2)+M2)</f>
        <v>10098.744049999999</v>
      </c>
      <c r="N10" s="40">
        <f t="shared" ref="N10" si="25">VALUE(70.7/100*(N1-N2)+N2)</f>
        <v>9252.6227500000005</v>
      </c>
      <c r="O10" s="40">
        <f t="shared" ref="O10:P10" si="26">VALUE(70.7/100*(O1-O2)+O2)</f>
        <v>5234.8307499999992</v>
      </c>
      <c r="P10" s="40">
        <f t="shared" si="26"/>
        <v>10989.1158</v>
      </c>
    </row>
    <row r="11" spans="1:17" ht="15" customHeight="1">
      <c r="A11" s="24"/>
      <c r="B11" s="25"/>
      <c r="C11" s="25"/>
      <c r="D11" s="6" t="s">
        <v>9</v>
      </c>
      <c r="E11" s="21">
        <f t="shared" ref="E11:F11" si="27">(E2+E3+E4)/3</f>
        <v>9328.65</v>
      </c>
      <c r="F11" s="21">
        <f t="shared" si="27"/>
        <v>9948.5833333333339</v>
      </c>
      <c r="G11" s="21">
        <f t="shared" ref="G11" si="28">(G2+G3+G4)/3</f>
        <v>9827.8000000000011</v>
      </c>
      <c r="H11" s="21">
        <f t="shared" ref="H11" si="29">(H2+H3+H4)/3</f>
        <v>20041.316666666669</v>
      </c>
      <c r="I11" s="21"/>
      <c r="L11" s="45">
        <v>0.78600000000000003</v>
      </c>
      <c r="M11" s="46">
        <f t="shared" ref="M11" si="30">VALUE(78.6/100*(M1-M2)+M2)</f>
        <v>10160.6919</v>
      </c>
      <c r="N11" s="46">
        <f t="shared" ref="N11" si="31">VALUE(78.6/100*(N1-N2)+N2)</f>
        <v>9132.4045000000006</v>
      </c>
      <c r="O11" s="46">
        <f t="shared" ref="O11:P11" si="32">VALUE(78.6/100*(O1-O2)+O2)</f>
        <v>4430.7885000000006</v>
      </c>
      <c r="P11" s="46">
        <f t="shared" si="32"/>
        <v>11377.7484</v>
      </c>
    </row>
    <row r="12" spans="1:17" ht="15" customHeight="1">
      <c r="A12" s="24"/>
      <c r="B12" s="25"/>
      <c r="C12" s="25"/>
      <c r="D12" s="6" t="s">
        <v>10</v>
      </c>
      <c r="E12" s="54">
        <f t="shared" ref="E12:F12" si="33">E11-E32/2</f>
        <v>9202.7999999999993</v>
      </c>
      <c r="F12" s="54">
        <f t="shared" si="33"/>
        <v>9936.4249999999993</v>
      </c>
      <c r="G12" s="54">
        <f t="shared" ref="G12" si="34">G11-G32/2</f>
        <v>9820.7500000000018</v>
      </c>
      <c r="H12" s="54">
        <f t="shared" ref="H12" si="35">H11-H32/2</f>
        <v>19977.108333333337</v>
      </c>
      <c r="I12" s="54"/>
      <c r="L12" s="39">
        <v>1</v>
      </c>
      <c r="M12" s="40">
        <f t="shared" ref="M12" si="36">VALUE(100/100*(M1-M2)+M2)</f>
        <v>10328.5</v>
      </c>
      <c r="N12" s="40">
        <f t="shared" ref="N12" si="37">VALUE(100/100*(N1-N2)+N2)</f>
        <v>8806.75</v>
      </c>
      <c r="O12" s="40">
        <f t="shared" ref="O12:P12" si="38">VALUE(100/100*(O1-O2)+O2)</f>
        <v>2252.75</v>
      </c>
      <c r="P12" s="40">
        <f t="shared" si="38"/>
        <v>12430.5</v>
      </c>
    </row>
    <row r="13" spans="1:17" ht="15" customHeight="1">
      <c r="A13" s="24"/>
      <c r="B13" s="25"/>
      <c r="C13" s="25"/>
      <c r="D13" s="7"/>
      <c r="E13" s="21"/>
      <c r="F13" s="21"/>
      <c r="G13" s="21"/>
      <c r="H13" s="21"/>
      <c r="I13" s="21"/>
      <c r="L13" s="39">
        <v>1.236</v>
      </c>
      <c r="M13" s="40">
        <f t="shared" ref="M13" si="39">VALUE(123.6/100*(M1-M2)+M2)</f>
        <v>10513.5594</v>
      </c>
      <c r="N13" s="40">
        <f t="shared" ref="N13" si="40">VALUE(123.6/100*(N1-N2)+N2)</f>
        <v>8447.6170000000002</v>
      </c>
      <c r="O13" s="40">
        <f t="shared" ref="O13:P13" si="41">VALUE(123.6/100*(O1-O2)+O2)</f>
        <v>-149.19900000000052</v>
      </c>
      <c r="P13" s="40">
        <f t="shared" si="41"/>
        <v>13591.4784</v>
      </c>
    </row>
    <row r="14" spans="1:17" ht="15" customHeight="1">
      <c r="A14" s="24"/>
      <c r="B14" s="25"/>
      <c r="C14" s="25"/>
      <c r="D14" s="6" t="s">
        <v>11</v>
      </c>
      <c r="E14" s="32">
        <f t="shared" ref="E14:F14" si="42">2*E11-E2</f>
        <v>9058.4499999999989</v>
      </c>
      <c r="F14" s="32">
        <f t="shared" si="42"/>
        <v>9568.6666666666679</v>
      </c>
      <c r="G14" s="32">
        <f t="shared" ref="G14" si="43">2*G11-G2</f>
        <v>9712.2500000000018</v>
      </c>
      <c r="H14" s="32">
        <f t="shared" ref="H14" si="44">2*H11-H2</f>
        <v>19611.78333333334</v>
      </c>
      <c r="I14" s="32"/>
      <c r="L14" s="33"/>
      <c r="M14" s="30"/>
      <c r="N14" s="30"/>
      <c r="O14" s="30"/>
      <c r="P14" s="30"/>
    </row>
    <row r="15" spans="1:17" ht="15" customHeight="1">
      <c r="A15" s="24"/>
      <c r="B15" s="25"/>
      <c r="C15" s="25"/>
      <c r="D15" s="6" t="s">
        <v>12</v>
      </c>
      <c r="E15" s="34">
        <f t="shared" ref="E15:F15" si="45">E11-E25</f>
        <v>8536.5499999999993</v>
      </c>
      <c r="F15" s="34">
        <f t="shared" si="45"/>
        <v>9164.4333333333343</v>
      </c>
      <c r="G15" s="34">
        <f t="shared" ref="G15" si="46">G11-G25</f>
        <v>9610.8000000000011</v>
      </c>
      <c r="H15" s="34">
        <f t="shared" ref="H15" si="47">H11-H25</f>
        <v>19310.666666666672</v>
      </c>
      <c r="I15" s="34"/>
      <c r="L15" s="38" t="s">
        <v>31</v>
      </c>
      <c r="M15" s="30"/>
      <c r="N15" s="30"/>
      <c r="O15" s="30"/>
      <c r="P15" s="30"/>
    </row>
    <row r="16" spans="1:17" ht="15" customHeight="1">
      <c r="A16" s="24"/>
      <c r="B16" s="25"/>
      <c r="C16" s="25"/>
      <c r="D16" s="6" t="s">
        <v>13</v>
      </c>
      <c r="E16" s="35">
        <f t="shared" ref="E16:F16" si="48">E14-E25</f>
        <v>8266.3499999999985</v>
      </c>
      <c r="F16" s="35">
        <f t="shared" si="48"/>
        <v>8784.5166666666682</v>
      </c>
      <c r="G16" s="35">
        <f t="shared" ref="G16" si="49">G14-G25</f>
        <v>9495.2500000000018</v>
      </c>
      <c r="H16" s="35">
        <f t="shared" ref="H16" si="50">H14-H25</f>
        <v>18881.133333333342</v>
      </c>
      <c r="I16" s="35"/>
      <c r="L16" s="39">
        <v>0.23599999999999999</v>
      </c>
      <c r="M16" s="40">
        <f t="shared" ref="M16" si="51">VALUE(M3-23.6/100*(M1-M2))</f>
        <v>9810.9905999999992</v>
      </c>
      <c r="N16" s="40">
        <f t="shared" ref="N16" si="52">VALUE(N3-23.6/100*(N1-N2))</f>
        <v>9903.4830000000002</v>
      </c>
      <c r="O16" s="40">
        <f t="shared" ref="O16:P16" si="53">VALUE(O3-23.6/100*(O1-O2))</f>
        <v>2401.9490000000001</v>
      </c>
      <c r="P16" s="40">
        <f t="shared" si="53"/>
        <v>-1160.9784</v>
      </c>
    </row>
    <row r="17" spans="1:17" ht="15" customHeight="1">
      <c r="A17" s="69" t="s">
        <v>14</v>
      </c>
      <c r="B17" s="70"/>
      <c r="C17" s="70"/>
      <c r="D17" s="70"/>
      <c r="E17" s="5"/>
      <c r="F17" s="5"/>
      <c r="G17" s="5"/>
      <c r="H17" s="5"/>
      <c r="I17" s="5"/>
      <c r="L17" s="66">
        <v>0.38200000000000001</v>
      </c>
      <c r="M17" s="67">
        <f t="shared" ref="M17" si="54">VALUE(M3-38.2/100*(M1-M2))</f>
        <v>9696.5046999999995</v>
      </c>
      <c r="N17" s="67">
        <f t="shared" ref="N17" si="55">VALUE(N3-38.2/100*(N1-N2))</f>
        <v>10125.6585</v>
      </c>
      <c r="O17" s="67">
        <f t="shared" ref="O17:P17" si="56">VALUE(O3-38.2/100*(O1-O2))</f>
        <v>3887.9005000000002</v>
      </c>
      <c r="P17" s="67">
        <f t="shared" si="56"/>
        <v>-1879.2107999999998</v>
      </c>
    </row>
    <row r="18" spans="1:17" ht="15" customHeight="1">
      <c r="A18" s="24"/>
      <c r="B18" s="25"/>
      <c r="C18" s="25"/>
      <c r="D18" s="6" t="s">
        <v>15</v>
      </c>
      <c r="E18" s="27">
        <f t="shared" ref="E18:F18" si="57">(E2/E3)*E4</f>
        <v>10442.029420330997</v>
      </c>
      <c r="F18" s="27">
        <f t="shared" si="57"/>
        <v>10792.259048547045</v>
      </c>
      <c r="G18" s="27">
        <f t="shared" ref="G18" si="58">(G2/G3)*G4</f>
        <v>10032.648824584763</v>
      </c>
      <c r="H18" s="27">
        <f t="shared" ref="H18" si="59">(H2/H3)*H4</f>
        <v>20649.94219739415</v>
      </c>
      <c r="I18" s="27"/>
      <c r="L18" s="66">
        <v>0.5</v>
      </c>
      <c r="M18" s="67">
        <f t="shared" ref="M18" si="60">VALUE(M3-50/100*(M1-M2))</f>
        <v>9603.9749999999985</v>
      </c>
      <c r="N18" s="67">
        <f t="shared" ref="N18" si="61">VALUE(N3-50/100*(N1-N2))</f>
        <v>10305.225</v>
      </c>
      <c r="O18" s="67">
        <f t="shared" ref="O18:P18" si="62">VALUE(O3-50/100*(O1-O2))</f>
        <v>5088.875</v>
      </c>
      <c r="P18" s="67">
        <f t="shared" si="62"/>
        <v>-2459.6999999999998</v>
      </c>
    </row>
    <row r="19" spans="1:17" ht="15" customHeight="1">
      <c r="A19" s="24"/>
      <c r="B19" s="25"/>
      <c r="C19" s="25"/>
      <c r="D19" s="6" t="s">
        <v>16</v>
      </c>
      <c r="E19" s="28">
        <f t="shared" ref="E19:F19" si="63">E4+E26/2</f>
        <v>10016.005000000001</v>
      </c>
      <c r="F19" s="28">
        <f t="shared" si="63"/>
        <v>10404.182499999999</v>
      </c>
      <c r="G19" s="28">
        <f t="shared" ref="G19" si="64">G4+G26/2</f>
        <v>9933.0500000000011</v>
      </c>
      <c r="H19" s="28">
        <f t="shared" ref="H19" si="65">H4+H26/2</f>
        <v>20314.7575</v>
      </c>
      <c r="I19" s="28"/>
      <c r="L19" s="66">
        <v>0.61799999999999999</v>
      </c>
      <c r="M19" s="67">
        <f t="shared" ref="M19" si="66">VALUE(M3-61.8/100*(M1-M2))</f>
        <v>9511.4452999999994</v>
      </c>
      <c r="N19" s="67">
        <f t="shared" ref="N19" si="67">VALUE(N3-61.8/100*(N1-N2))</f>
        <v>10484.791500000001</v>
      </c>
      <c r="O19" s="67">
        <f t="shared" ref="O19:P19" si="68">VALUE(O3-61.8/100*(O1-O2))</f>
        <v>6289.8495000000003</v>
      </c>
      <c r="P19" s="67">
        <f t="shared" si="68"/>
        <v>-3040.1891999999998</v>
      </c>
    </row>
    <row r="20" spans="1:17" ht="15" customHeight="1">
      <c r="A20" s="24"/>
      <c r="B20" s="25"/>
      <c r="C20" s="25"/>
      <c r="D20" s="6" t="s">
        <v>3</v>
      </c>
      <c r="E20" s="21">
        <f t="shared" ref="E20:F20" si="69">E4</f>
        <v>9580.35</v>
      </c>
      <c r="F20" s="21">
        <f t="shared" si="69"/>
        <v>9972.9</v>
      </c>
      <c r="G20" s="21">
        <f t="shared" ref="G20" si="70">G4</f>
        <v>9813.7000000000007</v>
      </c>
      <c r="H20" s="21">
        <f t="shared" ref="H20" si="71">H4</f>
        <v>19912.900000000001</v>
      </c>
      <c r="I20" s="21"/>
      <c r="L20" s="39">
        <v>0.70699999999999996</v>
      </c>
      <c r="M20" s="40">
        <f t="shared" ref="M20" si="72">VALUE(M3-70.07/100*(M1-M2))</f>
        <v>9446.596094999999</v>
      </c>
      <c r="N20" s="40">
        <f t="shared" ref="N20" si="73">VALUE(N3-70.07/100*(N1-N2))</f>
        <v>10610.640224999999</v>
      </c>
      <c r="O20" s="40">
        <f t="shared" ref="O20:P20" si="74">VALUE(O3-70.07/100*(O1-O2))</f>
        <v>7131.5494249999983</v>
      </c>
      <c r="P20" s="40">
        <f t="shared" si="74"/>
        <v>-3447.0235799999991</v>
      </c>
    </row>
    <row r="21" spans="1:17" ht="15" customHeight="1">
      <c r="A21" s="24"/>
      <c r="B21" s="25"/>
      <c r="C21" s="25"/>
      <c r="D21" s="6" t="s">
        <v>17</v>
      </c>
      <c r="E21" s="20">
        <f t="shared" ref="E21:F21" si="75">E4-E26/4</f>
        <v>9362.5225000000009</v>
      </c>
      <c r="F21" s="20">
        <f t="shared" si="75"/>
        <v>9757.2587499999991</v>
      </c>
      <c r="G21" s="20">
        <f t="shared" ref="G21" si="76">G4-G26/4</f>
        <v>9754.0250000000015</v>
      </c>
      <c r="H21" s="20">
        <f t="shared" ref="H21" si="77">H4-H26/4</f>
        <v>19711.971250000002</v>
      </c>
      <c r="I21" s="20"/>
      <c r="L21" s="39">
        <v>0.78600000000000003</v>
      </c>
      <c r="M21" s="40">
        <f t="shared" ref="M21" si="78">VALUE(M3-78.6/100*(M1-M2))</f>
        <v>9379.7080999999998</v>
      </c>
      <c r="N21" s="40">
        <f t="shared" ref="N21" si="79">VALUE(N3-78.6/100*(N1-N2))</f>
        <v>10740.4455</v>
      </c>
      <c r="O21" s="40">
        <f t="shared" ref="O21:P21" si="80">VALUE(O3-78.6/100*(O1-O2))</f>
        <v>7999.7114999999994</v>
      </c>
      <c r="P21" s="40">
        <f t="shared" si="80"/>
        <v>-3866.6483999999991</v>
      </c>
    </row>
    <row r="22" spans="1:17" ht="15" customHeight="1">
      <c r="A22" s="24"/>
      <c r="B22" s="25"/>
      <c r="C22" s="25"/>
      <c r="D22" s="6" t="s">
        <v>18</v>
      </c>
      <c r="E22" s="32">
        <f t="shared" ref="E22:F22" si="81">E4-E26/2</f>
        <v>9144.6949999999997</v>
      </c>
      <c r="F22" s="32">
        <f t="shared" si="81"/>
        <v>9541.6175000000003</v>
      </c>
      <c r="G22" s="32">
        <f t="shared" ref="G22" si="82">G4-G26/2</f>
        <v>9694.35</v>
      </c>
      <c r="H22" s="32">
        <f t="shared" ref="H22" si="83">H4-H26/2</f>
        <v>19511.042500000003</v>
      </c>
      <c r="I22" s="32"/>
      <c r="L22" s="39">
        <v>1</v>
      </c>
      <c r="M22" s="40">
        <f t="shared" ref="M22" si="84">VALUE(M3-100/100*(M1-M2))</f>
        <v>9211.9</v>
      </c>
      <c r="N22" s="40">
        <f t="shared" ref="N22" si="85">VALUE(N3-100/100*(N1-N2))</f>
        <v>11066.1</v>
      </c>
      <c r="O22" s="40">
        <f t="shared" ref="O22:P22" si="86">VALUE(O3-100/100*(O1-O2))</f>
        <v>10177.75</v>
      </c>
      <c r="P22" s="40">
        <f t="shared" si="86"/>
        <v>-4919.3999999999996</v>
      </c>
      <c r="Q22" s="52"/>
    </row>
    <row r="23" spans="1:17" ht="15" customHeight="1">
      <c r="A23" s="24"/>
      <c r="B23" s="25"/>
      <c r="C23" s="25"/>
      <c r="D23" s="6" t="s">
        <v>19</v>
      </c>
      <c r="E23" s="34">
        <f t="shared" ref="E23:F23" si="87">E4-(E18-E4)</f>
        <v>8718.6705796690039</v>
      </c>
      <c r="F23" s="34">
        <f t="shared" si="87"/>
        <v>9153.5409514529547</v>
      </c>
      <c r="G23" s="34">
        <f t="shared" ref="G23" si="88">G4-(G18-G4)</f>
        <v>9594.7511754152383</v>
      </c>
      <c r="H23" s="34">
        <f t="shared" ref="H23" si="89">H4-(H18-H4)</f>
        <v>19175.857802605853</v>
      </c>
      <c r="I23" s="34"/>
      <c r="L23" s="62">
        <v>1.236</v>
      </c>
      <c r="M23" s="63">
        <f t="shared" ref="M23" si="90">VALUE(M3-123.6/100*(M1-M2))</f>
        <v>9026.8405999999995</v>
      </c>
      <c r="N23" s="63">
        <f t="shared" ref="N23" si="91">VALUE(N3-123.6/100*(N1-N2))</f>
        <v>11425.233</v>
      </c>
      <c r="O23" s="63">
        <f t="shared" ref="O23:P23" si="92">VALUE(O3-123.6/100*(O1-O2))</f>
        <v>12579.699000000001</v>
      </c>
      <c r="P23" s="63">
        <f t="shared" si="92"/>
        <v>-6080.3783999999996</v>
      </c>
      <c r="Q23" s="52"/>
    </row>
    <row r="24" spans="1:17" ht="15" customHeight="1">
      <c r="A24" s="69" t="s">
        <v>20</v>
      </c>
      <c r="B24" s="70"/>
      <c r="C24" s="70"/>
      <c r="D24" s="70"/>
      <c r="E24" s="5"/>
      <c r="F24" s="5"/>
      <c r="G24" s="5"/>
      <c r="H24" s="5"/>
      <c r="I24" s="5"/>
      <c r="L24" s="39">
        <v>1.272</v>
      </c>
      <c r="M24" s="40">
        <f t="shared" ref="M24" si="93">VALUE(M3-127.2/100*(M1-M2))</f>
        <v>8998.6111999999994</v>
      </c>
      <c r="N24" s="40">
        <f t="shared" ref="N24" si="94">VALUE(N3-127.2/100*(N1-N2))</f>
        <v>11480.016</v>
      </c>
      <c r="O24" s="40">
        <f t="shared" ref="O24:P24" si="95">VALUE(O3-127.2/100*(O1-O2))</f>
        <v>12946.098</v>
      </c>
      <c r="P24" s="40">
        <f t="shared" si="95"/>
        <v>-6257.4767999999995</v>
      </c>
    </row>
    <row r="25" spans="1:17" ht="15" customHeight="1">
      <c r="A25" s="24"/>
      <c r="B25" s="25"/>
      <c r="C25" s="25"/>
      <c r="D25" s="6" t="s">
        <v>21</v>
      </c>
      <c r="E25" s="36">
        <f t="shared" ref="E25:F25" si="96">ABS(E2-E3)</f>
        <v>792.10000000000036</v>
      </c>
      <c r="F25" s="36">
        <f t="shared" si="96"/>
        <v>784.14999999999964</v>
      </c>
      <c r="G25" s="36">
        <f t="shared" ref="G25" si="97">ABS(G2-G3)</f>
        <v>217</v>
      </c>
      <c r="H25" s="36">
        <f t="shared" ref="H25" si="98">ABS(H2-H3)</f>
        <v>730.64999999999782</v>
      </c>
      <c r="I25" s="36"/>
      <c r="L25" s="64">
        <v>1.3819999999999999</v>
      </c>
      <c r="M25" s="65">
        <f t="shared" ref="M25" si="99">VALUE(M3-138.2/100*(M1-M2))</f>
        <v>8912.3546999999999</v>
      </c>
      <c r="N25" s="65">
        <f t="shared" ref="N25" si="100">VALUE(N3-138.2/100*(N1-N2))</f>
        <v>11647.4085</v>
      </c>
      <c r="O25" s="65">
        <f t="shared" ref="O25:P25" si="101">VALUE(O3-138.2/100*(O1-O2))</f>
        <v>14065.6505</v>
      </c>
      <c r="P25" s="65">
        <f t="shared" si="101"/>
        <v>-6798.6107999999986</v>
      </c>
    </row>
    <row r="26" spans="1:17" ht="15" customHeight="1">
      <c r="A26" s="24"/>
      <c r="B26" s="25"/>
      <c r="C26" s="25"/>
      <c r="D26" s="6" t="s">
        <v>22</v>
      </c>
      <c r="E26" s="36">
        <f t="shared" ref="E26:F26" si="102">E25*1.1</f>
        <v>871.31000000000051</v>
      </c>
      <c r="F26" s="36">
        <f t="shared" si="102"/>
        <v>862.56499999999971</v>
      </c>
      <c r="G26" s="36">
        <f t="shared" ref="G26" si="103">G25*1.1</f>
        <v>238.70000000000002</v>
      </c>
      <c r="H26" s="36">
        <f t="shared" ref="H26" si="104">H25*1.1</f>
        <v>803.71499999999764</v>
      </c>
      <c r="I26" s="36"/>
      <c r="L26" s="39">
        <v>1.4139999999999999</v>
      </c>
      <c r="M26" s="40">
        <f t="shared" ref="M26" si="105">VALUE(M3-141.4/100*(M1-M2))</f>
        <v>8887.2618999999995</v>
      </c>
      <c r="N26" s="40">
        <f t="shared" ref="N26" si="106">VALUE(N3-141.4/100*(N1-N2))</f>
        <v>11696.104500000001</v>
      </c>
      <c r="O26" s="40">
        <f t="shared" ref="O26:P26" si="107">VALUE(O3-141.4/100*(O1-O2))</f>
        <v>14391.338500000002</v>
      </c>
      <c r="P26" s="40">
        <f t="shared" si="107"/>
        <v>-6956.0316000000003</v>
      </c>
    </row>
    <row r="27" spans="1:17" ht="15" customHeight="1">
      <c r="A27" s="24"/>
      <c r="B27" s="25"/>
      <c r="C27" s="25"/>
      <c r="D27" s="6" t="s">
        <v>23</v>
      </c>
      <c r="E27" s="36">
        <f t="shared" ref="E27:F27" si="108">(E2+E3)</f>
        <v>18405.599999999999</v>
      </c>
      <c r="F27" s="36">
        <f t="shared" si="108"/>
        <v>19872.849999999999</v>
      </c>
      <c r="G27" s="36">
        <f t="shared" ref="G27" si="109">(G2+G3)</f>
        <v>19669.7</v>
      </c>
      <c r="H27" s="36">
        <f t="shared" ref="H27" si="110">(H2+H3)</f>
        <v>40211.050000000003</v>
      </c>
      <c r="I27" s="36"/>
      <c r="L27" s="43">
        <v>1.5</v>
      </c>
      <c r="M27" s="44">
        <f t="shared" ref="M27" si="111">VALUE(M3-150/100*(M1-M2))</f>
        <v>8819.8250000000007</v>
      </c>
      <c r="N27" s="44">
        <f t="shared" ref="N27" si="112">VALUE(N3-150/100*(N1-N2))</f>
        <v>11826.975</v>
      </c>
      <c r="O27" s="44">
        <f t="shared" ref="O27:P27" si="113">VALUE(O3-150/100*(O1-O2))</f>
        <v>15266.625</v>
      </c>
      <c r="P27" s="44">
        <f t="shared" si="113"/>
        <v>-7379.0999999999995</v>
      </c>
    </row>
    <row r="28" spans="1:17" ht="15" customHeight="1">
      <c r="A28" s="24"/>
      <c r="B28" s="25"/>
      <c r="C28" s="25"/>
      <c r="D28" s="6" t="s">
        <v>24</v>
      </c>
      <c r="E28" s="36">
        <f t="shared" ref="E28:F28" si="114">(E2+E3)/2</f>
        <v>9202.7999999999993</v>
      </c>
      <c r="F28" s="36">
        <f t="shared" si="114"/>
        <v>9936.4249999999993</v>
      </c>
      <c r="G28" s="36">
        <f t="shared" ref="G28" si="115">(G2+G3)/2</f>
        <v>9834.85</v>
      </c>
      <c r="H28" s="36">
        <f t="shared" ref="H28" si="116">(H2+H3)/2</f>
        <v>20105.525000000001</v>
      </c>
      <c r="I28" s="36"/>
      <c r="L28" s="49">
        <v>1.6180000000000001</v>
      </c>
      <c r="M28" s="50">
        <f t="shared" ref="M28" si="117">VALUE(M3-161.8/100*(M1-M2))</f>
        <v>8727.2952999999998</v>
      </c>
      <c r="N28" s="50">
        <f t="shared" ref="N28" si="118">VALUE(N3-161.8/100*(N1-N2))</f>
        <v>12006.541500000001</v>
      </c>
      <c r="O28" s="50">
        <f t="shared" ref="O28:P28" si="119">VALUE(O3-161.8/100*(O1-O2))</f>
        <v>16467.5995</v>
      </c>
      <c r="P28" s="50">
        <f t="shared" si="119"/>
        <v>-7959.5892000000003</v>
      </c>
    </row>
    <row r="29" spans="1:17" ht="15" customHeight="1">
      <c r="A29" s="24"/>
      <c r="B29" s="25"/>
      <c r="C29" s="25"/>
      <c r="D29" s="6" t="s">
        <v>8</v>
      </c>
      <c r="E29" s="36">
        <f t="shared" ref="E29:F29" si="120">E30-E31+E30</f>
        <v>9454.5</v>
      </c>
      <c r="F29" s="36">
        <f t="shared" si="120"/>
        <v>9960.7416666666686</v>
      </c>
      <c r="G29" s="36">
        <f t="shared" ref="G29" si="121">G30-G31+G30</f>
        <v>9820.7500000000018</v>
      </c>
      <c r="H29" s="36">
        <f t="shared" ref="H29" si="122">H30-H31+H30</f>
        <v>19977.108333333337</v>
      </c>
      <c r="I29" s="36"/>
      <c r="L29" s="39">
        <v>1.7070000000000001</v>
      </c>
      <c r="M29" s="40">
        <f t="shared" ref="M29" si="123">VALUE(M3-170.07/100*(M1-M2))</f>
        <v>8662.4460949999993</v>
      </c>
      <c r="N29" s="40">
        <f t="shared" ref="N29" si="124">VALUE(N3-170.07/100*(N1-N2))</f>
        <v>12132.390224999999</v>
      </c>
      <c r="O29" s="40">
        <f t="shared" ref="O29:P29" si="125">VALUE(O3-170.07/100*(O1-O2))</f>
        <v>17309.299424999997</v>
      </c>
      <c r="P29" s="40">
        <f t="shared" si="125"/>
        <v>-8366.4235799999988</v>
      </c>
    </row>
    <row r="30" spans="1:17" ht="15" customHeight="1">
      <c r="A30" s="24"/>
      <c r="B30" s="25"/>
      <c r="C30" s="25"/>
      <c r="D30" s="6" t="s">
        <v>25</v>
      </c>
      <c r="E30" s="36">
        <f t="shared" ref="E30:F30" si="126">(E2+E3+E4)/3</f>
        <v>9328.65</v>
      </c>
      <c r="F30" s="36">
        <f t="shared" si="126"/>
        <v>9948.5833333333339</v>
      </c>
      <c r="G30" s="36">
        <f t="shared" ref="G30" si="127">(G2+G3+G4)/3</f>
        <v>9827.8000000000011</v>
      </c>
      <c r="H30" s="36">
        <f t="shared" ref="H30" si="128">(H2+H3+H4)/3</f>
        <v>20041.316666666669</v>
      </c>
      <c r="I30" s="36"/>
      <c r="L30" s="39">
        <v>2</v>
      </c>
      <c r="M30" s="40">
        <f t="shared" ref="M30" si="129">VALUE(M3-200/100*(M1-M2))</f>
        <v>8427.75</v>
      </c>
      <c r="N30" s="40">
        <f t="shared" ref="N30" si="130">VALUE(N3-200/100*(N1-N2))</f>
        <v>12587.85</v>
      </c>
      <c r="O30" s="40">
        <f t="shared" ref="O30:P30" si="131">VALUE(O3-200/100*(O1-O2))</f>
        <v>20355.5</v>
      </c>
      <c r="P30" s="40">
        <f t="shared" si="131"/>
        <v>-9838.7999999999993</v>
      </c>
    </row>
    <row r="31" spans="1:17" ht="15" customHeight="1">
      <c r="A31" s="24"/>
      <c r="B31" s="25"/>
      <c r="C31" s="25"/>
      <c r="D31" s="6" t="s">
        <v>10</v>
      </c>
      <c r="E31" s="36">
        <f t="shared" ref="E31:F31" si="132">E28</f>
        <v>9202.7999999999993</v>
      </c>
      <c r="F31" s="36">
        <f t="shared" si="132"/>
        <v>9936.4249999999993</v>
      </c>
      <c r="G31" s="36">
        <f t="shared" ref="G31" si="133">G28</f>
        <v>9834.85</v>
      </c>
      <c r="H31" s="36">
        <f t="shared" ref="H31" si="134">H28</f>
        <v>20105.525000000001</v>
      </c>
      <c r="I31" s="36"/>
      <c r="L31" s="39">
        <v>2.2360000000000002</v>
      </c>
      <c r="M31" s="40">
        <f t="shared" ref="M31" si="135">VALUE(M3-223.6/100*(M1-M2))</f>
        <v>8242.6905999999999</v>
      </c>
      <c r="N31" s="40">
        <f t="shared" ref="N31" si="136">VALUE(N3-223.6/100*(N1-N2))</f>
        <v>12946.983</v>
      </c>
      <c r="O31" s="40">
        <f t="shared" ref="O31:P31" si="137">VALUE(O3-223.6/100*(O1-O2))</f>
        <v>22757.448999999997</v>
      </c>
      <c r="P31" s="40">
        <f t="shared" si="137"/>
        <v>-10999.778399999997</v>
      </c>
    </row>
    <row r="32" spans="1:17" ht="15" customHeight="1">
      <c r="A32" s="24"/>
      <c r="B32" s="25"/>
      <c r="C32" s="25"/>
      <c r="D32" s="6" t="s">
        <v>26</v>
      </c>
      <c r="E32" s="37">
        <f>(E29-E31)</f>
        <v>251.70000000000073</v>
      </c>
      <c r="F32" s="37">
        <f t="shared" ref="F32" si="138">ABS(F29-F31)</f>
        <v>24.316666666669335</v>
      </c>
      <c r="G32" s="37">
        <f t="shared" ref="G32" si="139">ABS(G29-G31)</f>
        <v>14.099999999998545</v>
      </c>
      <c r="H32" s="37">
        <f t="shared" ref="H32" si="140">ABS(H29-H31)</f>
        <v>128.41666666666424</v>
      </c>
      <c r="I32" s="37"/>
      <c r="L32" s="39">
        <v>2.2719999999999998</v>
      </c>
      <c r="M32" s="40">
        <f t="shared" ref="M32" si="141">VALUE(M3-227.2/100*(M1-M2))</f>
        <v>8214.4611999999997</v>
      </c>
      <c r="N32" s="40">
        <f t="shared" ref="N32" si="142">VALUE(N3-227.2/100*(N1-N2))</f>
        <v>13001.766</v>
      </c>
      <c r="O32" s="40">
        <f t="shared" ref="O32:P32" si="143">VALUE(O3-227.2/100*(O1-O2))</f>
        <v>23123.847999999998</v>
      </c>
      <c r="P32" s="40">
        <f t="shared" si="143"/>
        <v>-11176.876799999998</v>
      </c>
    </row>
    <row r="33" spans="12:17" ht="15" customHeight="1">
      <c r="L33" s="39">
        <v>2.3820000000000001</v>
      </c>
      <c r="M33" s="40">
        <f t="shared" ref="M33" si="144">VALUE(M3-238.2/100*(M1-M2))</f>
        <v>8128.2047000000002</v>
      </c>
      <c r="N33" s="40">
        <f t="shared" ref="N33" si="145">VALUE(N3-238.2/100*(N1-N2))</f>
        <v>13169.1585</v>
      </c>
      <c r="O33" s="40">
        <f t="shared" ref="O33:P33" si="146">VALUE(O3-238.2/100*(O1-O2))</f>
        <v>24243.400499999996</v>
      </c>
      <c r="P33" s="40">
        <f t="shared" si="146"/>
        <v>-11718.010799999998</v>
      </c>
    </row>
    <row r="34" spans="12:17" ht="15" customHeight="1">
      <c r="L34" s="39">
        <v>2.4140000000000001</v>
      </c>
      <c r="M34" s="40">
        <f t="shared" ref="M34" si="147">VALUE(M3-241.4/100*(M1-M2))</f>
        <v>8103.1118999999999</v>
      </c>
      <c r="N34" s="40">
        <f t="shared" ref="N34" si="148">VALUE(N3-241.4/100*(N1-N2))</f>
        <v>13217.854500000001</v>
      </c>
      <c r="O34" s="40">
        <f t="shared" ref="O34:P34" si="149">VALUE(O3-241.4/100*(O1-O2))</f>
        <v>24569.088500000002</v>
      </c>
      <c r="P34" s="40">
        <f t="shared" si="149"/>
        <v>-11875.4316</v>
      </c>
      <c r="Q34" s="52"/>
    </row>
    <row r="35" spans="12:17" ht="15" customHeight="1">
      <c r="L35" s="58">
        <v>2.6179999999999999</v>
      </c>
      <c r="M35" s="59">
        <f t="shared" ref="M35" si="150">VALUE(M3-261.8/100*(M1-M2))</f>
        <v>7943.1453000000001</v>
      </c>
      <c r="N35" s="59">
        <f t="shared" ref="N35" si="151">VALUE(N3-261.8/100*(N1-N2))</f>
        <v>13528.291500000001</v>
      </c>
      <c r="O35" s="59">
        <f t="shared" ref="O35:P35" si="152">VALUE(O3-261.8/100*(O1-O2))</f>
        <v>26645.349500000004</v>
      </c>
      <c r="P35" s="59">
        <f t="shared" si="152"/>
        <v>-12878.9892</v>
      </c>
    </row>
    <row r="36" spans="12:17" ht="15" customHeight="1">
      <c r="L36" s="39">
        <v>3</v>
      </c>
      <c r="M36" s="40">
        <f t="shared" ref="M36" si="153">VALUE(M3-300/100*(M1-M2))</f>
        <v>7643.6</v>
      </c>
      <c r="N36" s="40">
        <f t="shared" ref="N36" si="154">VALUE(N3-300/100*(N1-N2))</f>
        <v>14109.6</v>
      </c>
      <c r="O36" s="40">
        <f t="shared" ref="O36:P36" si="155">VALUE(O3-300/100*(O1-O2))</f>
        <v>30533.25</v>
      </c>
      <c r="P36" s="40">
        <f t="shared" si="155"/>
        <v>-14758.199999999999</v>
      </c>
    </row>
    <row r="37" spans="12:17" ht="15" customHeight="1">
      <c r="L37" s="39">
        <v>3.2360000000000002</v>
      </c>
      <c r="M37" s="40">
        <f t="shared" ref="M37" si="156">VALUE(M3-323.6/100*(M1-M2))</f>
        <v>7458.5406000000003</v>
      </c>
      <c r="N37" s="40">
        <f t="shared" ref="N37" si="157">VALUE(N3-323.6/100*(N1-N2))</f>
        <v>14468.733</v>
      </c>
      <c r="O37" s="40">
        <f t="shared" ref="O37:P37" si="158">VALUE(O3-323.6/100*(O1-O2))</f>
        <v>32935.199000000001</v>
      </c>
      <c r="P37" s="40">
        <f t="shared" si="158"/>
        <v>-15919.178400000001</v>
      </c>
    </row>
    <row r="38" spans="12:17" ht="15" customHeight="1">
      <c r="L38" s="39">
        <v>3.2719999999999998</v>
      </c>
      <c r="M38" s="40">
        <f t="shared" ref="M38" si="159">VALUE(M3-327.2/100*(M1-M2))</f>
        <v>7430.3112000000001</v>
      </c>
      <c r="N38" s="40">
        <f t="shared" ref="N38" si="160">VALUE(N3-327.2/100*(N1-N2))</f>
        <v>14523.516</v>
      </c>
      <c r="O38" s="40">
        <f t="shared" ref="O38:P38" si="161">VALUE(O3-327.2/100*(O1-O2))</f>
        <v>33301.597999999998</v>
      </c>
      <c r="P38" s="40">
        <f t="shared" si="161"/>
        <v>-16096.276799999998</v>
      </c>
    </row>
    <row r="39" spans="12:17" ht="15" customHeight="1">
      <c r="L39" s="39">
        <v>3.3820000000000001</v>
      </c>
      <c r="M39" s="40">
        <f t="shared" ref="M39" si="162">VALUE(M3-338.2/100*(M1-M2))</f>
        <v>7344.0547000000006</v>
      </c>
      <c r="N39" s="40">
        <f t="shared" ref="N39" si="163">VALUE(N3-338.2/100*(N1-N2))</f>
        <v>14690.9085</v>
      </c>
      <c r="O39" s="40">
        <f t="shared" ref="O39:P39" si="164">VALUE(O3-338.2/100*(O1-O2))</f>
        <v>34421.150499999996</v>
      </c>
      <c r="P39" s="40">
        <f t="shared" si="164"/>
        <v>-16637.410799999998</v>
      </c>
    </row>
    <row r="40" spans="12:17" ht="15" customHeight="1">
      <c r="L40" s="39">
        <v>3.4140000000000001</v>
      </c>
      <c r="M40" s="40">
        <f t="shared" ref="M40" si="165">VALUE(M3-341.4/100*(M1-M2))</f>
        <v>7318.9619000000002</v>
      </c>
      <c r="N40" s="40">
        <f t="shared" ref="N40" si="166">VALUE(N3-341.4/100*(N1-N2))</f>
        <v>14739.604499999999</v>
      </c>
      <c r="O40" s="40">
        <f t="shared" ref="O40:P40" si="167">VALUE(O3-341.4/100*(O1-O2))</f>
        <v>34746.838499999998</v>
      </c>
      <c r="P40" s="40">
        <f t="shared" si="167"/>
        <v>-16794.831599999998</v>
      </c>
    </row>
    <row r="41" spans="12:17" ht="15" customHeight="1">
      <c r="L41" s="39">
        <v>3.6179999999999999</v>
      </c>
      <c r="M41" s="40">
        <f t="shared" ref="M41" si="168">VALUE(M3-361.8/100*(M1-M2))</f>
        <v>7158.9953000000005</v>
      </c>
      <c r="N41" s="40">
        <f t="shared" ref="N41" si="169">VALUE(N3-361.8/100*(N1-N2))</f>
        <v>15050.041500000001</v>
      </c>
      <c r="O41" s="40">
        <f t="shared" ref="O41:P41" si="170">VALUE(O3-361.8/100*(O1-O2))</f>
        <v>36823.099500000004</v>
      </c>
      <c r="P41" s="40">
        <f t="shared" si="170"/>
        <v>-17798.389200000001</v>
      </c>
    </row>
    <row r="42" spans="12:17" ht="15" customHeight="1">
      <c r="L42" s="39">
        <v>4</v>
      </c>
      <c r="M42" s="40">
        <f t="shared" ref="M42" si="171">VALUE(M3-400/100*(M1-M2))</f>
        <v>6859.4500000000007</v>
      </c>
      <c r="N42" s="40">
        <f t="shared" ref="N42" si="172">VALUE(N3-400/100*(N1-N2))</f>
        <v>15631.35</v>
      </c>
      <c r="O42" s="40">
        <f t="shared" ref="O42:P42" si="173">VALUE(O3-400/100*(O1-O2))</f>
        <v>40711</v>
      </c>
      <c r="P42" s="40">
        <f t="shared" si="173"/>
        <v>-19677.599999999999</v>
      </c>
    </row>
    <row r="43" spans="12:17" ht="15" customHeight="1">
      <c r="L43" s="39">
        <v>4.2359999999999998</v>
      </c>
      <c r="M43" s="40">
        <f t="shared" ref="M43" si="174">VALUE(M3-423.6/100*(M1-M2))</f>
        <v>6674.3906000000006</v>
      </c>
      <c r="N43" s="40">
        <f t="shared" ref="N43" si="175">VALUE(N3-423.6/100*(N1-N2))</f>
        <v>15990.483</v>
      </c>
      <c r="O43" s="40">
        <f t="shared" ref="O43:P43" si="176">VALUE(O3-423.6/100*(O1-O2))</f>
        <v>43112.949000000008</v>
      </c>
      <c r="P43" s="40">
        <f t="shared" si="176"/>
        <v>-20838.578400000002</v>
      </c>
    </row>
    <row r="44" spans="12:17" ht="15" customHeight="1">
      <c r="L44" s="39">
        <v>4.2720000000000002</v>
      </c>
      <c r="M44" s="40">
        <f t="shared" ref="M44" si="177">VALUE(M3-427.2/100*(M1-M2))</f>
        <v>6646.1612000000005</v>
      </c>
      <c r="N44" s="40">
        <f t="shared" ref="N44" si="178">VALUE(N3-427.2/100*(N1-N2))</f>
        <v>16045.266</v>
      </c>
      <c r="O44" s="40">
        <f t="shared" ref="O44:P44" si="179">VALUE(O3-427.2/100*(O1-O2))</f>
        <v>43479.348000000005</v>
      </c>
      <c r="P44" s="40">
        <f t="shared" si="179"/>
        <v>-21015.676800000001</v>
      </c>
    </row>
    <row r="45" spans="12:17" ht="15" customHeight="1">
      <c r="L45" s="39">
        <v>4.3819999999999997</v>
      </c>
      <c r="M45" s="40">
        <f t="shared" ref="M45" si="180">VALUE(M3-438.2/100*(M1-M2))</f>
        <v>6559.904700000001</v>
      </c>
      <c r="N45" s="40">
        <f t="shared" ref="N45" si="181">VALUE(N3-438.2/100*(N1-N2))</f>
        <v>16212.6585</v>
      </c>
      <c r="O45" s="40">
        <f t="shared" ref="O45:P45" si="182">VALUE(O3-438.2/100*(O1-O2))</f>
        <v>44598.900499999996</v>
      </c>
      <c r="P45" s="40">
        <f t="shared" si="182"/>
        <v>-21556.810799999996</v>
      </c>
    </row>
    <row r="46" spans="12:17" ht="15" customHeight="1">
      <c r="L46" s="39">
        <v>4.4139999999999997</v>
      </c>
      <c r="M46" s="40">
        <f t="shared" ref="M46" si="183">VALUE(M3-414.4/100*(M1-M2))</f>
        <v>6746.5324000000001</v>
      </c>
      <c r="N46" s="40">
        <f t="shared" ref="N46" si="184">VALUE(N3-414.4/100*(N1-N2))</f>
        <v>15850.482</v>
      </c>
      <c r="O46" s="40">
        <f t="shared" ref="O46:P46" si="185">VALUE(O3-414.4/100*(O1-O2))</f>
        <v>42176.595999999998</v>
      </c>
      <c r="P46" s="40">
        <f t="shared" si="185"/>
        <v>-20385.993599999998</v>
      </c>
    </row>
    <row r="47" spans="12:17" ht="15" customHeight="1">
      <c r="L47" s="60">
        <v>4.6180000000000003</v>
      </c>
      <c r="M47" s="61">
        <f t="shared" ref="M47" si="186">VALUE(M3-461.8/100*(M1-M2))</f>
        <v>6374.8453000000009</v>
      </c>
      <c r="N47" s="61">
        <f t="shared" ref="N47" si="187">VALUE(N3-461.8/100*(N1-N2))</f>
        <v>16571.791499999999</v>
      </c>
      <c r="O47" s="61">
        <f t="shared" ref="O47:P47" si="188">VALUE(O3-461.8/100*(O1-O2))</f>
        <v>47000.849500000004</v>
      </c>
      <c r="P47" s="61">
        <f t="shared" si="188"/>
        <v>-22717.789199999999</v>
      </c>
    </row>
    <row r="48" spans="12:17" ht="15" customHeight="1">
      <c r="L48" s="39">
        <v>4.7640000000000002</v>
      </c>
      <c r="M48" s="40">
        <f t="shared" ref="M48" si="189">VALUE(M3-476.4/100*(M1-M2))</f>
        <v>6260.3594000000012</v>
      </c>
      <c r="N48" s="40">
        <f t="shared" ref="N48" si="190">VALUE(N3-476.4/100*(N1-N2))</f>
        <v>16793.967000000001</v>
      </c>
      <c r="O48" s="40">
        <f t="shared" ref="O48:P48" si="191">VALUE(O3-476.4/100*(O1-O2))</f>
        <v>48486.800999999992</v>
      </c>
      <c r="P48" s="40">
        <f t="shared" si="191"/>
        <v>-23436.021599999996</v>
      </c>
    </row>
    <row r="49" spans="12:16" ht="15" customHeight="1">
      <c r="L49" s="39">
        <v>5</v>
      </c>
      <c r="M49" s="40">
        <f t="shared" ref="M49" si="192">VALUE(M3-500/100*(M1-M2))</f>
        <v>6075.3000000000011</v>
      </c>
      <c r="N49" s="40">
        <f t="shared" ref="N49" si="193">VALUE(N3-500/100*(N1-N2))</f>
        <v>17153.099999999999</v>
      </c>
      <c r="O49" s="40">
        <f t="shared" ref="O49:P49" si="194">VALUE(O3-500/100*(O1-O2))</f>
        <v>50888.75</v>
      </c>
      <c r="P49" s="40">
        <f t="shared" si="194"/>
        <v>-24597</v>
      </c>
    </row>
    <row r="50" spans="12:16" ht="15" customHeight="1">
      <c r="L50" s="39">
        <v>5.2359999999999998</v>
      </c>
      <c r="M50" s="40">
        <f t="shared" ref="M50" si="195">VALUE(M3-523.6/100*(M1-M2))</f>
        <v>5890.240600000001</v>
      </c>
      <c r="N50" s="40">
        <f t="shared" ref="N50" si="196">VALUE(N3-523.6/100*(N1-N2))</f>
        <v>17512.233</v>
      </c>
      <c r="O50" s="40">
        <f t="shared" ref="O50:P50" si="197">VALUE(O3-523.6/100*(O1-O2))</f>
        <v>53290.699000000008</v>
      </c>
      <c r="P50" s="40">
        <f t="shared" si="197"/>
        <v>-25757.9784</v>
      </c>
    </row>
    <row r="51" spans="12:16" ht="15" customHeight="1">
      <c r="L51" s="39">
        <v>5.3819999999999997</v>
      </c>
      <c r="M51" s="40">
        <f t="shared" ref="M51" si="198">VALUE(M3-538.2/100*(M1-M2))</f>
        <v>5775.7547000000004</v>
      </c>
      <c r="N51" s="40">
        <f t="shared" ref="N51" si="199">VALUE(N3-538.2/100*(N1-N2))</f>
        <v>17734.408500000001</v>
      </c>
      <c r="O51" s="40">
        <f t="shared" ref="O51:P51" si="200">VALUE(O3-538.2/100*(O1-O2))</f>
        <v>54776.650500000003</v>
      </c>
      <c r="P51" s="40">
        <f t="shared" si="200"/>
        <v>-26476.210800000001</v>
      </c>
    </row>
    <row r="52" spans="12:16" ht="15" customHeight="1">
      <c r="L52" s="39">
        <v>5.6180000000000003</v>
      </c>
      <c r="M52" s="40">
        <f t="shared" ref="M52" si="201">VALUE(M3-561.8/100*(M1-M2))</f>
        <v>5590.6953000000021</v>
      </c>
      <c r="N52" s="40">
        <f t="shared" ref="N52" si="202">VALUE(N3-561.8/100*(N1-N2))</f>
        <v>18093.541499999999</v>
      </c>
      <c r="O52" s="40">
        <f t="shared" ref="O52:P52" si="203">VALUE(O3-561.8/100*(O1-O2))</f>
        <v>57178.599499999997</v>
      </c>
      <c r="P52" s="40">
        <f t="shared" si="203"/>
        <v>-27637.189199999993</v>
      </c>
    </row>
    <row r="53" spans="12:16" ht="15" customHeight="1"/>
    <row r="54" spans="12:16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  <row r="7" spans="1:1" ht="14.7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2"/>
  <sheetViews>
    <sheetView topLeftCell="BN1" workbookViewId="0">
      <selection activeCell="CB1" sqref="CB1:CF1048576"/>
    </sheetView>
  </sheetViews>
  <sheetFormatPr defaultRowHeight="14.4"/>
  <cols>
    <col min="1" max="84" width="10.77734375" style="15" customWidth="1"/>
  </cols>
  <sheetData>
    <row r="1" spans="1:84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  <c r="BW1" s="2">
        <v>43983</v>
      </c>
      <c r="BX1" s="2">
        <v>43984</v>
      </c>
      <c r="BY1" s="2">
        <v>43985</v>
      </c>
      <c r="BZ1" s="2">
        <v>43986</v>
      </c>
      <c r="CA1" s="2">
        <v>43987</v>
      </c>
      <c r="CB1" s="2">
        <v>43990</v>
      </c>
      <c r="CC1" s="2">
        <v>43991</v>
      </c>
      <c r="CD1" s="2">
        <v>43992</v>
      </c>
      <c r="CE1" s="2">
        <v>43993</v>
      </c>
      <c r="CF1" s="2">
        <v>43994</v>
      </c>
    </row>
    <row r="2" spans="1:84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  <c r="BW2" s="56">
        <v>9931.6</v>
      </c>
      <c r="BX2" s="56">
        <v>9995.6</v>
      </c>
      <c r="BY2" s="56">
        <v>10176.200000000001</v>
      </c>
      <c r="BZ2" s="56">
        <v>10123.85</v>
      </c>
      <c r="CA2" s="56">
        <v>10177.799999999999</v>
      </c>
      <c r="CB2" s="56">
        <v>10328.5</v>
      </c>
      <c r="CC2" s="56">
        <v>10291.15</v>
      </c>
      <c r="CD2" s="56">
        <v>10148.75</v>
      </c>
      <c r="CE2" s="56">
        <v>10112.049999999999</v>
      </c>
      <c r="CF2" s="56">
        <v>9996.0499999999993</v>
      </c>
    </row>
    <row r="3" spans="1:84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  <c r="BW3" s="55">
        <v>9706.9500000000007</v>
      </c>
      <c r="BX3" s="55">
        <v>9824.0499999999993</v>
      </c>
      <c r="BY3" s="55">
        <v>10035.549999999999</v>
      </c>
      <c r="BZ3" s="55">
        <v>9944.25</v>
      </c>
      <c r="CA3" s="55">
        <v>10040.75</v>
      </c>
      <c r="CB3" s="55">
        <v>10120.25</v>
      </c>
      <c r="CC3" s="55">
        <v>10021.450000000001</v>
      </c>
      <c r="CD3" s="55">
        <v>10036.85</v>
      </c>
      <c r="CE3" s="55">
        <v>9885.0499999999993</v>
      </c>
      <c r="CF3" s="55">
        <v>9544.35</v>
      </c>
    </row>
    <row r="4" spans="1:84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  <c r="BW4" s="21">
        <v>9826.15</v>
      </c>
      <c r="BX4" s="21">
        <v>9979.1</v>
      </c>
      <c r="BY4" s="21">
        <v>10061.549999999999</v>
      </c>
      <c r="BZ4" s="21">
        <v>10029.1</v>
      </c>
      <c r="CA4" s="21">
        <v>10142.15</v>
      </c>
      <c r="CB4" s="21">
        <v>10167.450000000001</v>
      </c>
      <c r="CC4" s="21">
        <v>10046.65</v>
      </c>
      <c r="CD4" s="21">
        <v>10116.15</v>
      </c>
      <c r="CE4" s="21">
        <v>9902</v>
      </c>
      <c r="CF4" s="21">
        <v>9972.9</v>
      </c>
    </row>
    <row r="5" spans="1:84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</row>
    <row r="6" spans="1:84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CF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  <c r="BW6" s="26">
        <f t="shared" si="1"/>
        <v>10160.833333333334</v>
      </c>
      <c r="BX6" s="26">
        <f t="shared" si="1"/>
        <v>10213.333333333334</v>
      </c>
      <c r="BY6" s="26">
        <f t="shared" si="1"/>
        <v>10287.300000000003</v>
      </c>
      <c r="BZ6" s="26">
        <f t="shared" si="1"/>
        <v>10300.15</v>
      </c>
      <c r="CA6" s="26">
        <f t="shared" si="1"/>
        <v>10336.766666666663</v>
      </c>
      <c r="CB6" s="26">
        <f t="shared" si="1"/>
        <v>10498.8</v>
      </c>
      <c r="CC6" s="26">
        <f t="shared" si="1"/>
        <v>10487.749999999998</v>
      </c>
      <c r="CD6" s="26">
        <f t="shared" si="1"/>
        <v>10276.216666666667</v>
      </c>
      <c r="CE6" s="26">
        <f t="shared" si="1"/>
        <v>10274.683333333334</v>
      </c>
      <c r="CF6" s="26">
        <f t="shared" si="1"/>
        <v>10582.883333333335</v>
      </c>
    </row>
    <row r="7" spans="1:84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CF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  <c r="BW7" s="27">
        <f t="shared" si="3"/>
        <v>10046.216666666667</v>
      </c>
      <c r="BX7" s="27">
        <f t="shared" si="3"/>
        <v>10104.466666666667</v>
      </c>
      <c r="BY7" s="27">
        <f t="shared" si="3"/>
        <v>10231.750000000002</v>
      </c>
      <c r="BZ7" s="27">
        <f t="shared" si="3"/>
        <v>10212</v>
      </c>
      <c r="CA7" s="27">
        <f t="shared" si="3"/>
        <v>10257.283333333331</v>
      </c>
      <c r="CB7" s="27">
        <f t="shared" si="3"/>
        <v>10413.65</v>
      </c>
      <c r="CC7" s="27">
        <f t="shared" si="3"/>
        <v>10389.449999999999</v>
      </c>
      <c r="CD7" s="27">
        <f t="shared" si="3"/>
        <v>10212.483333333334</v>
      </c>
      <c r="CE7" s="27">
        <f t="shared" si="3"/>
        <v>10193.366666666667</v>
      </c>
      <c r="CF7" s="27">
        <f t="shared" si="3"/>
        <v>10289.466666666667</v>
      </c>
    </row>
    <row r="8" spans="1:84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CF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  <c r="BW8" s="28">
        <f t="shared" si="5"/>
        <v>9936.1833333333343</v>
      </c>
      <c r="BX8" s="28">
        <f t="shared" si="5"/>
        <v>10041.783333333333</v>
      </c>
      <c r="BY8" s="28">
        <f t="shared" si="5"/>
        <v>10146.650000000001</v>
      </c>
      <c r="BZ8" s="28">
        <f t="shared" si="5"/>
        <v>10120.549999999999</v>
      </c>
      <c r="CA8" s="28">
        <f t="shared" si="5"/>
        <v>10199.716666666664</v>
      </c>
      <c r="CB8" s="28">
        <f t="shared" si="5"/>
        <v>10290.549999999999</v>
      </c>
      <c r="CC8" s="28">
        <f t="shared" si="5"/>
        <v>10218.049999999999</v>
      </c>
      <c r="CD8" s="28">
        <f t="shared" si="5"/>
        <v>10164.316666666668</v>
      </c>
      <c r="CE8" s="28">
        <f t="shared" si="5"/>
        <v>10047.683333333334</v>
      </c>
      <c r="CF8" s="28">
        <f t="shared" si="5"/>
        <v>10131.183333333336</v>
      </c>
    </row>
    <row r="9" spans="1:8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  <row r="10" spans="1:84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CF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  <c r="BW10" s="53">
        <f t="shared" si="7"/>
        <v>9823.8583333333336</v>
      </c>
      <c r="BX10" s="53">
        <f t="shared" si="7"/>
        <v>9956.0083333333314</v>
      </c>
      <c r="BY10" s="53">
        <f t="shared" si="7"/>
        <v>10105.875</v>
      </c>
      <c r="BZ10" s="53">
        <f t="shared" si="7"/>
        <v>10034.049999999999</v>
      </c>
      <c r="CA10" s="53">
        <f t="shared" si="7"/>
        <v>10131.191666666664</v>
      </c>
      <c r="CB10" s="53">
        <f t="shared" si="7"/>
        <v>10224.375</v>
      </c>
      <c r="CC10" s="53">
        <f t="shared" si="7"/>
        <v>10156.299999999999</v>
      </c>
      <c r="CD10" s="53">
        <f t="shared" si="7"/>
        <v>10108.366666666669</v>
      </c>
      <c r="CE10" s="53">
        <f t="shared" si="7"/>
        <v>9998.5499999999993</v>
      </c>
      <c r="CF10" s="53">
        <f t="shared" si="7"/>
        <v>9905.3333333333358</v>
      </c>
    </row>
    <row r="11" spans="1:84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CF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  <c r="BW11" s="21">
        <f t="shared" si="9"/>
        <v>9821.5666666666675</v>
      </c>
      <c r="BX11" s="21">
        <f t="shared" si="9"/>
        <v>9932.9166666666661</v>
      </c>
      <c r="BY11" s="21">
        <f t="shared" si="9"/>
        <v>10091.1</v>
      </c>
      <c r="BZ11" s="21">
        <f t="shared" si="9"/>
        <v>10032.4</v>
      </c>
      <c r="CA11" s="21">
        <f t="shared" si="9"/>
        <v>10120.233333333332</v>
      </c>
      <c r="CB11" s="21">
        <f t="shared" si="9"/>
        <v>10205.4</v>
      </c>
      <c r="CC11" s="21">
        <f t="shared" si="9"/>
        <v>10119.75</v>
      </c>
      <c r="CD11" s="21">
        <f t="shared" si="9"/>
        <v>10100.583333333334</v>
      </c>
      <c r="CE11" s="21">
        <f t="shared" si="9"/>
        <v>9966.3666666666668</v>
      </c>
      <c r="CF11" s="21">
        <f t="shared" si="9"/>
        <v>9837.7666666666682</v>
      </c>
    </row>
    <row r="12" spans="1:84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CF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  <c r="BW12" s="54">
        <f t="shared" si="11"/>
        <v>9819.2750000000015</v>
      </c>
      <c r="BX12" s="54">
        <f t="shared" si="11"/>
        <v>9909.8250000000007</v>
      </c>
      <c r="BY12" s="54">
        <f t="shared" si="11"/>
        <v>10076.325000000001</v>
      </c>
      <c r="BZ12" s="54">
        <f t="shared" si="11"/>
        <v>10030.75</v>
      </c>
      <c r="CA12" s="54">
        <f t="shared" si="11"/>
        <v>10109.275</v>
      </c>
      <c r="CB12" s="54">
        <f t="shared" si="11"/>
        <v>10186.424999999999</v>
      </c>
      <c r="CC12" s="54">
        <f t="shared" si="11"/>
        <v>10083.200000000001</v>
      </c>
      <c r="CD12" s="54">
        <f t="shared" si="11"/>
        <v>10092.799999999999</v>
      </c>
      <c r="CE12" s="54">
        <f t="shared" si="11"/>
        <v>9934.1833333333343</v>
      </c>
      <c r="CF12" s="54">
        <f t="shared" si="11"/>
        <v>9770.2000000000007</v>
      </c>
    </row>
    <row r="13" spans="1:84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</row>
    <row r="14" spans="1:84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CF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  <c r="BW14" s="32">
        <f t="shared" si="13"/>
        <v>9711.5333333333347</v>
      </c>
      <c r="BX14" s="32">
        <f t="shared" si="13"/>
        <v>9870.2333333333318</v>
      </c>
      <c r="BY14" s="32">
        <f t="shared" si="13"/>
        <v>10006</v>
      </c>
      <c r="BZ14" s="32">
        <f t="shared" si="13"/>
        <v>9940.9499999999989</v>
      </c>
      <c r="CA14" s="32">
        <f t="shared" si="13"/>
        <v>10062.666666666664</v>
      </c>
      <c r="CB14" s="32">
        <f t="shared" si="13"/>
        <v>10082.299999999999</v>
      </c>
      <c r="CC14" s="32">
        <f t="shared" si="13"/>
        <v>9948.35</v>
      </c>
      <c r="CD14" s="32">
        <f t="shared" si="13"/>
        <v>10052.416666666668</v>
      </c>
      <c r="CE14" s="32">
        <f t="shared" si="13"/>
        <v>9820.6833333333343</v>
      </c>
      <c r="CF14" s="32">
        <f t="shared" si="13"/>
        <v>9679.4833333333372</v>
      </c>
    </row>
    <row r="15" spans="1:84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CF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  <c r="BW15" s="34">
        <f t="shared" si="15"/>
        <v>9596.9166666666679</v>
      </c>
      <c r="BX15" s="34">
        <f t="shared" si="15"/>
        <v>9761.366666666665</v>
      </c>
      <c r="BY15" s="34">
        <f t="shared" si="15"/>
        <v>9950.4499999999989</v>
      </c>
      <c r="BZ15" s="34">
        <f t="shared" si="15"/>
        <v>9852.7999999999993</v>
      </c>
      <c r="CA15" s="34">
        <f t="shared" si="15"/>
        <v>9983.1833333333325</v>
      </c>
      <c r="CB15" s="34">
        <f t="shared" si="15"/>
        <v>9997.15</v>
      </c>
      <c r="CC15" s="34">
        <f t="shared" si="15"/>
        <v>9850.0500000000011</v>
      </c>
      <c r="CD15" s="34">
        <f t="shared" si="15"/>
        <v>9988.6833333333343</v>
      </c>
      <c r="CE15" s="34">
        <f t="shared" si="15"/>
        <v>9739.3666666666668</v>
      </c>
      <c r="CF15" s="34">
        <f t="shared" si="15"/>
        <v>9386.0666666666693</v>
      </c>
    </row>
    <row r="16" spans="1:84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CF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  <c r="BW16" s="35">
        <f t="shared" si="17"/>
        <v>9486.883333333335</v>
      </c>
      <c r="BX16" s="35">
        <f t="shared" si="17"/>
        <v>9698.6833333333307</v>
      </c>
      <c r="BY16" s="35">
        <f t="shared" si="17"/>
        <v>9865.3499999999985</v>
      </c>
      <c r="BZ16" s="35">
        <f t="shared" si="17"/>
        <v>9761.3499999999985</v>
      </c>
      <c r="CA16" s="35">
        <f t="shared" si="17"/>
        <v>9925.616666666665</v>
      </c>
      <c r="CB16" s="35">
        <f t="shared" si="17"/>
        <v>9874.0499999999993</v>
      </c>
      <c r="CC16" s="35">
        <f t="shared" si="17"/>
        <v>9678.6500000000015</v>
      </c>
      <c r="CD16" s="35">
        <f t="shared" si="17"/>
        <v>9940.5166666666682</v>
      </c>
      <c r="CE16" s="35">
        <f t="shared" si="17"/>
        <v>9593.6833333333343</v>
      </c>
      <c r="CF16" s="35">
        <f t="shared" si="17"/>
        <v>9227.7833333333383</v>
      </c>
    </row>
    <row r="17" spans="1:8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</row>
    <row r="18" spans="1:84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CF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  <c r="BW18" s="27">
        <f t="shared" si="19"/>
        <v>10053.558670849236</v>
      </c>
      <c r="BX18" s="27">
        <f t="shared" si="19"/>
        <v>10153.357521592421</v>
      </c>
      <c r="BY18" s="27">
        <f t="shared" si="19"/>
        <v>10202.564394577277</v>
      </c>
      <c r="BZ18" s="27">
        <f t="shared" si="19"/>
        <v>10210.232449405436</v>
      </c>
      <c r="CA18" s="27">
        <f t="shared" si="19"/>
        <v>10280.58404700844</v>
      </c>
      <c r="CB18" s="27">
        <f t="shared" si="19"/>
        <v>10376.671260591391</v>
      </c>
      <c r="CC18" s="27">
        <f t="shared" si="19"/>
        <v>10317.028189283985</v>
      </c>
      <c r="CD18" s="27">
        <f t="shared" si="19"/>
        <v>10228.93410905812</v>
      </c>
      <c r="CE18" s="27">
        <f t="shared" si="19"/>
        <v>10129.38923930582</v>
      </c>
      <c r="CF18" s="27">
        <f t="shared" si="19"/>
        <v>10444.881741030033</v>
      </c>
    </row>
    <row r="19" spans="1:84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CF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  <c r="BW19" s="28">
        <f t="shared" si="21"/>
        <v>9949.7074999999986</v>
      </c>
      <c r="BX19" s="28">
        <f t="shared" si="21"/>
        <v>10073.452500000001</v>
      </c>
      <c r="BY19" s="28">
        <f t="shared" si="21"/>
        <v>10138.907499999999</v>
      </c>
      <c r="BZ19" s="28">
        <f t="shared" si="21"/>
        <v>10127.880000000001</v>
      </c>
      <c r="CA19" s="28">
        <f t="shared" si="21"/>
        <v>10217.5275</v>
      </c>
      <c r="CB19" s="28">
        <f t="shared" si="21"/>
        <v>10281.987500000001</v>
      </c>
      <c r="CC19" s="28">
        <f t="shared" si="21"/>
        <v>10194.984999999999</v>
      </c>
      <c r="CD19" s="28">
        <f t="shared" si="21"/>
        <v>10177.695</v>
      </c>
      <c r="CE19" s="28">
        <f t="shared" si="21"/>
        <v>10026.85</v>
      </c>
      <c r="CF19" s="28">
        <f t="shared" si="21"/>
        <v>10221.334999999999</v>
      </c>
    </row>
    <row r="20" spans="1:84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CF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  <c r="BW20" s="21">
        <f t="shared" si="23"/>
        <v>9826.15</v>
      </c>
      <c r="BX20" s="21">
        <f t="shared" si="23"/>
        <v>9979.1</v>
      </c>
      <c r="BY20" s="21">
        <f t="shared" si="23"/>
        <v>10061.549999999999</v>
      </c>
      <c r="BZ20" s="21">
        <f t="shared" si="23"/>
        <v>10029.1</v>
      </c>
      <c r="CA20" s="21">
        <f t="shared" si="23"/>
        <v>10142.15</v>
      </c>
      <c r="CB20" s="21">
        <f t="shared" si="23"/>
        <v>10167.450000000001</v>
      </c>
      <c r="CC20" s="21">
        <f t="shared" si="23"/>
        <v>10046.65</v>
      </c>
      <c r="CD20" s="21">
        <f t="shared" si="23"/>
        <v>10116.15</v>
      </c>
      <c r="CE20" s="21">
        <f t="shared" si="23"/>
        <v>9902</v>
      </c>
      <c r="CF20" s="21">
        <f t="shared" si="23"/>
        <v>9972.9</v>
      </c>
    </row>
    <row r="21" spans="1:84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CF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  <c r="BW21" s="20">
        <f t="shared" si="25"/>
        <v>9764.3712500000001</v>
      </c>
      <c r="BX21" s="20">
        <f t="shared" si="25"/>
        <v>9931.9237499999999</v>
      </c>
      <c r="BY21" s="20">
        <f t="shared" si="25"/>
        <v>10022.871249999998</v>
      </c>
      <c r="BZ21" s="20">
        <f t="shared" si="25"/>
        <v>9979.7100000000009</v>
      </c>
      <c r="CA21" s="20">
        <f t="shared" si="25"/>
        <v>10104.46125</v>
      </c>
      <c r="CB21" s="20">
        <f t="shared" si="25"/>
        <v>10110.181250000001</v>
      </c>
      <c r="CC21" s="20">
        <f t="shared" si="25"/>
        <v>9972.4825000000001</v>
      </c>
      <c r="CD21" s="20">
        <f t="shared" si="25"/>
        <v>10085.377500000001</v>
      </c>
      <c r="CE21" s="20">
        <f t="shared" si="25"/>
        <v>9839.5750000000007</v>
      </c>
      <c r="CF21" s="20">
        <f t="shared" si="25"/>
        <v>9848.6825000000008</v>
      </c>
    </row>
    <row r="22" spans="1:84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CF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  <c r="BW22" s="32">
        <f t="shared" si="27"/>
        <v>9702.5925000000007</v>
      </c>
      <c r="BX22" s="32">
        <f t="shared" si="27"/>
        <v>9884.7474999999995</v>
      </c>
      <c r="BY22" s="32">
        <f t="shared" si="27"/>
        <v>9984.1924999999992</v>
      </c>
      <c r="BZ22" s="32">
        <f t="shared" si="27"/>
        <v>9930.32</v>
      </c>
      <c r="CA22" s="32">
        <f t="shared" si="27"/>
        <v>10066.772499999999</v>
      </c>
      <c r="CB22" s="32">
        <f t="shared" si="27"/>
        <v>10052.9125</v>
      </c>
      <c r="CC22" s="32">
        <f t="shared" si="27"/>
        <v>9898.3150000000005</v>
      </c>
      <c r="CD22" s="32">
        <f t="shared" si="27"/>
        <v>10054.605</v>
      </c>
      <c r="CE22" s="32">
        <f t="shared" si="27"/>
        <v>9777.15</v>
      </c>
      <c r="CF22" s="32">
        <f t="shared" si="27"/>
        <v>9724.4650000000001</v>
      </c>
    </row>
    <row r="23" spans="1:84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CF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  <c r="BW23" s="34">
        <f t="shared" si="29"/>
        <v>9598.7413291507637</v>
      </c>
      <c r="BX23" s="34">
        <f t="shared" si="29"/>
        <v>9804.8424784075796</v>
      </c>
      <c r="BY23" s="34">
        <f t="shared" si="29"/>
        <v>9920.5356054227213</v>
      </c>
      <c r="BZ23" s="34">
        <f t="shared" si="29"/>
        <v>9847.9675505945652</v>
      </c>
      <c r="CA23" s="34">
        <f t="shared" si="29"/>
        <v>10003.715952991559</v>
      </c>
      <c r="CB23" s="34">
        <f t="shared" si="29"/>
        <v>9958.2287394086106</v>
      </c>
      <c r="CC23" s="34">
        <f t="shared" si="29"/>
        <v>9776.2718107160144</v>
      </c>
      <c r="CD23" s="34">
        <f t="shared" si="29"/>
        <v>10003.365890941879</v>
      </c>
      <c r="CE23" s="34">
        <f t="shared" si="29"/>
        <v>9674.6107606941805</v>
      </c>
      <c r="CF23" s="34">
        <f t="shared" si="29"/>
        <v>9500.9182589699667</v>
      </c>
    </row>
    <row r="24" spans="1:8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</row>
    <row r="25" spans="1:84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CF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  <c r="BW25" s="36">
        <f t="shared" si="31"/>
        <v>224.64999999999964</v>
      </c>
      <c r="BX25" s="36">
        <f t="shared" si="31"/>
        <v>171.55000000000109</v>
      </c>
      <c r="BY25" s="36">
        <f t="shared" si="31"/>
        <v>140.65000000000146</v>
      </c>
      <c r="BZ25" s="36">
        <f t="shared" si="31"/>
        <v>179.60000000000036</v>
      </c>
      <c r="CA25" s="36">
        <f t="shared" si="31"/>
        <v>137.04999999999927</v>
      </c>
      <c r="CB25" s="36">
        <f t="shared" si="31"/>
        <v>208.25</v>
      </c>
      <c r="CC25" s="36">
        <f t="shared" si="31"/>
        <v>269.69999999999891</v>
      </c>
      <c r="CD25" s="36">
        <f t="shared" si="31"/>
        <v>111.89999999999964</v>
      </c>
      <c r="CE25" s="36">
        <f t="shared" si="31"/>
        <v>227</v>
      </c>
      <c r="CF25" s="36">
        <f t="shared" si="31"/>
        <v>451.69999999999891</v>
      </c>
    </row>
    <row r="26" spans="1:84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CF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  <c r="BW26" s="36">
        <f t="shared" si="33"/>
        <v>247.11499999999961</v>
      </c>
      <c r="BX26" s="36">
        <f t="shared" si="33"/>
        <v>188.70500000000121</v>
      </c>
      <c r="BY26" s="36">
        <f t="shared" si="33"/>
        <v>154.71500000000162</v>
      </c>
      <c r="BZ26" s="36">
        <f t="shared" si="33"/>
        <v>197.56000000000043</v>
      </c>
      <c r="CA26" s="36">
        <f t="shared" si="33"/>
        <v>150.7549999999992</v>
      </c>
      <c r="CB26" s="36">
        <f t="shared" si="33"/>
        <v>229.07500000000002</v>
      </c>
      <c r="CC26" s="36">
        <f t="shared" si="33"/>
        <v>296.66999999999882</v>
      </c>
      <c r="CD26" s="36">
        <f t="shared" si="33"/>
        <v>123.08999999999961</v>
      </c>
      <c r="CE26" s="36">
        <f t="shared" si="33"/>
        <v>249.70000000000002</v>
      </c>
      <c r="CF26" s="36">
        <f t="shared" si="33"/>
        <v>496.86999999999887</v>
      </c>
    </row>
    <row r="27" spans="1:84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CF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  <c r="BW27" s="36">
        <f t="shared" si="35"/>
        <v>19638.550000000003</v>
      </c>
      <c r="BX27" s="36">
        <f t="shared" si="35"/>
        <v>19819.650000000001</v>
      </c>
      <c r="BY27" s="36">
        <f t="shared" si="35"/>
        <v>20211.75</v>
      </c>
      <c r="BZ27" s="36">
        <f t="shared" si="35"/>
        <v>20068.099999999999</v>
      </c>
      <c r="CA27" s="36">
        <f t="shared" si="35"/>
        <v>20218.55</v>
      </c>
      <c r="CB27" s="36">
        <f t="shared" si="35"/>
        <v>20448.75</v>
      </c>
      <c r="CC27" s="36">
        <f t="shared" si="35"/>
        <v>20312.599999999999</v>
      </c>
      <c r="CD27" s="36">
        <f t="shared" si="35"/>
        <v>20185.599999999999</v>
      </c>
      <c r="CE27" s="36">
        <f t="shared" si="35"/>
        <v>19997.099999999999</v>
      </c>
      <c r="CF27" s="36">
        <f t="shared" si="35"/>
        <v>19540.400000000001</v>
      </c>
    </row>
    <row r="28" spans="1:84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CF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  <c r="BW28" s="36">
        <f t="shared" si="37"/>
        <v>9819.2750000000015</v>
      </c>
      <c r="BX28" s="36">
        <f t="shared" si="37"/>
        <v>9909.8250000000007</v>
      </c>
      <c r="BY28" s="36">
        <f t="shared" si="37"/>
        <v>10105.875</v>
      </c>
      <c r="BZ28" s="36">
        <f t="shared" si="37"/>
        <v>10034.049999999999</v>
      </c>
      <c r="CA28" s="36">
        <f t="shared" si="37"/>
        <v>10109.275</v>
      </c>
      <c r="CB28" s="36">
        <f t="shared" si="37"/>
        <v>10224.375</v>
      </c>
      <c r="CC28" s="36">
        <f t="shared" si="37"/>
        <v>10156.299999999999</v>
      </c>
      <c r="CD28" s="36">
        <f t="shared" si="37"/>
        <v>10092.799999999999</v>
      </c>
      <c r="CE28" s="36">
        <f t="shared" si="37"/>
        <v>9998.5499999999993</v>
      </c>
      <c r="CF28" s="36">
        <f t="shared" si="37"/>
        <v>9770.2000000000007</v>
      </c>
    </row>
    <row r="29" spans="1:84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CF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  <c r="BW29" s="36">
        <f t="shared" si="39"/>
        <v>9823.8583333333336</v>
      </c>
      <c r="BX29" s="36">
        <f t="shared" si="39"/>
        <v>9956.0083333333314</v>
      </c>
      <c r="BY29" s="36">
        <f t="shared" si="39"/>
        <v>10076.325000000001</v>
      </c>
      <c r="BZ29" s="36">
        <f t="shared" si="39"/>
        <v>10030.75</v>
      </c>
      <c r="CA29" s="36">
        <f t="shared" si="39"/>
        <v>10131.191666666664</v>
      </c>
      <c r="CB29" s="36">
        <f t="shared" si="39"/>
        <v>10186.424999999999</v>
      </c>
      <c r="CC29" s="36">
        <f t="shared" si="39"/>
        <v>10083.200000000001</v>
      </c>
      <c r="CD29" s="36">
        <f t="shared" si="39"/>
        <v>10108.366666666669</v>
      </c>
      <c r="CE29" s="36">
        <f t="shared" si="39"/>
        <v>9934.1833333333343</v>
      </c>
      <c r="CF29" s="36">
        <f t="shared" si="39"/>
        <v>9905.3333333333358</v>
      </c>
    </row>
    <row r="30" spans="1:84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CF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  <c r="BW30" s="36">
        <f t="shared" si="41"/>
        <v>9821.5666666666675</v>
      </c>
      <c r="BX30" s="36">
        <f t="shared" si="41"/>
        <v>9932.9166666666661</v>
      </c>
      <c r="BY30" s="36">
        <f t="shared" si="41"/>
        <v>10091.1</v>
      </c>
      <c r="BZ30" s="36">
        <f t="shared" si="41"/>
        <v>10032.4</v>
      </c>
      <c r="CA30" s="36">
        <f t="shared" si="41"/>
        <v>10120.233333333332</v>
      </c>
      <c r="CB30" s="36">
        <f t="shared" si="41"/>
        <v>10205.4</v>
      </c>
      <c r="CC30" s="36">
        <f t="shared" si="41"/>
        <v>10119.75</v>
      </c>
      <c r="CD30" s="36">
        <f t="shared" si="41"/>
        <v>10100.583333333334</v>
      </c>
      <c r="CE30" s="36">
        <f t="shared" si="41"/>
        <v>9966.3666666666668</v>
      </c>
      <c r="CF30" s="36">
        <f t="shared" si="41"/>
        <v>9837.7666666666682</v>
      </c>
    </row>
    <row r="31" spans="1:84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CF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  <c r="BW31" s="36">
        <f t="shared" si="43"/>
        <v>9819.2750000000015</v>
      </c>
      <c r="BX31" s="36">
        <f t="shared" si="43"/>
        <v>9909.8250000000007</v>
      </c>
      <c r="BY31" s="36">
        <f t="shared" si="43"/>
        <v>10105.875</v>
      </c>
      <c r="BZ31" s="36">
        <f t="shared" si="43"/>
        <v>10034.049999999999</v>
      </c>
      <c r="CA31" s="36">
        <f t="shared" si="43"/>
        <v>10109.275</v>
      </c>
      <c r="CB31" s="36">
        <f t="shared" si="43"/>
        <v>10224.375</v>
      </c>
      <c r="CC31" s="36">
        <f t="shared" si="43"/>
        <v>10156.299999999999</v>
      </c>
      <c r="CD31" s="36">
        <f t="shared" si="43"/>
        <v>10092.799999999999</v>
      </c>
      <c r="CE31" s="36">
        <f t="shared" si="43"/>
        <v>9998.5499999999993</v>
      </c>
      <c r="CF31" s="36">
        <f t="shared" si="43"/>
        <v>9770.2000000000007</v>
      </c>
    </row>
    <row r="32" spans="1:84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CF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  <c r="BW32" s="37">
        <f t="shared" si="45"/>
        <v>4.5833333333321207</v>
      </c>
      <c r="BX32" s="37">
        <f t="shared" si="45"/>
        <v>46.183333333330665</v>
      </c>
      <c r="BY32" s="37">
        <f t="shared" si="45"/>
        <v>29.549999999999272</v>
      </c>
      <c r="BZ32" s="37">
        <f t="shared" si="45"/>
        <v>3.2999999999992724</v>
      </c>
      <c r="CA32" s="37">
        <f t="shared" si="45"/>
        <v>21.916666666664241</v>
      </c>
      <c r="CB32" s="37">
        <f t="shared" si="45"/>
        <v>37.950000000000728</v>
      </c>
      <c r="CC32" s="37">
        <f t="shared" si="45"/>
        <v>73.099999999998545</v>
      </c>
      <c r="CD32" s="37">
        <f t="shared" si="45"/>
        <v>15.566666666669335</v>
      </c>
      <c r="CE32" s="37">
        <f t="shared" si="45"/>
        <v>64.366666666664969</v>
      </c>
      <c r="CF32" s="37">
        <f t="shared" si="45"/>
        <v>135.13333333333503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2020-06-15T20:06:21Z</dcterms:modified>
</cp:coreProperties>
</file>