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23040" windowHeight="9192"/>
  </bookViews>
  <sheets>
    <sheet name="Povit" sheetId="1" r:id="rId1"/>
    <sheet name="Archives" sheetId="3" r:id="rId2"/>
    <sheet name="Fibonacci" sheetId="6" r:id="rId3"/>
    <sheet name="Fibonacci (2)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  <c r="M16" i="1" s="1"/>
  <c r="M15" i="1" s="1"/>
  <c r="M22" i="1"/>
  <c r="M34" i="1" s="1"/>
  <c r="M28" i="1"/>
  <c r="M40" i="1"/>
  <c r="M46" i="1"/>
  <c r="M48" i="1"/>
  <c r="M49" i="1"/>
  <c r="M55" i="1" s="1"/>
  <c r="M54" i="1" s="1"/>
  <c r="M53" i="1"/>
  <c r="I13" i="1"/>
  <c r="I16" i="1" s="1"/>
  <c r="I15" i="1" s="1"/>
  <c r="J13" i="1"/>
  <c r="J16" i="1" s="1"/>
  <c r="J15" i="1" s="1"/>
  <c r="K13" i="1"/>
  <c r="K53" i="1" s="1"/>
  <c r="L13" i="1"/>
  <c r="L10" i="1" s="1"/>
  <c r="I22" i="1"/>
  <c r="I34" i="1" s="1"/>
  <c r="J22" i="1"/>
  <c r="K22" i="1"/>
  <c r="K34" i="1" s="1"/>
  <c r="L22" i="1"/>
  <c r="L34" i="1" s="1"/>
  <c r="I28" i="1"/>
  <c r="J28" i="1"/>
  <c r="K28" i="1"/>
  <c r="L28" i="1"/>
  <c r="J34" i="1"/>
  <c r="I40" i="1"/>
  <c r="J40" i="1"/>
  <c r="K40" i="1"/>
  <c r="L40" i="1"/>
  <c r="I46" i="1"/>
  <c r="I18" i="1" s="1"/>
  <c r="J46" i="1"/>
  <c r="J18" i="1" s="1"/>
  <c r="K46" i="1"/>
  <c r="K47" i="1" s="1"/>
  <c r="K24" i="1" s="1"/>
  <c r="L46" i="1"/>
  <c r="I48" i="1"/>
  <c r="J48" i="1"/>
  <c r="K48" i="1"/>
  <c r="L48" i="1"/>
  <c r="I49" i="1"/>
  <c r="J49" i="1"/>
  <c r="K49" i="1"/>
  <c r="L49" i="1"/>
  <c r="I53" i="1"/>
  <c r="I55" i="1"/>
  <c r="I52" i="1" s="1"/>
  <c r="F49" i="1"/>
  <c r="F48" i="1"/>
  <c r="F46" i="1"/>
  <c r="F47" i="1" s="1"/>
  <c r="F28" i="1"/>
  <c r="F22" i="1"/>
  <c r="F34" i="1" s="1"/>
  <c r="F13" i="1"/>
  <c r="AE53" i="3"/>
  <c r="AD53" i="3"/>
  <c r="AA53" i="3"/>
  <c r="AE52" i="3"/>
  <c r="AF49" i="3"/>
  <c r="AE49" i="3"/>
  <c r="AE55" i="3" s="1"/>
  <c r="AE54" i="3" s="1"/>
  <c r="AD49" i="3"/>
  <c r="AD55" i="3" s="1"/>
  <c r="AC49" i="3"/>
  <c r="AB49" i="3"/>
  <c r="AA49" i="3"/>
  <c r="AA55" i="3" s="1"/>
  <c r="AA52" i="3" s="1"/>
  <c r="AF48" i="3"/>
  <c r="AE48" i="3"/>
  <c r="AD48" i="3"/>
  <c r="AC48" i="3"/>
  <c r="AB48" i="3"/>
  <c r="AA48" i="3"/>
  <c r="AD47" i="3"/>
  <c r="AD31" i="3" s="1"/>
  <c r="AC47" i="3"/>
  <c r="AF46" i="3"/>
  <c r="AF47" i="3" s="1"/>
  <c r="AE46" i="3"/>
  <c r="AD46" i="3"/>
  <c r="AC46" i="3"/>
  <c r="AB46" i="3"/>
  <c r="AB47" i="3" s="1"/>
  <c r="AA46" i="3"/>
  <c r="AF40" i="3"/>
  <c r="AE40" i="3"/>
  <c r="AD40" i="3"/>
  <c r="AC40" i="3"/>
  <c r="AA40" i="3"/>
  <c r="AD34" i="3"/>
  <c r="AD32" i="3"/>
  <c r="AD33" i="3" s="1"/>
  <c r="AC31" i="3"/>
  <c r="AB31" i="3"/>
  <c r="AD30" i="3"/>
  <c r="AF29" i="3"/>
  <c r="AF28" i="3"/>
  <c r="AE28" i="3"/>
  <c r="AD28" i="3"/>
  <c r="AC28" i="3"/>
  <c r="AB28" i="3"/>
  <c r="AA28" i="3"/>
  <c r="AD26" i="3"/>
  <c r="AC25" i="3"/>
  <c r="AD24" i="3"/>
  <c r="AF22" i="3"/>
  <c r="AF34" i="3" s="1"/>
  <c r="AE22" i="3"/>
  <c r="AE34" i="3" s="1"/>
  <c r="AD22" i="3"/>
  <c r="AC22" i="3"/>
  <c r="AC34" i="3" s="1"/>
  <c r="AB22" i="3"/>
  <c r="AB34" i="3" s="1"/>
  <c r="AA22" i="3"/>
  <c r="AA34" i="3" s="1"/>
  <c r="AF13" i="3"/>
  <c r="AF16" i="3" s="1"/>
  <c r="AE13" i="3"/>
  <c r="AE18" i="3" s="1"/>
  <c r="AD13" i="3"/>
  <c r="AC13" i="3"/>
  <c r="AB13" i="3"/>
  <c r="AA13" i="3"/>
  <c r="AA18" i="3" s="1"/>
  <c r="AE11" i="3"/>
  <c r="AD11" i="3"/>
  <c r="AA11" i="3"/>
  <c r="AE10" i="3"/>
  <c r="AD10" i="3"/>
  <c r="AC10" i="3"/>
  <c r="AC11" i="3" s="1"/>
  <c r="AA10" i="3"/>
  <c r="AD9" i="3"/>
  <c r="AD8" i="3"/>
  <c r="AC8" i="3"/>
  <c r="AC9" i="3" s="1"/>
  <c r="AD7" i="3"/>
  <c r="AD6" i="3"/>
  <c r="H49" i="1"/>
  <c r="H48" i="1"/>
  <c r="H46" i="1"/>
  <c r="H40" i="1"/>
  <c r="H28" i="1"/>
  <c r="H22" i="1"/>
  <c r="H34" i="1" s="1"/>
  <c r="H13" i="1"/>
  <c r="J47" i="1" l="1"/>
  <c r="J24" i="1" s="1"/>
  <c r="L18" i="1"/>
  <c r="L53" i="1"/>
  <c r="L16" i="1"/>
  <c r="L15" i="1" s="1"/>
  <c r="L55" i="1"/>
  <c r="L52" i="1" s="1"/>
  <c r="I47" i="1"/>
  <c r="I24" i="1" s="1"/>
  <c r="M18" i="1"/>
  <c r="M17" i="1" s="1"/>
  <c r="L47" i="1"/>
  <c r="L24" i="1" s="1"/>
  <c r="K16" i="1"/>
  <c r="K15" i="1" s="1"/>
  <c r="J55" i="1"/>
  <c r="J52" i="1" s="1"/>
  <c r="J53" i="1"/>
  <c r="L6" i="1"/>
  <c r="J8" i="1"/>
  <c r="L8" i="1"/>
  <c r="L9" i="1" s="1"/>
  <c r="M52" i="1"/>
  <c r="K55" i="1"/>
  <c r="K52" i="1" s="1"/>
  <c r="I8" i="1"/>
  <c r="M8" i="1"/>
  <c r="M47" i="1"/>
  <c r="M20" i="1"/>
  <c r="M10" i="1"/>
  <c r="L54" i="1"/>
  <c r="K18" i="1"/>
  <c r="K20" i="1"/>
  <c r="L30" i="1"/>
  <c r="L25" i="1"/>
  <c r="L23" i="1" s="1"/>
  <c r="L11" i="1"/>
  <c r="J17" i="1"/>
  <c r="K32" i="1"/>
  <c r="K31" i="1"/>
  <c r="K30" i="1"/>
  <c r="K29" i="1"/>
  <c r="K27" i="1"/>
  <c r="K26" i="1"/>
  <c r="K25" i="1"/>
  <c r="K23" i="1" s="1"/>
  <c r="K8" i="1"/>
  <c r="I17" i="1"/>
  <c r="J31" i="1"/>
  <c r="J30" i="1"/>
  <c r="J27" i="1"/>
  <c r="J20" i="1"/>
  <c r="J19" i="1" s="1"/>
  <c r="J10" i="1"/>
  <c r="K10" i="1"/>
  <c r="J54" i="1"/>
  <c r="J32" i="1"/>
  <c r="J29" i="1"/>
  <c r="J26" i="1"/>
  <c r="J25" i="1"/>
  <c r="J23" i="1" s="1"/>
  <c r="I54" i="1"/>
  <c r="I31" i="1"/>
  <c r="I29" i="1"/>
  <c r="I26" i="1"/>
  <c r="I20" i="1"/>
  <c r="I19" i="1" s="1"/>
  <c r="I10" i="1"/>
  <c r="F8" i="1"/>
  <c r="F55" i="1"/>
  <c r="F52" i="1" s="1"/>
  <c r="F30" i="1"/>
  <c r="F26" i="1"/>
  <c r="F29" i="1"/>
  <c r="F25" i="1"/>
  <c r="F32" i="1"/>
  <c r="F24" i="1"/>
  <c r="F31" i="1"/>
  <c r="F27" i="1"/>
  <c r="F18" i="1"/>
  <c r="F53" i="1"/>
  <c r="F10" i="1"/>
  <c r="F16" i="1"/>
  <c r="F15" i="1" s="1"/>
  <c r="AF17" i="3"/>
  <c r="AF20" i="3"/>
  <c r="AB55" i="3"/>
  <c r="AB54" i="3" s="1"/>
  <c r="AB53" i="3"/>
  <c r="AB52" i="3"/>
  <c r="AB16" i="3"/>
  <c r="AB15" i="3" s="1"/>
  <c r="AF18" i="3"/>
  <c r="AF19" i="3" s="1"/>
  <c r="AB32" i="3"/>
  <c r="AB33" i="3" s="1"/>
  <c r="AB30" i="3"/>
  <c r="AB26" i="3"/>
  <c r="AB24" i="3"/>
  <c r="AF32" i="3"/>
  <c r="AF33" i="3" s="1"/>
  <c r="AF30" i="3"/>
  <c r="AF26" i="3"/>
  <c r="AF24" i="3"/>
  <c r="AC6" i="3"/>
  <c r="AC7" i="3" s="1"/>
  <c r="AC15" i="3"/>
  <c r="AC16" i="3"/>
  <c r="AF25" i="3"/>
  <c r="AB27" i="3"/>
  <c r="AC32" i="3"/>
  <c r="AC33" i="3" s="1"/>
  <c r="AC30" i="3"/>
  <c r="AC26" i="3"/>
  <c r="AC24" i="3"/>
  <c r="AC23" i="3" s="1"/>
  <c r="AA54" i="3"/>
  <c r="AF8" i="3"/>
  <c r="AF9" i="3" s="1"/>
  <c r="AD54" i="3"/>
  <c r="AB18" i="3"/>
  <c r="AC27" i="3"/>
  <c r="AB29" i="3"/>
  <c r="AF31" i="3"/>
  <c r="AC53" i="3"/>
  <c r="AF55" i="3"/>
  <c r="AF54" i="3" s="1"/>
  <c r="AF53" i="3"/>
  <c r="AF15" i="3"/>
  <c r="AB8" i="3"/>
  <c r="AB9" i="3" s="1"/>
  <c r="AB10" i="3"/>
  <c r="AF10" i="3"/>
  <c r="AC18" i="3"/>
  <c r="AB25" i="3"/>
  <c r="AF27" i="3"/>
  <c r="AC29" i="3"/>
  <c r="AA8" i="3"/>
  <c r="AA9" i="3" s="1"/>
  <c r="AA6" i="3"/>
  <c r="AA7" i="3" s="1"/>
  <c r="AA47" i="3"/>
  <c r="AE8" i="3"/>
  <c r="AE9" i="3" s="1"/>
  <c r="AE6" i="3"/>
  <c r="AE7" i="3" s="1"/>
  <c r="AE47" i="3"/>
  <c r="AC55" i="3"/>
  <c r="AC54" i="3" s="1"/>
  <c r="AD16" i="3"/>
  <c r="AD18" i="3"/>
  <c r="AD25" i="3"/>
  <c r="AD23" i="3" s="1"/>
  <c r="AD27" i="3"/>
  <c r="AD29" i="3"/>
  <c r="AA16" i="3"/>
  <c r="AE16" i="3"/>
  <c r="AD52" i="3"/>
  <c r="H55" i="1"/>
  <c r="H54" i="1" s="1"/>
  <c r="H16" i="1"/>
  <c r="H15" i="1" s="1"/>
  <c r="H8" i="1"/>
  <c r="H10" i="1"/>
  <c r="H11" i="1" s="1"/>
  <c r="H53" i="1"/>
  <c r="H47" i="1"/>
  <c r="H18" i="1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L26" i="1" l="1"/>
  <c r="L31" i="1"/>
  <c r="K54" i="1"/>
  <c r="L27" i="1"/>
  <c r="L32" i="1"/>
  <c r="L17" i="1"/>
  <c r="L29" i="1"/>
  <c r="I27" i="1"/>
  <c r="I32" i="1"/>
  <c r="M19" i="1"/>
  <c r="L20" i="1"/>
  <c r="L19" i="1" s="1"/>
  <c r="J9" i="1"/>
  <c r="I25" i="1"/>
  <c r="I23" i="1" s="1"/>
  <c r="I30" i="1"/>
  <c r="K33" i="1"/>
  <c r="F54" i="1"/>
  <c r="K9" i="1"/>
  <c r="L33" i="1"/>
  <c r="I33" i="1"/>
  <c r="L7" i="1"/>
  <c r="F9" i="1"/>
  <c r="M6" i="1"/>
  <c r="M7" i="1" s="1"/>
  <c r="M11" i="1"/>
  <c r="M25" i="1"/>
  <c r="M27" i="1"/>
  <c r="M29" i="1"/>
  <c r="M31" i="1"/>
  <c r="M24" i="1"/>
  <c r="M26" i="1"/>
  <c r="M30" i="1"/>
  <c r="M32" i="1"/>
  <c r="M33" i="1" s="1"/>
  <c r="M9" i="1"/>
  <c r="I6" i="1"/>
  <c r="I7" i="1" s="1"/>
  <c r="I11" i="1"/>
  <c r="J33" i="1"/>
  <c r="K6" i="1"/>
  <c r="K7" i="1" s="1"/>
  <c r="K11" i="1"/>
  <c r="I9" i="1"/>
  <c r="J6" i="1"/>
  <c r="J7" i="1" s="1"/>
  <c r="J11" i="1"/>
  <c r="K17" i="1"/>
  <c r="K19" i="1"/>
  <c r="H6" i="1"/>
  <c r="H7" i="1" s="1"/>
  <c r="F17" i="1"/>
  <c r="F20" i="1"/>
  <c r="F19" i="1" s="1"/>
  <c r="F23" i="1"/>
  <c r="F11" i="1"/>
  <c r="F6" i="1"/>
  <c r="F7" i="1" s="1"/>
  <c r="F33" i="1"/>
  <c r="AA20" i="3"/>
  <c r="AA19" i="3" s="1"/>
  <c r="AA17" i="3"/>
  <c r="AA15" i="3"/>
  <c r="AF52" i="3"/>
  <c r="AC17" i="3"/>
  <c r="AC20" i="3"/>
  <c r="AD20" i="3"/>
  <c r="AD19" i="3" s="1"/>
  <c r="AD17" i="3"/>
  <c r="AD15" i="3"/>
  <c r="AF11" i="3"/>
  <c r="AF6" i="3"/>
  <c r="AF7" i="3" s="1"/>
  <c r="AC52" i="3"/>
  <c r="AF23" i="3"/>
  <c r="AB23" i="3"/>
  <c r="AE20" i="3"/>
  <c r="AE19" i="3" s="1"/>
  <c r="AE15" i="3"/>
  <c r="AE17" i="3"/>
  <c r="AE31" i="3"/>
  <c r="AE29" i="3"/>
  <c r="AE27" i="3"/>
  <c r="AE25" i="3"/>
  <c r="AE30" i="3"/>
  <c r="AE26" i="3"/>
  <c r="AE24" i="3"/>
  <c r="AE32" i="3"/>
  <c r="AC19" i="3"/>
  <c r="AA31" i="3"/>
  <c r="AA29" i="3"/>
  <c r="AA27" i="3"/>
  <c r="AA25" i="3"/>
  <c r="AA32" i="3"/>
  <c r="AA33" i="3" s="1"/>
  <c r="AA26" i="3"/>
  <c r="AA30" i="3"/>
  <c r="AA24" i="3"/>
  <c r="AA23" i="3" s="1"/>
  <c r="AB11" i="3"/>
  <c r="AB6" i="3"/>
  <c r="AB7" i="3" s="1"/>
  <c r="AB17" i="3"/>
  <c r="AB20" i="3"/>
  <c r="AB19" i="3" s="1"/>
  <c r="H52" i="1"/>
  <c r="H20" i="1"/>
  <c r="H19" i="1" s="1"/>
  <c r="H9" i="1"/>
  <c r="H31" i="1"/>
  <c r="H27" i="1"/>
  <c r="H30" i="1"/>
  <c r="H26" i="1"/>
  <c r="H29" i="1"/>
  <c r="H25" i="1"/>
  <c r="H32" i="1"/>
  <c r="H24" i="1"/>
  <c r="H17" i="1"/>
  <c r="H33" i="1" l="1"/>
  <c r="M23" i="1"/>
  <c r="AE23" i="3"/>
  <c r="AE33" i="3"/>
  <c r="H23" i="1"/>
  <c r="E49" i="1"/>
  <c r="E48" i="1"/>
  <c r="E46" i="1"/>
  <c r="E40" i="1"/>
  <c r="E28" i="1"/>
  <c r="E22" i="1"/>
  <c r="E34" i="1" s="1"/>
  <c r="E13" i="1"/>
  <c r="E55" i="1" l="1"/>
  <c r="E54" i="1" s="1"/>
  <c r="E53" i="1"/>
  <c r="E16" i="1"/>
  <c r="E15" i="1" s="1"/>
  <c r="E8" i="1"/>
  <c r="E10" i="1"/>
  <c r="E11" i="1" s="1"/>
  <c r="E47" i="1"/>
  <c r="E18" i="1"/>
  <c r="G46" i="1"/>
  <c r="G47" i="1" s="1"/>
  <c r="G48" i="1"/>
  <c r="G49" i="1"/>
  <c r="E20" i="1" l="1"/>
  <c r="E52" i="1"/>
  <c r="E6" i="1"/>
  <c r="E7" i="1" s="1"/>
  <c r="E19" i="1"/>
  <c r="E9" i="1"/>
  <c r="E31" i="1"/>
  <c r="E27" i="1"/>
  <c r="E30" i="1"/>
  <c r="E26" i="1"/>
  <c r="E29" i="1"/>
  <c r="E25" i="1"/>
  <c r="E32" i="1"/>
  <c r="E24" i="1"/>
  <c r="E17" i="1"/>
  <c r="E33" i="1" l="1"/>
  <c r="E23" i="1"/>
  <c r="Z11" i="3"/>
  <c r="Z15" i="3"/>
  <c r="Z17" i="3" s="1"/>
  <c r="Z19" i="3"/>
  <c r="Z25" i="3"/>
  <c r="Z31" i="3"/>
  <c r="Z37" i="3"/>
  <c r="Z43" i="3"/>
  <c r="Z16" i="3" s="1"/>
  <c r="Z45" i="3"/>
  <c r="Z46" i="3"/>
  <c r="Z13" i="3" s="1"/>
  <c r="Z10" i="3" s="1"/>
  <c r="Z7" i="3" l="1"/>
  <c r="Z8" i="3"/>
  <c r="Z6" i="3" s="1"/>
  <c r="Z44" i="3"/>
  <c r="Z12" i="3"/>
  <c r="Y46" i="3"/>
  <c r="X46" i="3"/>
  <c r="W46" i="3"/>
  <c r="Y45" i="3"/>
  <c r="X45" i="3"/>
  <c r="W45" i="3"/>
  <c r="Y44" i="3"/>
  <c r="Y28" i="3" s="1"/>
  <c r="X44" i="3"/>
  <c r="X23" i="3" s="1"/>
  <c r="Y43" i="3"/>
  <c r="X43" i="3"/>
  <c r="W43" i="3"/>
  <c r="W44" i="3" s="1"/>
  <c r="Y37" i="3"/>
  <c r="X37" i="3"/>
  <c r="W37" i="3"/>
  <c r="Y25" i="3"/>
  <c r="X25" i="3"/>
  <c r="W25" i="3"/>
  <c r="Y23" i="3"/>
  <c r="Y19" i="3"/>
  <c r="Y31" i="3" s="1"/>
  <c r="X19" i="3"/>
  <c r="X31" i="3" s="1"/>
  <c r="W19" i="3"/>
  <c r="W31" i="3" s="1"/>
  <c r="Y11" i="3"/>
  <c r="X11" i="3"/>
  <c r="X13" i="3" s="1"/>
  <c r="W11" i="3"/>
  <c r="X7" i="3" l="1"/>
  <c r="X8" i="3"/>
  <c r="X6" i="3" s="1"/>
  <c r="Y13" i="3"/>
  <c r="Y10" i="3" s="1"/>
  <c r="Y24" i="3"/>
  <c r="X26" i="3"/>
  <c r="W7" i="3"/>
  <c r="Y15" i="3"/>
  <c r="Y17" i="3" s="1"/>
  <c r="Y21" i="3"/>
  <c r="Y26" i="3"/>
  <c r="Y7" i="3"/>
  <c r="Y22" i="3"/>
  <c r="Y29" i="3"/>
  <c r="Y30" i="3" s="1"/>
  <c r="Z21" i="3"/>
  <c r="Z29" i="3"/>
  <c r="Z27" i="3"/>
  <c r="Z24" i="3"/>
  <c r="Z22" i="3"/>
  <c r="Z26" i="3"/>
  <c r="Z23" i="3"/>
  <c r="Z28" i="3"/>
  <c r="W26" i="3"/>
  <c r="W21" i="3"/>
  <c r="W23" i="3"/>
  <c r="W22" i="3"/>
  <c r="W29" i="3"/>
  <c r="W28" i="3"/>
  <c r="W27" i="3"/>
  <c r="W24" i="3"/>
  <c r="W15" i="3"/>
  <c r="W17" i="3" s="1"/>
  <c r="X21" i="3"/>
  <c r="X29" i="3"/>
  <c r="W8" i="3"/>
  <c r="W6" i="3" s="1"/>
  <c r="X15" i="3"/>
  <c r="X17" i="3" s="1"/>
  <c r="X24" i="3"/>
  <c r="Y8" i="3"/>
  <c r="Y6" i="3" s="1"/>
  <c r="X12" i="3"/>
  <c r="W16" i="3"/>
  <c r="X22" i="3"/>
  <c r="Y27" i="3"/>
  <c r="Y12" i="3"/>
  <c r="X16" i="3"/>
  <c r="X10" i="3"/>
  <c r="W13" i="3"/>
  <c r="W10" i="3" s="1"/>
  <c r="Y16" i="3"/>
  <c r="X28" i="3"/>
  <c r="X27" i="3"/>
  <c r="Y20" i="3" l="1"/>
  <c r="W30" i="3"/>
  <c r="X20" i="3"/>
  <c r="W20" i="3"/>
  <c r="Z20" i="3"/>
  <c r="Z30" i="3"/>
  <c r="W12" i="3"/>
  <c r="X30" i="3"/>
  <c r="V11" i="3" l="1"/>
  <c r="V8" i="3" s="1"/>
  <c r="V15" i="3"/>
  <c r="V19" i="3"/>
  <c r="V31" i="3" s="1"/>
  <c r="V25" i="3"/>
  <c r="V37" i="3"/>
  <c r="V43" i="3"/>
  <c r="V16" i="3" s="1"/>
  <c r="V45" i="3"/>
  <c r="V46" i="3"/>
  <c r="V13" i="3" l="1"/>
  <c r="V17" i="3"/>
  <c r="V7" i="3"/>
  <c r="V44" i="3"/>
  <c r="V22" i="3" s="1"/>
  <c r="V6" i="3"/>
  <c r="V12" i="3"/>
  <c r="V10" i="3"/>
  <c r="V26" i="3"/>
  <c r="V29" i="3"/>
  <c r="G28" i="1"/>
  <c r="G22" i="1"/>
  <c r="G34" i="1" s="1"/>
  <c r="G13" i="1"/>
  <c r="Q11" i="3"/>
  <c r="S11" i="3"/>
  <c r="S15" i="3" s="1"/>
  <c r="T11" i="3"/>
  <c r="T15" i="3" s="1"/>
  <c r="U11" i="3"/>
  <c r="U15" i="3" s="1"/>
  <c r="Q19" i="3"/>
  <c r="S19" i="3"/>
  <c r="S31" i="3" s="1"/>
  <c r="T19" i="3"/>
  <c r="T31" i="3" s="1"/>
  <c r="U19" i="3"/>
  <c r="Q25" i="3"/>
  <c r="S25" i="3"/>
  <c r="T25" i="3"/>
  <c r="U25" i="3"/>
  <c r="Q31" i="3"/>
  <c r="U31" i="3"/>
  <c r="R37" i="3"/>
  <c r="S37" i="3"/>
  <c r="T37" i="3"/>
  <c r="U37" i="3"/>
  <c r="Q43" i="3"/>
  <c r="S43" i="3"/>
  <c r="T43" i="3"/>
  <c r="T44" i="3" s="1"/>
  <c r="U43" i="3"/>
  <c r="U16" i="3" s="1"/>
  <c r="Q44" i="3"/>
  <c r="Q21" i="3" s="1"/>
  <c r="Q45" i="3"/>
  <c r="S45" i="3"/>
  <c r="T45" i="3"/>
  <c r="U45" i="3"/>
  <c r="Q46" i="3"/>
  <c r="S46" i="3"/>
  <c r="S13" i="3" s="1"/>
  <c r="S12" i="3" s="1"/>
  <c r="T46" i="3"/>
  <c r="T13" i="3" s="1"/>
  <c r="T12" i="3" s="1"/>
  <c r="U46" i="3"/>
  <c r="U13" i="3" s="1"/>
  <c r="U12" i="3" s="1"/>
  <c r="G53" i="1" l="1"/>
  <c r="G18" i="1"/>
  <c r="G16" i="1"/>
  <c r="G20" i="1" s="1"/>
  <c r="G10" i="1"/>
  <c r="G11" i="1" s="1"/>
  <c r="G8" i="1"/>
  <c r="V21" i="3"/>
  <c r="V20" i="3" s="1"/>
  <c r="V23" i="3"/>
  <c r="V28" i="3"/>
  <c r="V24" i="3"/>
  <c r="V27" i="3"/>
  <c r="Q7" i="3"/>
  <c r="V30" i="3"/>
  <c r="U44" i="3"/>
  <c r="S16" i="3"/>
  <c r="U17" i="3"/>
  <c r="G55" i="1"/>
  <c r="G52" i="1" s="1"/>
  <c r="Q16" i="3"/>
  <c r="U26" i="3"/>
  <c r="U7" i="3"/>
  <c r="S44" i="3"/>
  <c r="S21" i="3" s="1"/>
  <c r="Q13" i="3"/>
  <c r="Q12" i="3" s="1"/>
  <c r="T7" i="3"/>
  <c r="U28" i="3"/>
  <c r="Q15" i="3"/>
  <c r="S7" i="3"/>
  <c r="G30" i="1"/>
  <c r="G26" i="1"/>
  <c r="G24" i="1"/>
  <c r="G31" i="1"/>
  <c r="G27" i="1"/>
  <c r="G29" i="1"/>
  <c r="G25" i="1"/>
  <c r="G32" i="1"/>
  <c r="T21" i="3"/>
  <c r="T22" i="3"/>
  <c r="T23" i="3"/>
  <c r="T24" i="3"/>
  <c r="T26" i="3"/>
  <c r="T27" i="3"/>
  <c r="T28" i="3"/>
  <c r="T29" i="3"/>
  <c r="U10" i="3"/>
  <c r="U8" i="3"/>
  <c r="U6" i="3" s="1"/>
  <c r="T17" i="3"/>
  <c r="T16" i="3"/>
  <c r="T10" i="3"/>
  <c r="T8" i="3"/>
  <c r="T6" i="3" s="1"/>
  <c r="S29" i="3"/>
  <c r="S28" i="3"/>
  <c r="S24" i="3"/>
  <c r="S23" i="3"/>
  <c r="S17" i="3"/>
  <c r="S10" i="3"/>
  <c r="S8" i="3"/>
  <c r="S6" i="3" s="1"/>
  <c r="Q29" i="3"/>
  <c r="Q28" i="3"/>
  <c r="Q27" i="3"/>
  <c r="Q26" i="3"/>
  <c r="Q24" i="3"/>
  <c r="Q23" i="3"/>
  <c r="Q22" i="3"/>
  <c r="Q20" i="3" s="1"/>
  <c r="Q17" i="3"/>
  <c r="Q8" i="3"/>
  <c r="Q6" i="3" s="1"/>
  <c r="G19" i="1" l="1"/>
  <c r="G17" i="1"/>
  <c r="G15" i="1"/>
  <c r="T30" i="3"/>
  <c r="G6" i="1"/>
  <c r="G7" i="1" s="1"/>
  <c r="G9" i="1"/>
  <c r="G54" i="1"/>
  <c r="S30" i="3"/>
  <c r="U23" i="3"/>
  <c r="U27" i="3"/>
  <c r="U22" i="3"/>
  <c r="S26" i="3"/>
  <c r="U24" i="3"/>
  <c r="Q10" i="3"/>
  <c r="S22" i="3"/>
  <c r="S20" i="3" s="1"/>
  <c r="S27" i="3"/>
  <c r="U29" i="3"/>
  <c r="U30" i="3" s="1"/>
  <c r="U21" i="3"/>
  <c r="G33" i="1"/>
  <c r="G23" i="1"/>
  <c r="Q30" i="3"/>
  <c r="T20" i="3"/>
  <c r="G50" i="6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  <c r="U20" i="3" l="1"/>
  <c r="U41" i="3"/>
  <c r="U38" i="3"/>
  <c r="U40" i="3"/>
  <c r="U39" i="3"/>
  <c r="U34" i="3"/>
  <c r="U35" i="3"/>
  <c r="U36" i="3"/>
  <c r="K11" i="3"/>
  <c r="K8" i="3" s="1"/>
  <c r="L11" i="3"/>
  <c r="L8" i="3" s="1"/>
  <c r="M11" i="3"/>
  <c r="N11" i="3"/>
  <c r="O11" i="3"/>
  <c r="O8" i="3" s="1"/>
  <c r="P11" i="3"/>
  <c r="P8" i="3" s="1"/>
  <c r="K19" i="3"/>
  <c r="K31" i="3" s="1"/>
  <c r="L19" i="3"/>
  <c r="L31" i="3" s="1"/>
  <c r="M19" i="3"/>
  <c r="M31" i="3" s="1"/>
  <c r="N19" i="3"/>
  <c r="N31" i="3" s="1"/>
  <c r="O19" i="3"/>
  <c r="O31" i="3" s="1"/>
  <c r="P19" i="3"/>
  <c r="P31" i="3" s="1"/>
  <c r="K25" i="3"/>
  <c r="L25" i="3"/>
  <c r="M25" i="3"/>
  <c r="N25" i="3"/>
  <c r="O25" i="3"/>
  <c r="P25" i="3"/>
  <c r="K37" i="3"/>
  <c r="L37" i="3"/>
  <c r="M37" i="3"/>
  <c r="N37" i="3"/>
  <c r="O37" i="3"/>
  <c r="P37" i="3"/>
  <c r="K43" i="3"/>
  <c r="K16" i="3" s="1"/>
  <c r="L43" i="3"/>
  <c r="M43" i="3"/>
  <c r="M44" i="3" s="1"/>
  <c r="N43" i="3"/>
  <c r="N44" i="3" s="1"/>
  <c r="N21" i="3" s="1"/>
  <c r="O43" i="3"/>
  <c r="O16" i="3" s="1"/>
  <c r="P43" i="3"/>
  <c r="P44" i="3"/>
  <c r="P28" i="3" s="1"/>
  <c r="K45" i="3"/>
  <c r="L45" i="3"/>
  <c r="M45" i="3"/>
  <c r="N45" i="3"/>
  <c r="O45" i="3"/>
  <c r="P45" i="3"/>
  <c r="K46" i="3"/>
  <c r="K13" i="3" s="1"/>
  <c r="L46" i="3"/>
  <c r="L13" i="3" s="1"/>
  <c r="M46" i="3"/>
  <c r="N46" i="3"/>
  <c r="N13" i="3" s="1"/>
  <c r="O46" i="3"/>
  <c r="O13" i="3" s="1"/>
  <c r="P46" i="3"/>
  <c r="P13" i="3" s="1"/>
  <c r="P10" i="3" s="1"/>
  <c r="J11" i="3"/>
  <c r="J19" i="3"/>
  <c r="J25" i="3"/>
  <c r="J31" i="3"/>
  <c r="J43" i="3"/>
  <c r="J44" i="3" s="1"/>
  <c r="J45" i="3"/>
  <c r="J46" i="3"/>
  <c r="O15" i="3" l="1"/>
  <c r="K15" i="3"/>
  <c r="O44" i="3"/>
  <c r="O21" i="3" s="1"/>
  <c r="K44" i="3"/>
  <c r="K21" i="3" s="1"/>
  <c r="M13" i="3"/>
  <c r="M10" i="3" s="1"/>
  <c r="P16" i="3"/>
  <c r="L16" i="3"/>
  <c r="L15" i="3"/>
  <c r="L17" i="3" s="1"/>
  <c r="L44" i="3"/>
  <c r="L27" i="3" s="1"/>
  <c r="N29" i="3"/>
  <c r="P15" i="3"/>
  <c r="P17" i="3" s="1"/>
  <c r="N7" i="3"/>
  <c r="P7" i="3"/>
  <c r="O17" i="3"/>
  <c r="M7" i="3"/>
  <c r="O7" i="3"/>
  <c r="P6" i="3"/>
  <c r="L6" i="3"/>
  <c r="L7" i="3"/>
  <c r="K17" i="3"/>
  <c r="O6" i="3"/>
  <c r="K6" i="3"/>
  <c r="K7" i="3"/>
  <c r="P26" i="3"/>
  <c r="J7" i="3"/>
  <c r="P12" i="3"/>
  <c r="L23" i="3"/>
  <c r="N22" i="3"/>
  <c r="N20" i="3" s="1"/>
  <c r="N24" i="3"/>
  <c r="N26" i="3"/>
  <c r="N28" i="3"/>
  <c r="N23" i="3"/>
  <c r="N16" i="3"/>
  <c r="L10" i="3"/>
  <c r="L12" i="3"/>
  <c r="P21" i="3"/>
  <c r="P23" i="3"/>
  <c r="P27" i="3"/>
  <c r="P29" i="3"/>
  <c r="P30" i="3" s="1"/>
  <c r="P24" i="3"/>
  <c r="O10" i="3"/>
  <c r="O12" i="3"/>
  <c r="K10" i="3"/>
  <c r="K12" i="3"/>
  <c r="M22" i="3"/>
  <c r="M24" i="3"/>
  <c r="M26" i="3"/>
  <c r="M28" i="3"/>
  <c r="M21" i="3"/>
  <c r="M23" i="3"/>
  <c r="M27" i="3"/>
  <c r="M29" i="3"/>
  <c r="M30" i="3" s="1"/>
  <c r="N27" i="3"/>
  <c r="P22" i="3"/>
  <c r="N8" i="3"/>
  <c r="N6" i="3" s="1"/>
  <c r="O28" i="3"/>
  <c r="K28" i="3"/>
  <c r="O26" i="3"/>
  <c r="K26" i="3"/>
  <c r="O24" i="3"/>
  <c r="K24" i="3"/>
  <c r="O22" i="3"/>
  <c r="O20" i="3" s="1"/>
  <c r="K22" i="3"/>
  <c r="K20" i="3" s="1"/>
  <c r="M16" i="3"/>
  <c r="M8" i="3"/>
  <c r="M6" i="3" s="1"/>
  <c r="N15" i="3"/>
  <c r="N17" i="3" s="1"/>
  <c r="N12" i="3"/>
  <c r="N10" i="3"/>
  <c r="O29" i="3"/>
  <c r="K29" i="3"/>
  <c r="O27" i="3"/>
  <c r="K27" i="3"/>
  <c r="O23" i="3"/>
  <c r="K23" i="3"/>
  <c r="M15" i="3"/>
  <c r="M17" i="3" s="1"/>
  <c r="M12" i="3"/>
  <c r="J22" i="3"/>
  <c r="J26" i="3"/>
  <c r="J23" i="3"/>
  <c r="J27" i="3"/>
  <c r="J24" i="3"/>
  <c r="J28" i="3"/>
  <c r="J21" i="3"/>
  <c r="J29" i="3"/>
  <c r="J13" i="3"/>
  <c r="J10" i="3" s="1"/>
  <c r="J8" i="3"/>
  <c r="J6" i="3" s="1"/>
  <c r="J16" i="3"/>
  <c r="J15" i="3"/>
  <c r="J17" i="3" s="1"/>
  <c r="J30" i="3" l="1"/>
  <c r="L28" i="3"/>
  <c r="L21" i="3"/>
  <c r="L29" i="3"/>
  <c r="O30" i="3"/>
  <c r="M20" i="3"/>
  <c r="K30" i="3"/>
  <c r="N30" i="3"/>
  <c r="L22" i="3"/>
  <c r="L26" i="3"/>
  <c r="L24" i="3"/>
  <c r="J12" i="3"/>
  <c r="P20" i="3"/>
  <c r="J20" i="3"/>
  <c r="L30" i="3" l="1"/>
  <c r="L20" i="3"/>
  <c r="G11" i="3"/>
  <c r="H11" i="3"/>
  <c r="H8" i="3" s="1"/>
  <c r="I11" i="3"/>
  <c r="I8" i="3" s="1"/>
  <c r="G19" i="3"/>
  <c r="G31" i="3" s="1"/>
  <c r="H19" i="3"/>
  <c r="H31" i="3" s="1"/>
  <c r="I19" i="3"/>
  <c r="I31" i="3" s="1"/>
  <c r="G25" i="3"/>
  <c r="H25" i="3"/>
  <c r="I25" i="3"/>
  <c r="G37" i="3"/>
  <c r="H37" i="3"/>
  <c r="I37" i="3"/>
  <c r="G43" i="3"/>
  <c r="G44" i="3" s="1"/>
  <c r="G21" i="3" s="1"/>
  <c r="H43" i="3"/>
  <c r="I43" i="3"/>
  <c r="G45" i="3"/>
  <c r="H45" i="3"/>
  <c r="I45" i="3"/>
  <c r="G46" i="3"/>
  <c r="H46" i="3"/>
  <c r="H13" i="3" s="1"/>
  <c r="H12" i="3" s="1"/>
  <c r="I46" i="3"/>
  <c r="I13" i="3" s="1"/>
  <c r="F11" i="3"/>
  <c r="F19" i="3"/>
  <c r="F31" i="3" s="1"/>
  <c r="F25" i="3"/>
  <c r="F43" i="3"/>
  <c r="F44" i="3" s="1"/>
  <c r="F45" i="3"/>
  <c r="F46" i="3"/>
  <c r="H15" i="3" l="1"/>
  <c r="H17" i="3" s="1"/>
  <c r="H6" i="3"/>
  <c r="I16" i="3"/>
  <c r="G7" i="3"/>
  <c r="G15" i="3"/>
  <c r="G17" i="3" s="1"/>
  <c r="G16" i="3"/>
  <c r="G13" i="3"/>
  <c r="G12" i="3" s="1"/>
  <c r="I15" i="3"/>
  <c r="I17" i="3" s="1"/>
  <c r="I44" i="3"/>
  <c r="I26" i="3" s="1"/>
  <c r="H7" i="3"/>
  <c r="I6" i="3"/>
  <c r="H44" i="3"/>
  <c r="H24" i="3" s="1"/>
  <c r="I12" i="3"/>
  <c r="I10" i="3"/>
  <c r="H28" i="3"/>
  <c r="G27" i="3"/>
  <c r="G23" i="3"/>
  <c r="H10" i="3"/>
  <c r="G8" i="3"/>
  <c r="G6" i="3" s="1"/>
  <c r="H29" i="3"/>
  <c r="G28" i="3"/>
  <c r="G24" i="3"/>
  <c r="H21" i="3"/>
  <c r="H16" i="3"/>
  <c r="I7" i="3"/>
  <c r="G26" i="3"/>
  <c r="G22" i="3"/>
  <c r="G20" i="3" s="1"/>
  <c r="F16" i="3"/>
  <c r="G29" i="3"/>
  <c r="H26" i="3"/>
  <c r="F22" i="3"/>
  <c r="F26" i="3"/>
  <c r="F23" i="3"/>
  <c r="F27" i="3"/>
  <c r="F21" i="3"/>
  <c r="F20" i="3" s="1"/>
  <c r="F29" i="3"/>
  <c r="F24" i="3"/>
  <c r="F28" i="3"/>
  <c r="F15" i="3"/>
  <c r="F17" i="3" s="1"/>
  <c r="F13" i="3"/>
  <c r="F12" i="3" s="1"/>
  <c r="F8" i="3"/>
  <c r="F6" i="3" s="1"/>
  <c r="F7" i="3"/>
  <c r="G10" i="3" l="1"/>
  <c r="I21" i="3"/>
  <c r="I29" i="3"/>
  <c r="I27" i="3"/>
  <c r="I22" i="3"/>
  <c r="H30" i="3"/>
  <c r="I23" i="3"/>
  <c r="I24" i="3"/>
  <c r="I28" i="3"/>
  <c r="I30" i="3" s="1"/>
  <c r="G30" i="3"/>
  <c r="H22" i="3"/>
  <c r="H20" i="3" s="1"/>
  <c r="H27" i="3"/>
  <c r="H23" i="3"/>
  <c r="F10" i="3"/>
  <c r="F30" i="3"/>
  <c r="I20" i="3" l="1"/>
  <c r="E46" i="3"/>
  <c r="E45" i="3"/>
  <c r="E43" i="3"/>
  <c r="E44" i="3" s="1"/>
  <c r="E37" i="3"/>
  <c r="E25" i="3"/>
  <c r="E19" i="3"/>
  <c r="E31" i="3" s="1"/>
  <c r="E11" i="3"/>
  <c r="E16" i="3" l="1"/>
  <c r="E29" i="3"/>
  <c r="E28" i="3"/>
  <c r="E27" i="3"/>
  <c r="E26" i="3"/>
  <c r="E24" i="3"/>
  <c r="E23" i="3"/>
  <c r="E22" i="3"/>
  <c r="E21" i="3"/>
  <c r="E8" i="3"/>
  <c r="E6" i="3" s="1"/>
  <c r="E7" i="3"/>
  <c r="E15" i="3"/>
  <c r="E17" i="3" s="1"/>
  <c r="E13" i="3"/>
  <c r="E10" i="3" s="1"/>
  <c r="E30" i="3" l="1"/>
  <c r="E20" i="3"/>
  <c r="E12" i="3"/>
</calcChain>
</file>

<file path=xl/sharedStrings.xml><?xml version="1.0" encoding="utf-8"?>
<sst xmlns="http://schemas.openxmlformats.org/spreadsheetml/2006/main" count="122" uniqueCount="63">
  <si>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</si>
  <si>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</si>
  <si>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</si>
  <si>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</si>
  <si>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</si>
  <si>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</si>
  <si>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</si>
  <si>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</si>
  <si>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</si>
  <si>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</si>
  <si>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</si>
  <si>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</si>
  <si>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</si>
  <si>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</si>
  <si>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</si>
  <si>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</si>
  <si>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</si>
  <si>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</si>
  <si>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</si>
  <si>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</si>
  <si>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</si>
  <si>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</si>
  <si>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</si>
  <si>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</si>
  <si>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</si>
  <si>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</si>
  <si>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</si>
  <si>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</si>
  <si>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</si>
  <si>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</si>
  <si>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</si>
  <si>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</si>
  <si>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</si>
  <si>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</si>
  <si>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</si>
  <si>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</si>
  <si>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</si>
  <si>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Bearish Pattern Negotiation Point:</t>
  </si>
  <si>
    <t>Bullish Pattern Negotiation Point:</t>
  </si>
  <si>
    <t>Pre-Week</t>
  </si>
  <si>
    <t>Curr-Week</t>
  </si>
  <si>
    <t>Pre Week</t>
  </si>
  <si>
    <t>Previous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</si>
  <si>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</si>
  <si>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</si>
  <si>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</si>
  <si>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</si>
  <si>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</si>
  <si>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</si>
  <si>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</si>
  <si>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</si>
  <si>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</si>
  <si>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</si>
  <si>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</si>
  <si>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</si>
  <si>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</si>
  <si>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</si>
  <si>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</si>
  <si>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</si>
  <si>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</si>
  <si>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</si>
  <si>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Oct 2018</t>
  </si>
  <si>
    <t>Curr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</si>
</sst>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</fills>
  <borders count="11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3" borderId="0" xfId="0" applyFill="1"/>
    <xf numFmtId="4" fontId="0" fillId="3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4" fontId="0" fillId="3" borderId="4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2" borderId="2" xfId="0" applyNumberFormat="1" applyFill="1" applyBorder="1" applyAlignment="1">
      <alignment horizontal="right"/>
    </xf>
    <xf numFmtId="15" fontId="0" fillId="7" borderId="6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4" fontId="0" fillId="3" borderId="0" xfId="0" applyNumberFormat="1" applyFill="1"/>
    <xf numFmtId="4" fontId="0" fillId="3" borderId="3" xfId="0" applyNumberFormat="1" applyFill="1" applyBorder="1"/>
    <xf numFmtId="4" fontId="0" fillId="3" borderId="4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5" borderId="0" xfId="0" applyNumberFormat="1" applyFill="1"/>
    <xf numFmtId="4" fontId="0" fillId="10" borderId="0" xfId="0" applyNumberFormat="1" applyFill="1"/>
    <xf numFmtId="4" fontId="0" fillId="9" borderId="0" xfId="0" applyNumberForma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0" fillId="4" borderId="0" xfId="0" applyNumberFormat="1" applyFill="1"/>
    <xf numFmtId="4" fontId="0" fillId="14" borderId="2" xfId="0" applyNumberFormat="1" applyFill="1" applyBorder="1"/>
    <xf numFmtId="4" fontId="0" fillId="8" borderId="1" xfId="0" applyNumberFormat="1" applyFill="1" applyBorder="1"/>
    <xf numFmtId="15" fontId="0" fillId="7" borderId="6" xfId="0" applyNumberForma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10" fillId="16" borderId="0" xfId="0" applyFont="1" applyFill="1"/>
    <xf numFmtId="2" fontId="2" fillId="0" borderId="7" xfId="0" applyNumberFormat="1" applyFont="1" applyBorder="1" applyProtection="1">
      <protection locked="0"/>
    </xf>
    <xf numFmtId="2" fontId="2" fillId="0" borderId="0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2" fontId="2" fillId="0" borderId="9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1" fillId="0" borderId="0" xfId="0" applyNumberFormat="1" applyFont="1" applyAlignment="1">
      <alignment horizontal="center"/>
    </xf>
    <xf numFmtId="2" fontId="12" fillId="0" borderId="0" xfId="0" applyNumberFormat="1" applyFont="1"/>
    <xf numFmtId="164" fontId="13" fillId="0" borderId="0" xfId="0" applyNumberFormat="1" applyFont="1" applyAlignment="1">
      <alignment horizontal="center"/>
    </xf>
    <xf numFmtId="164" fontId="2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4" fillId="0" borderId="0" xfId="0" applyNumberFormat="1" applyFont="1" applyAlignment="1">
      <alignment horizontal="center"/>
    </xf>
    <xf numFmtId="164" fontId="13" fillId="17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left"/>
    </xf>
    <xf numFmtId="164" fontId="0" fillId="17" borderId="0" xfId="0" applyNumberFormat="1" applyFont="1" applyFill="1" applyProtection="1">
      <protection hidden="1"/>
    </xf>
    <xf numFmtId="0" fontId="4" fillId="15" borderId="0" xfId="0" applyFont="1" applyFill="1" applyAlignment="1">
      <alignment horizontal="left"/>
    </xf>
    <xf numFmtId="164" fontId="13" fillId="5" borderId="0" xfId="0" applyNumberFormat="1" applyFont="1" applyFill="1" applyAlignment="1">
      <alignment horizontal="center"/>
    </xf>
    <xf numFmtId="164" fontId="2" fillId="5" borderId="0" xfId="0" applyNumberFormat="1" applyFont="1" applyFill="1" applyProtection="1">
      <protection hidden="1"/>
    </xf>
    <xf numFmtId="0" fontId="0" fillId="5" borderId="0" xfId="0" applyFill="1" applyProtection="1">
      <protection hidden="1"/>
    </xf>
    <xf numFmtId="164" fontId="0" fillId="5" borderId="0" xfId="0" applyNumberFormat="1" applyFill="1" applyProtection="1">
      <protection hidden="1"/>
    </xf>
    <xf numFmtId="164" fontId="0" fillId="5" borderId="0" xfId="0" applyNumberFormat="1" applyFont="1" applyFill="1" applyProtection="1">
      <protection hidden="1"/>
    </xf>
    <xf numFmtId="164" fontId="13" fillId="18" borderId="0" xfId="0" applyNumberFormat="1" applyFont="1" applyFill="1" applyAlignment="1">
      <alignment horizontal="center"/>
    </xf>
    <xf numFmtId="164" fontId="2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164" fontId="0" fillId="18" borderId="0" xfId="0" applyNumberFormat="1" applyFont="1" applyFill="1" applyProtection="1">
      <protection hidden="1"/>
    </xf>
    <xf numFmtId="15" fontId="0" fillId="3" borderId="5" xfId="0" applyNumberFormat="1" applyFill="1" applyBorder="1"/>
    <xf numFmtId="15" fontId="0" fillId="3" borderId="6" xfId="0" applyNumberFormat="1" applyFill="1" applyBorder="1"/>
    <xf numFmtId="15" fontId="0" fillId="3" borderId="6" xfId="0" applyNumberFormat="1" applyFill="1" applyBorder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right"/>
    </xf>
    <xf numFmtId="4" fontId="2" fillId="3" borderId="0" xfId="0" applyNumberFormat="1" applyFont="1" applyFill="1" applyBorder="1" applyAlignment="1">
      <alignment horizontal="right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4" fontId="0" fillId="3" borderId="1" xfId="0" applyNumberFormat="1" applyFill="1" applyBorder="1"/>
    <xf numFmtId="0" fontId="0" fillId="3" borderId="0" xfId="0" applyFill="1" applyAlignment="1">
      <alignment horizontal="right"/>
    </xf>
    <xf numFmtId="0" fontId="0" fillId="17" borderId="0" xfId="0" applyFill="1" applyProtection="1">
      <protection hidden="1"/>
    </xf>
    <xf numFmtId="164" fontId="0" fillId="17" borderId="0" xfId="0" applyNumberFormat="1" applyFill="1" applyProtection="1">
      <protection hidden="1"/>
    </xf>
    <xf numFmtId="4" fontId="1" fillId="4" borderId="0" xfId="0" applyNumberFormat="1" applyFont="1" applyFill="1"/>
    <xf numFmtId="4" fontId="0" fillId="4" borderId="0" xfId="0" applyNumberFormat="1" applyFont="1" applyFill="1"/>
    <xf numFmtId="4" fontId="0" fillId="6" borderId="0" xfId="0" applyNumberFormat="1" applyFont="1" applyFill="1"/>
    <xf numFmtId="4" fontId="0" fillId="7" borderId="0" xfId="0" applyNumberFormat="1" applyFont="1" applyFill="1"/>
    <xf numFmtId="4" fontId="0" fillId="12" borderId="0" xfId="0" applyNumberFormat="1" applyFont="1" applyFill="1"/>
    <xf numFmtId="4" fontId="0" fillId="8" borderId="0" xfId="0" applyNumberFormat="1" applyFont="1" applyFill="1"/>
    <xf numFmtId="4" fontId="0" fillId="11" borderId="0" xfId="0" applyNumberFormat="1" applyFont="1" applyFill="1"/>
    <xf numFmtId="4" fontId="0" fillId="5" borderId="0" xfId="0" applyNumberFormat="1" applyFont="1" applyFill="1"/>
    <xf numFmtId="4" fontId="0" fillId="10" borderId="0" xfId="0" applyNumberFormat="1" applyFont="1" applyFill="1"/>
    <xf numFmtId="4" fontId="1" fillId="6" borderId="0" xfId="0" applyNumberFormat="1" applyFont="1" applyFill="1"/>
    <xf numFmtId="4" fontId="0" fillId="3" borderId="0" xfId="0" applyNumberFormat="1" applyFill="1" applyBorder="1"/>
    <xf numFmtId="4" fontId="0" fillId="9" borderId="0" xfId="0" applyNumberFormat="1" applyFill="1" applyBorder="1" applyAlignment="1">
      <alignment horizontal="right"/>
    </xf>
    <xf numFmtId="4" fontId="0" fillId="12" borderId="0" xfId="0" applyNumberFormat="1" applyFill="1" applyBorder="1" applyAlignment="1">
      <alignment horizontal="right"/>
    </xf>
    <xf numFmtId="4" fontId="0" fillId="7" borderId="0" xfId="0" applyNumberFormat="1" applyFill="1" applyBorder="1" applyAlignment="1">
      <alignment horizontal="right"/>
    </xf>
    <xf numFmtId="4" fontId="0" fillId="11" borderId="0" xfId="0" applyNumberFormat="1" applyFill="1" applyBorder="1" applyAlignment="1">
      <alignment horizontal="right"/>
    </xf>
    <xf numFmtId="4" fontId="0" fillId="5" borderId="0" xfId="0" applyNumberFormat="1" applyFill="1" applyBorder="1" applyAlignment="1">
      <alignment horizontal="right"/>
    </xf>
    <xf numFmtId="4" fontId="0" fillId="8" borderId="10" xfId="0" applyNumberFormat="1" applyFont="1" applyFill="1" applyBorder="1"/>
    <xf numFmtId="4" fontId="0" fillId="8" borderId="10" xfId="0" applyNumberFormat="1" applyFill="1" applyBorder="1"/>
    <xf numFmtId="49" fontId="0" fillId="7" borderId="6" xfId="0" applyNumberFormat="1" applyFill="1" applyBorder="1" applyAlignment="1">
      <alignment horizontal="center"/>
    </xf>
    <xf numFmtId="4" fontId="0" fillId="9" borderId="0" xfId="0" applyNumberFormat="1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66FF"/>
      <color rgb="FF6666FF"/>
      <color rgb="FF3333CC"/>
      <color rgb="FF00CC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abSelected="1" zoomScale="115" zoomScaleNormal="115" workbookViewId="0">
      <selection activeCell="I40" sqref="I40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13" width="9.77734375" style="1" customWidth="1"/>
    <col min="14" max="16384" width="8.88671875" style="1"/>
  </cols>
  <sheetData>
    <row r="1" spans="1:13" ht="15" thickBot="1" x14ac:dyDescent="0.35">
      <c r="E1" s="104" t="s">
        <v>61</v>
      </c>
      <c r="F1" s="35" t="s">
        <v>60</v>
      </c>
      <c r="G1" s="35" t="s">
        <v>62</v>
      </c>
      <c r="H1" s="11">
        <v>43406</v>
      </c>
      <c r="I1" s="11">
        <v>43409</v>
      </c>
      <c r="J1" s="11">
        <v>43410</v>
      </c>
      <c r="K1" s="11">
        <v>43411</v>
      </c>
      <c r="L1" s="11">
        <v>43412</v>
      </c>
      <c r="M1" s="11">
        <v>43413</v>
      </c>
    </row>
    <row r="2" spans="1:13" x14ac:dyDescent="0.3">
      <c r="A2" s="29"/>
      <c r="B2" s="29"/>
      <c r="C2" s="29"/>
      <c r="D2" s="30" t="s">
        <v>2</v>
      </c>
      <c r="E2" s="4">
        <v>11035.65</v>
      </c>
      <c r="F2" s="4">
        <v>10606.95</v>
      </c>
      <c r="G2" s="4"/>
      <c r="H2" s="4">
        <v>10606.95</v>
      </c>
      <c r="I2" s="4"/>
      <c r="J2" s="4"/>
      <c r="K2" s="4"/>
      <c r="L2" s="4"/>
      <c r="M2" s="4"/>
    </row>
    <row r="3" spans="1:13" x14ac:dyDescent="0.3">
      <c r="A3" s="29"/>
      <c r="B3" s="30"/>
      <c r="C3" s="31"/>
      <c r="D3" s="30" t="s">
        <v>1</v>
      </c>
      <c r="E3" s="2">
        <v>10004.549999999999</v>
      </c>
      <c r="F3" s="2">
        <v>10020.35</v>
      </c>
      <c r="G3" s="2"/>
      <c r="H3" s="3">
        <v>10457.700000000001</v>
      </c>
      <c r="I3" s="3"/>
      <c r="J3" s="3"/>
      <c r="K3" s="3"/>
      <c r="L3" s="3"/>
      <c r="M3" s="3"/>
    </row>
    <row r="4" spans="1:13" x14ac:dyDescent="0.3">
      <c r="A4" s="29"/>
      <c r="B4" s="30"/>
      <c r="C4" s="31"/>
      <c r="D4" s="30" t="s">
        <v>0</v>
      </c>
      <c r="E4" s="3">
        <v>10386.6</v>
      </c>
      <c r="F4" s="3">
        <v>10553</v>
      </c>
      <c r="G4" s="3"/>
      <c r="H4" s="3">
        <v>10553</v>
      </c>
      <c r="I4" s="3"/>
      <c r="J4" s="3"/>
      <c r="K4" s="3"/>
      <c r="L4" s="3"/>
      <c r="M4" s="3"/>
    </row>
    <row r="5" spans="1:13" x14ac:dyDescent="0.3">
      <c r="A5" s="106" t="s">
        <v>25</v>
      </c>
      <c r="B5" s="106"/>
      <c r="C5" s="106"/>
      <c r="D5" s="106"/>
    </row>
    <row r="6" spans="1:13" x14ac:dyDescent="0.3">
      <c r="A6" s="17"/>
      <c r="B6" s="17"/>
      <c r="C6" s="17"/>
      <c r="D6" s="18" t="s">
        <v>7</v>
      </c>
      <c r="E6" s="97">
        <f t="shared" ref="E6:G6" si="0">E10+E46</f>
        <v>11977.749999999998</v>
      </c>
      <c r="F6" s="97">
        <f t="shared" ref="F6" si="1">F10+F46</f>
        <v>11353.116666666669</v>
      </c>
      <c r="G6" s="97">
        <f t="shared" si="0"/>
        <v>0</v>
      </c>
      <c r="H6" s="97">
        <f t="shared" ref="H6:L6" si="2">H10+H46</f>
        <v>10769.983333333334</v>
      </c>
      <c r="I6" s="97">
        <f t="shared" si="2"/>
        <v>0</v>
      </c>
      <c r="J6" s="97">
        <f t="shared" si="2"/>
        <v>0</v>
      </c>
      <c r="K6" s="97">
        <f t="shared" si="2"/>
        <v>0</v>
      </c>
      <c r="L6" s="97">
        <f t="shared" si="2"/>
        <v>0</v>
      </c>
      <c r="M6" s="97">
        <f t="shared" ref="M6" si="3">M10+M46</f>
        <v>0</v>
      </c>
    </row>
    <row r="7" spans="1:13" x14ac:dyDescent="0.3">
      <c r="A7" s="17"/>
      <c r="B7" s="17"/>
      <c r="C7" s="17"/>
      <c r="D7" s="18" t="s">
        <v>55</v>
      </c>
      <c r="E7" s="98">
        <f t="shared" ref="E7:G7" si="4">(E6+E8)/2</f>
        <v>11742.224999999999</v>
      </c>
      <c r="F7" s="98">
        <f t="shared" ref="F7" si="5">(F6+F8)/2</f>
        <v>11166.575000000001</v>
      </c>
      <c r="G7" s="98">
        <f t="shared" si="4"/>
        <v>0</v>
      </c>
      <c r="H7" s="98">
        <f t="shared" ref="H7:L7" si="6">(H6+H8)/2</f>
        <v>10729.225</v>
      </c>
      <c r="I7" s="98">
        <f t="shared" si="6"/>
        <v>0</v>
      </c>
      <c r="J7" s="98">
        <f t="shared" si="6"/>
        <v>0</v>
      </c>
      <c r="K7" s="98">
        <f t="shared" si="6"/>
        <v>0</v>
      </c>
      <c r="L7" s="98">
        <f t="shared" si="6"/>
        <v>0</v>
      </c>
      <c r="M7" s="98">
        <f t="shared" ref="M7" si="7">(M6+M8)/2</f>
        <v>0</v>
      </c>
    </row>
    <row r="8" spans="1:13" x14ac:dyDescent="0.3">
      <c r="A8" s="17"/>
      <c r="B8" s="17"/>
      <c r="C8" s="17"/>
      <c r="D8" s="18" t="s">
        <v>27</v>
      </c>
      <c r="E8" s="99">
        <f t="shared" ref="E8:G8" si="8">E13+E46</f>
        <v>11506.699999999999</v>
      </c>
      <c r="F8" s="99">
        <f t="shared" ref="F8" si="9">F13+F46</f>
        <v>10980.033333333335</v>
      </c>
      <c r="G8" s="99">
        <f t="shared" si="8"/>
        <v>0</v>
      </c>
      <c r="H8" s="99">
        <f t="shared" ref="H8:L8" si="10">H13+H46</f>
        <v>10688.466666666667</v>
      </c>
      <c r="I8" s="99">
        <f t="shared" si="10"/>
        <v>0</v>
      </c>
      <c r="J8" s="99">
        <f t="shared" si="10"/>
        <v>0</v>
      </c>
      <c r="K8" s="99">
        <f t="shared" si="10"/>
        <v>0</v>
      </c>
      <c r="L8" s="99">
        <f t="shared" si="10"/>
        <v>0</v>
      </c>
      <c r="M8" s="99">
        <f t="shared" ref="M8" si="11">M13+M46</f>
        <v>0</v>
      </c>
    </row>
    <row r="9" spans="1:13" x14ac:dyDescent="0.3">
      <c r="A9" s="17"/>
      <c r="B9" s="17"/>
      <c r="C9" s="17"/>
      <c r="D9" s="18" t="s">
        <v>56</v>
      </c>
      <c r="E9" s="98">
        <f t="shared" ref="E9:G9" si="12">(E8+E10)/2</f>
        <v>11226.674999999999</v>
      </c>
      <c r="F9" s="98">
        <f t="shared" ref="F9" si="13">(F8+F10)/2</f>
        <v>10873.275000000001</v>
      </c>
      <c r="G9" s="98">
        <f t="shared" si="12"/>
        <v>0</v>
      </c>
      <c r="H9" s="98">
        <f t="shared" ref="H9:L9" si="14">(H8+H10)/2</f>
        <v>10654.6</v>
      </c>
      <c r="I9" s="98">
        <f t="shared" si="14"/>
        <v>0</v>
      </c>
      <c r="J9" s="98">
        <f t="shared" si="14"/>
        <v>0</v>
      </c>
      <c r="K9" s="98">
        <f t="shared" si="14"/>
        <v>0</v>
      </c>
      <c r="L9" s="98">
        <f t="shared" si="14"/>
        <v>0</v>
      </c>
      <c r="M9" s="98">
        <f t="shared" ref="M9" si="15">(M8+M10)/2</f>
        <v>0</v>
      </c>
    </row>
    <row r="10" spans="1:13" x14ac:dyDescent="0.3">
      <c r="A10" s="17"/>
      <c r="B10" s="17"/>
      <c r="C10" s="17"/>
      <c r="D10" s="18" t="s">
        <v>28</v>
      </c>
      <c r="E10" s="99">
        <f t="shared" ref="E10:G10" si="16">(2*E13)-E3</f>
        <v>10946.649999999998</v>
      </c>
      <c r="F10" s="99">
        <f t="shared" ref="F10" si="17">(2*F13)-F3</f>
        <v>10766.516666666668</v>
      </c>
      <c r="G10" s="99">
        <f t="shared" si="16"/>
        <v>0</v>
      </c>
      <c r="H10" s="99">
        <f t="shared" ref="H10:L10" si="18">(2*H13)-H3</f>
        <v>10620.733333333334</v>
      </c>
      <c r="I10" s="99">
        <f t="shared" si="18"/>
        <v>0</v>
      </c>
      <c r="J10" s="99">
        <f t="shared" si="18"/>
        <v>0</v>
      </c>
      <c r="K10" s="99">
        <f t="shared" si="18"/>
        <v>0</v>
      </c>
      <c r="L10" s="99">
        <f t="shared" si="18"/>
        <v>0</v>
      </c>
      <c r="M10" s="99">
        <f t="shared" ref="M10" si="19">(2*M13)-M3</f>
        <v>0</v>
      </c>
    </row>
    <row r="11" spans="1:13" x14ac:dyDescent="0.3">
      <c r="A11" s="17"/>
      <c r="B11" s="17"/>
      <c r="C11" s="17"/>
      <c r="D11" s="18" t="s">
        <v>54</v>
      </c>
      <c r="E11" s="98">
        <f t="shared" ref="E11:G11" si="20">(E10+E13)/2</f>
        <v>10711.124999999998</v>
      </c>
      <c r="F11" s="98">
        <f t="shared" ref="F11" si="21">(F10+F13)/2</f>
        <v>10579.975000000002</v>
      </c>
      <c r="G11" s="98">
        <f t="shared" si="20"/>
        <v>0</v>
      </c>
      <c r="H11" s="98">
        <f t="shared" ref="H11:L11" si="22">(H10+H13)/2</f>
        <v>10579.975</v>
      </c>
      <c r="I11" s="98">
        <f t="shared" si="22"/>
        <v>0</v>
      </c>
      <c r="J11" s="98">
        <f t="shared" si="22"/>
        <v>0</v>
      </c>
      <c r="K11" s="98">
        <f t="shared" si="22"/>
        <v>0</v>
      </c>
      <c r="L11" s="98">
        <f t="shared" si="22"/>
        <v>0</v>
      </c>
      <c r="M11" s="98">
        <f t="shared" ref="M11" si="23">(M10+M13)/2</f>
        <v>0</v>
      </c>
    </row>
    <row r="12" spans="1:13" x14ac:dyDescent="0.3">
      <c r="A12" s="17"/>
      <c r="B12" s="17"/>
      <c r="C12" s="17"/>
      <c r="D12" s="18"/>
      <c r="E12" s="96"/>
      <c r="F12" s="96"/>
      <c r="G12" s="96"/>
      <c r="H12" s="96"/>
      <c r="I12" s="96"/>
      <c r="J12" s="96"/>
      <c r="K12" s="96"/>
      <c r="L12" s="96"/>
      <c r="M12" s="96"/>
    </row>
    <row r="13" spans="1:13" x14ac:dyDescent="0.3">
      <c r="A13" s="17"/>
      <c r="B13" s="17"/>
      <c r="C13" s="17"/>
      <c r="D13" s="18" t="s">
        <v>29</v>
      </c>
      <c r="E13" s="103">
        <f t="shared" ref="E13:G13" si="24">(E2+E3+E4)/3</f>
        <v>10475.599999999999</v>
      </c>
      <c r="F13" s="103">
        <f t="shared" ref="F13" si="25">(F2+F3+F4)/3</f>
        <v>10393.433333333334</v>
      </c>
      <c r="G13" s="103">
        <f t="shared" si="24"/>
        <v>0</v>
      </c>
      <c r="H13" s="103">
        <f t="shared" ref="H13:L13" si="26">(H2+H3+H4)/3</f>
        <v>10539.216666666667</v>
      </c>
      <c r="I13" s="103">
        <f t="shared" si="26"/>
        <v>0</v>
      </c>
      <c r="J13" s="103">
        <f t="shared" si="26"/>
        <v>0</v>
      </c>
      <c r="K13" s="103">
        <f t="shared" si="26"/>
        <v>0</v>
      </c>
      <c r="L13" s="103">
        <f t="shared" si="26"/>
        <v>0</v>
      </c>
      <c r="M13" s="103">
        <f t="shared" ref="M13" si="27">(M2+M3+M4)/3</f>
        <v>0</v>
      </c>
    </row>
    <row r="14" spans="1:13" x14ac:dyDescent="0.3">
      <c r="A14" s="19"/>
      <c r="B14" s="19"/>
      <c r="C14" s="19"/>
      <c r="D14" s="20"/>
      <c r="E14" s="96"/>
      <c r="F14" s="96"/>
      <c r="G14" s="96"/>
      <c r="H14" s="96"/>
      <c r="I14" s="96"/>
      <c r="J14" s="96"/>
      <c r="K14" s="96"/>
      <c r="L14" s="96"/>
      <c r="M14" s="96"/>
    </row>
    <row r="15" spans="1:13" x14ac:dyDescent="0.3">
      <c r="A15" s="19"/>
      <c r="B15" s="19"/>
      <c r="C15" s="19"/>
      <c r="D15" s="20" t="s">
        <v>57</v>
      </c>
      <c r="E15" s="100">
        <f t="shared" ref="E15:G15" si="28">(E13+E16)/2</f>
        <v>10195.574999999997</v>
      </c>
      <c r="F15" s="100">
        <f t="shared" ref="F15" si="29">(F13+F16)/2</f>
        <v>10286.675000000001</v>
      </c>
      <c r="G15" s="100">
        <f t="shared" si="28"/>
        <v>0</v>
      </c>
      <c r="H15" s="100">
        <f t="shared" ref="H15:L15" si="30">(H13+H16)/2</f>
        <v>10505.35</v>
      </c>
      <c r="I15" s="100">
        <f t="shared" si="30"/>
        <v>0</v>
      </c>
      <c r="J15" s="100">
        <f t="shared" si="30"/>
        <v>0</v>
      </c>
      <c r="K15" s="100">
        <f t="shared" si="30"/>
        <v>0</v>
      </c>
      <c r="L15" s="100">
        <f t="shared" si="30"/>
        <v>0</v>
      </c>
      <c r="M15" s="100">
        <f t="shared" ref="M15" si="31">(M13+M16)/2</f>
        <v>0</v>
      </c>
    </row>
    <row r="16" spans="1:13" x14ac:dyDescent="0.3">
      <c r="A16" s="17"/>
      <c r="B16" s="17"/>
      <c r="C16" s="17"/>
      <c r="D16" s="18" t="s">
        <v>30</v>
      </c>
      <c r="E16" s="101">
        <f t="shared" ref="E16:G16" si="32">2*E13-E2</f>
        <v>9915.5499999999975</v>
      </c>
      <c r="F16" s="101">
        <f t="shared" ref="F16" si="33">2*F13-F2</f>
        <v>10179.916666666668</v>
      </c>
      <c r="G16" s="101">
        <f t="shared" si="32"/>
        <v>0</v>
      </c>
      <c r="H16" s="101">
        <f t="shared" ref="H16:L16" si="34">2*H13-H2</f>
        <v>10471.483333333334</v>
      </c>
      <c r="I16" s="101">
        <f t="shared" si="34"/>
        <v>0</v>
      </c>
      <c r="J16" s="101">
        <f t="shared" si="34"/>
        <v>0</v>
      </c>
      <c r="K16" s="101">
        <f t="shared" si="34"/>
        <v>0</v>
      </c>
      <c r="L16" s="101">
        <f t="shared" si="34"/>
        <v>0</v>
      </c>
      <c r="M16" s="101">
        <f t="shared" ref="M16" si="35">2*M13-M2</f>
        <v>0</v>
      </c>
    </row>
    <row r="17" spans="1:13" x14ac:dyDescent="0.3">
      <c r="A17" s="17"/>
      <c r="B17" s="17"/>
      <c r="C17" s="17"/>
      <c r="D17" s="18" t="s">
        <v>58</v>
      </c>
      <c r="E17" s="100">
        <f t="shared" ref="E17:G17" si="36">(E16+E18)/2</f>
        <v>9680.0249999999978</v>
      </c>
      <c r="F17" s="100">
        <f t="shared" ref="F17" si="37">(F16+F18)/2</f>
        <v>9993.375</v>
      </c>
      <c r="G17" s="100">
        <f t="shared" si="36"/>
        <v>0</v>
      </c>
      <c r="H17" s="100">
        <f t="shared" ref="H17:L17" si="38">(H16+H18)/2</f>
        <v>10430.725</v>
      </c>
      <c r="I17" s="100">
        <f t="shared" si="38"/>
        <v>0</v>
      </c>
      <c r="J17" s="100">
        <f t="shared" si="38"/>
        <v>0</v>
      </c>
      <c r="K17" s="100">
        <f t="shared" si="38"/>
        <v>0</v>
      </c>
      <c r="L17" s="100">
        <f t="shared" si="38"/>
        <v>0</v>
      </c>
      <c r="M17" s="100">
        <f t="shared" ref="M17" si="39">(M16+M18)/2</f>
        <v>0</v>
      </c>
    </row>
    <row r="18" spans="1:13" x14ac:dyDescent="0.3">
      <c r="A18" s="17"/>
      <c r="B18" s="17"/>
      <c r="C18" s="17"/>
      <c r="D18" s="18" t="s">
        <v>31</v>
      </c>
      <c r="E18" s="101">
        <f t="shared" ref="E18:G18" si="40">E13-E46</f>
        <v>9444.4999999999982</v>
      </c>
      <c r="F18" s="101">
        <f t="shared" ref="F18" si="41">F13-F46</f>
        <v>9806.8333333333339</v>
      </c>
      <c r="G18" s="101">
        <f t="shared" si="40"/>
        <v>0</v>
      </c>
      <c r="H18" s="101">
        <f t="shared" ref="H18:L18" si="42">H13-H46</f>
        <v>10389.966666666667</v>
      </c>
      <c r="I18" s="101">
        <f t="shared" si="42"/>
        <v>0</v>
      </c>
      <c r="J18" s="101">
        <f t="shared" si="42"/>
        <v>0</v>
      </c>
      <c r="K18" s="101">
        <f t="shared" si="42"/>
        <v>0</v>
      </c>
      <c r="L18" s="101">
        <f t="shared" si="42"/>
        <v>0</v>
      </c>
      <c r="M18" s="101">
        <f t="shared" ref="M18" si="43">M13-M46</f>
        <v>0</v>
      </c>
    </row>
    <row r="19" spans="1:13" x14ac:dyDescent="0.3">
      <c r="A19" s="17"/>
      <c r="B19" s="17"/>
      <c r="C19" s="17"/>
      <c r="D19" s="18" t="s">
        <v>59</v>
      </c>
      <c r="E19" s="100">
        <f t="shared" ref="E19:G19" si="44">(E18+E20)/2</f>
        <v>9164.4749999999985</v>
      </c>
      <c r="F19" s="100">
        <f t="shared" ref="F19" si="45">(F18+F20)/2</f>
        <v>9700.0750000000007</v>
      </c>
      <c r="G19" s="100">
        <f t="shared" si="44"/>
        <v>0</v>
      </c>
      <c r="H19" s="100">
        <f t="shared" ref="H19:L19" si="46">(H18+H20)/2</f>
        <v>10356.1</v>
      </c>
      <c r="I19" s="100">
        <f t="shared" si="46"/>
        <v>0</v>
      </c>
      <c r="J19" s="100">
        <f t="shared" si="46"/>
        <v>0</v>
      </c>
      <c r="K19" s="100">
        <f t="shared" si="46"/>
        <v>0</v>
      </c>
      <c r="L19" s="100">
        <f t="shared" si="46"/>
        <v>0</v>
      </c>
      <c r="M19" s="100">
        <f t="shared" ref="M19" si="47">(M18+M20)/2</f>
        <v>0</v>
      </c>
    </row>
    <row r="20" spans="1:13" x14ac:dyDescent="0.3">
      <c r="A20" s="17"/>
      <c r="B20" s="17"/>
      <c r="C20" s="17"/>
      <c r="D20" s="18" t="s">
        <v>8</v>
      </c>
      <c r="E20" s="101">
        <f t="shared" ref="E20:G20" si="48">E16-E46</f>
        <v>8884.4499999999971</v>
      </c>
      <c r="F20" s="101">
        <f t="shared" ref="F20" si="49">F16-F46</f>
        <v>9593.3166666666675</v>
      </c>
      <c r="G20" s="101">
        <f t="shared" si="48"/>
        <v>0</v>
      </c>
      <c r="H20" s="101">
        <f t="shared" ref="H20:L20" si="50">H16-H46</f>
        <v>10322.233333333334</v>
      </c>
      <c r="I20" s="101">
        <f t="shared" si="50"/>
        <v>0</v>
      </c>
      <c r="J20" s="101">
        <f t="shared" si="50"/>
        <v>0</v>
      </c>
      <c r="K20" s="101">
        <f t="shared" si="50"/>
        <v>0</v>
      </c>
      <c r="L20" s="101">
        <f t="shared" si="50"/>
        <v>0</v>
      </c>
      <c r="M20" s="101">
        <f t="shared" ref="M20" si="51">M16-M46</f>
        <v>0</v>
      </c>
    </row>
    <row r="21" spans="1:13" x14ac:dyDescent="0.3">
      <c r="A21" s="106" t="s">
        <v>24</v>
      </c>
      <c r="B21" s="106"/>
      <c r="C21" s="106"/>
      <c r="D21" s="106"/>
      <c r="E21" s="14"/>
      <c r="F21" s="14"/>
      <c r="G21" s="14"/>
      <c r="H21" s="14"/>
      <c r="I21" s="14"/>
      <c r="J21" s="14"/>
      <c r="K21" s="14"/>
      <c r="L21" s="14"/>
      <c r="M21" s="14"/>
    </row>
    <row r="22" spans="1:13" x14ac:dyDescent="0.3">
      <c r="A22" s="19"/>
      <c r="B22" s="19"/>
      <c r="C22" s="19"/>
      <c r="D22" s="20" t="s">
        <v>12</v>
      </c>
      <c r="E22" s="28">
        <f t="shared" ref="E22:G22" si="52">(E2/E3)*E4</f>
        <v>11457.075259756812</v>
      </c>
      <c r="F22" s="28">
        <f t="shared" ref="F22" si="53">(F2/F3)*F4</f>
        <v>11170.781794049111</v>
      </c>
      <c r="G22" s="28" t="e">
        <f t="shared" si="52"/>
        <v>#DIV/0!</v>
      </c>
      <c r="H22" s="28">
        <f t="shared" ref="H22:L22" si="54">(H2/H3)*H4</f>
        <v>10703.610100691356</v>
      </c>
      <c r="I22" s="28" t="e">
        <f t="shared" si="54"/>
        <v>#DIV/0!</v>
      </c>
      <c r="J22" s="28" t="e">
        <f t="shared" si="54"/>
        <v>#DIV/0!</v>
      </c>
      <c r="K22" s="28" t="e">
        <f t="shared" si="54"/>
        <v>#DIV/0!</v>
      </c>
      <c r="L22" s="28" t="e">
        <f t="shared" si="54"/>
        <v>#DIV/0!</v>
      </c>
      <c r="M22" s="28" t="e">
        <f t="shared" ref="M22" si="55">(M2/M3)*M4</f>
        <v>#DIV/0!</v>
      </c>
    </row>
    <row r="23" spans="1:13" x14ac:dyDescent="0.3">
      <c r="A23" s="19"/>
      <c r="B23" s="19"/>
      <c r="C23" s="19"/>
      <c r="D23" s="20" t="s">
        <v>13</v>
      </c>
      <c r="E23" s="25">
        <f t="shared" ref="E23:G23" si="56">E24+1.168*(E24-E25)</f>
        <v>11284.894319999999</v>
      </c>
      <c r="F23" s="25">
        <f t="shared" ref="F23" si="57">F24+1.168*(F24-F25)</f>
        <v>11064.045920000002</v>
      </c>
      <c r="G23" s="25">
        <f t="shared" si="56"/>
        <v>0</v>
      </c>
      <c r="H23" s="25">
        <f t="shared" ref="H23:L23" si="58">H24+1.168*(H24-H25)</f>
        <v>10683.026599999999</v>
      </c>
      <c r="I23" s="25">
        <f t="shared" si="58"/>
        <v>0</v>
      </c>
      <c r="J23" s="25">
        <f t="shared" si="58"/>
        <v>0</v>
      </c>
      <c r="K23" s="25">
        <f t="shared" si="58"/>
        <v>0</v>
      </c>
      <c r="L23" s="25">
        <f t="shared" si="58"/>
        <v>0</v>
      </c>
      <c r="M23" s="25">
        <f t="shared" ref="M23" si="59">M24+1.168*(M24-M25)</f>
        <v>0</v>
      </c>
    </row>
    <row r="24" spans="1:13" x14ac:dyDescent="0.3">
      <c r="A24" s="19"/>
      <c r="B24" s="19"/>
      <c r="C24" s="19"/>
      <c r="D24" s="20" t="s">
        <v>14</v>
      </c>
      <c r="E24" s="23">
        <f t="shared" ref="E24:G24" si="60">E4+E47/2</f>
        <v>10953.705</v>
      </c>
      <c r="F24" s="23">
        <f t="shared" ref="F24" si="61">F4+F47/2</f>
        <v>10875.630000000001</v>
      </c>
      <c r="G24" s="23">
        <f t="shared" si="60"/>
        <v>0</v>
      </c>
      <c r="H24" s="23">
        <f t="shared" ref="H24:L24" si="62">H4+H47/2</f>
        <v>10635.0875</v>
      </c>
      <c r="I24" s="23">
        <f t="shared" si="62"/>
        <v>0</v>
      </c>
      <c r="J24" s="23">
        <f t="shared" si="62"/>
        <v>0</v>
      </c>
      <c r="K24" s="23">
        <f t="shared" si="62"/>
        <v>0</v>
      </c>
      <c r="L24" s="23">
        <f t="shared" si="62"/>
        <v>0</v>
      </c>
      <c r="M24" s="23">
        <f t="shared" ref="M24" si="63">M4+M47/2</f>
        <v>0</v>
      </c>
    </row>
    <row r="25" spans="1:13" x14ac:dyDescent="0.3">
      <c r="A25" s="19"/>
      <c r="B25" s="19"/>
      <c r="C25" s="19"/>
      <c r="D25" s="20" t="s">
        <v>15</v>
      </c>
      <c r="E25" s="22">
        <f t="shared" ref="E25:G25" si="64">E4+E47/4</f>
        <v>10670.1525</v>
      </c>
      <c r="F25" s="22">
        <f t="shared" ref="F25" si="65">F4+F47/4</f>
        <v>10714.315000000001</v>
      </c>
      <c r="G25" s="22">
        <f t="shared" si="64"/>
        <v>0</v>
      </c>
      <c r="H25" s="22">
        <f t="shared" ref="H25:L25" si="66">H4+H47/4</f>
        <v>10594.043750000001</v>
      </c>
      <c r="I25" s="22">
        <f t="shared" si="66"/>
        <v>0</v>
      </c>
      <c r="J25" s="22">
        <f t="shared" si="66"/>
        <v>0</v>
      </c>
      <c r="K25" s="22">
        <f t="shared" si="66"/>
        <v>0</v>
      </c>
      <c r="L25" s="22">
        <f t="shared" si="66"/>
        <v>0</v>
      </c>
      <c r="M25" s="22">
        <f t="shared" ref="M25" si="67">M4+M47/4</f>
        <v>0</v>
      </c>
    </row>
    <row r="26" spans="1:13" x14ac:dyDescent="0.3">
      <c r="A26" s="19"/>
      <c r="B26" s="19"/>
      <c r="C26" s="19"/>
      <c r="D26" s="20" t="s">
        <v>16</v>
      </c>
      <c r="E26" s="14">
        <f t="shared" ref="E26:G26" si="68">E4+E47/6</f>
        <v>10575.635</v>
      </c>
      <c r="F26" s="14">
        <f t="shared" ref="F26" si="69">F4+F47/6</f>
        <v>10660.543333333333</v>
      </c>
      <c r="G26" s="14">
        <f t="shared" si="68"/>
        <v>0</v>
      </c>
      <c r="H26" s="14">
        <f t="shared" ref="H26:L26" si="70">H4+H47/6</f>
        <v>10580.362499999999</v>
      </c>
      <c r="I26" s="14">
        <f t="shared" si="70"/>
        <v>0</v>
      </c>
      <c r="J26" s="14">
        <f t="shared" si="70"/>
        <v>0</v>
      </c>
      <c r="K26" s="14">
        <f t="shared" si="70"/>
        <v>0</v>
      </c>
      <c r="L26" s="14">
        <f t="shared" si="70"/>
        <v>0</v>
      </c>
      <c r="M26" s="14">
        <f t="shared" ref="M26" si="71">M4+M47/6</f>
        <v>0</v>
      </c>
    </row>
    <row r="27" spans="1:13" x14ac:dyDescent="0.3">
      <c r="A27" s="19"/>
      <c r="B27" s="19"/>
      <c r="C27" s="19"/>
      <c r="D27" s="20" t="s">
        <v>17</v>
      </c>
      <c r="E27" s="14">
        <f t="shared" ref="E27:G27" si="72">E4+E47/12</f>
        <v>10481.1175</v>
      </c>
      <c r="F27" s="14">
        <f t="shared" ref="F27" si="73">F4+F47/12</f>
        <v>10606.771666666667</v>
      </c>
      <c r="G27" s="14">
        <f t="shared" si="72"/>
        <v>0</v>
      </c>
      <c r="H27" s="14">
        <f t="shared" ref="H27:L27" si="74">H4+H47/12</f>
        <v>10566.68125</v>
      </c>
      <c r="I27" s="14">
        <f t="shared" si="74"/>
        <v>0</v>
      </c>
      <c r="J27" s="14">
        <f t="shared" si="74"/>
        <v>0</v>
      </c>
      <c r="K27" s="14">
        <f t="shared" si="74"/>
        <v>0</v>
      </c>
      <c r="L27" s="14">
        <f t="shared" si="74"/>
        <v>0</v>
      </c>
      <c r="M27" s="14">
        <f t="shared" ref="M27" si="75">M4+M47/12</f>
        <v>0</v>
      </c>
    </row>
    <row r="28" spans="1:13" x14ac:dyDescent="0.3">
      <c r="A28" s="19"/>
      <c r="B28" s="19"/>
      <c r="C28" s="19"/>
      <c r="D28" s="20" t="s">
        <v>0</v>
      </c>
      <c r="E28" s="103">
        <f t="shared" ref="E28:G28" si="76">E4</f>
        <v>10386.6</v>
      </c>
      <c r="F28" s="103">
        <f t="shared" ref="F28" si="77">F4</f>
        <v>10553</v>
      </c>
      <c r="G28" s="103">
        <f t="shared" si="76"/>
        <v>0</v>
      </c>
      <c r="H28" s="103">
        <f t="shared" ref="H28:L28" si="78">H4</f>
        <v>10553</v>
      </c>
      <c r="I28" s="103">
        <f t="shared" si="78"/>
        <v>0</v>
      </c>
      <c r="J28" s="103">
        <f t="shared" si="78"/>
        <v>0</v>
      </c>
      <c r="K28" s="103">
        <f t="shared" si="78"/>
        <v>0</v>
      </c>
      <c r="L28" s="103">
        <f t="shared" si="78"/>
        <v>0</v>
      </c>
      <c r="M28" s="103">
        <f t="shared" ref="M28" si="79">M4</f>
        <v>0</v>
      </c>
    </row>
    <row r="29" spans="1:13" x14ac:dyDescent="0.3">
      <c r="A29" s="19"/>
      <c r="B29" s="19"/>
      <c r="C29" s="19"/>
      <c r="D29" s="20" t="s">
        <v>18</v>
      </c>
      <c r="E29" s="14">
        <f t="shared" ref="E29:G29" si="80">E4-E47/12</f>
        <v>10292.0825</v>
      </c>
      <c r="F29" s="14">
        <f t="shared" ref="F29" si="81">F4-F47/12</f>
        <v>10499.228333333333</v>
      </c>
      <c r="G29" s="14">
        <f t="shared" si="80"/>
        <v>0</v>
      </c>
      <c r="H29" s="14">
        <f t="shared" ref="H29:L29" si="82">H4-H47/12</f>
        <v>10539.31875</v>
      </c>
      <c r="I29" s="14">
        <f t="shared" si="82"/>
        <v>0</v>
      </c>
      <c r="J29" s="14">
        <f t="shared" si="82"/>
        <v>0</v>
      </c>
      <c r="K29" s="14">
        <f t="shared" si="82"/>
        <v>0</v>
      </c>
      <c r="L29" s="14">
        <f t="shared" si="82"/>
        <v>0</v>
      </c>
      <c r="M29" s="14">
        <f t="shared" ref="M29" si="83">M4-M47/12</f>
        <v>0</v>
      </c>
    </row>
    <row r="30" spans="1:13" x14ac:dyDescent="0.3">
      <c r="A30" s="19"/>
      <c r="B30" s="19"/>
      <c r="C30" s="19"/>
      <c r="D30" s="20" t="s">
        <v>19</v>
      </c>
      <c r="E30" s="14">
        <f t="shared" ref="E30:G30" si="84">E4-E47/6</f>
        <v>10197.565000000001</v>
      </c>
      <c r="F30" s="14">
        <f t="shared" ref="F30" si="85">F4-F47/6</f>
        <v>10445.456666666667</v>
      </c>
      <c r="G30" s="14">
        <f t="shared" si="84"/>
        <v>0</v>
      </c>
      <c r="H30" s="14">
        <f t="shared" ref="H30:L30" si="86">H4-H47/6</f>
        <v>10525.637500000001</v>
      </c>
      <c r="I30" s="14">
        <f t="shared" si="86"/>
        <v>0</v>
      </c>
      <c r="J30" s="14">
        <f t="shared" si="86"/>
        <v>0</v>
      </c>
      <c r="K30" s="14">
        <f t="shared" si="86"/>
        <v>0</v>
      </c>
      <c r="L30" s="14">
        <f t="shared" si="86"/>
        <v>0</v>
      </c>
      <c r="M30" s="14">
        <f t="shared" ref="M30" si="87">M4-M47/6</f>
        <v>0</v>
      </c>
    </row>
    <row r="31" spans="1:13" x14ac:dyDescent="0.3">
      <c r="A31" s="19"/>
      <c r="B31" s="19"/>
      <c r="C31" s="19"/>
      <c r="D31" s="20" t="s">
        <v>20</v>
      </c>
      <c r="E31" s="24">
        <f t="shared" ref="E31:G31" si="88">E4-E47/4</f>
        <v>10103.047500000001</v>
      </c>
      <c r="F31" s="24">
        <f t="shared" ref="F31" si="89">F4-F47/4</f>
        <v>10391.684999999999</v>
      </c>
      <c r="G31" s="24">
        <f t="shared" si="88"/>
        <v>0</v>
      </c>
      <c r="H31" s="24">
        <f t="shared" ref="H31:L31" si="90">H4-H47/4</f>
        <v>10511.956249999999</v>
      </c>
      <c r="I31" s="24">
        <f t="shared" si="90"/>
        <v>0</v>
      </c>
      <c r="J31" s="24">
        <f t="shared" si="90"/>
        <v>0</v>
      </c>
      <c r="K31" s="24">
        <f t="shared" si="90"/>
        <v>0</v>
      </c>
      <c r="L31" s="24">
        <f t="shared" si="90"/>
        <v>0</v>
      </c>
      <c r="M31" s="24">
        <f t="shared" ref="M31" si="91">M4-M47/4</f>
        <v>0</v>
      </c>
    </row>
    <row r="32" spans="1:13" x14ac:dyDescent="0.3">
      <c r="A32" s="19"/>
      <c r="B32" s="19"/>
      <c r="C32" s="19"/>
      <c r="D32" s="20" t="s">
        <v>21</v>
      </c>
      <c r="E32" s="32">
        <f t="shared" ref="E32:G32" si="92">E4-E47/2</f>
        <v>9819.4950000000008</v>
      </c>
      <c r="F32" s="32">
        <f t="shared" ref="F32" si="93">F4-F47/2</f>
        <v>10230.369999999999</v>
      </c>
      <c r="G32" s="32">
        <f t="shared" si="92"/>
        <v>0</v>
      </c>
      <c r="H32" s="87">
        <f t="shared" ref="H32:L32" si="94">H4-H47/2</f>
        <v>10470.9125</v>
      </c>
      <c r="I32" s="87">
        <f t="shared" si="94"/>
        <v>0</v>
      </c>
      <c r="J32" s="87">
        <f t="shared" si="94"/>
        <v>0</v>
      </c>
      <c r="K32" s="87">
        <f t="shared" si="94"/>
        <v>0</v>
      </c>
      <c r="L32" s="87">
        <f t="shared" si="94"/>
        <v>0</v>
      </c>
      <c r="M32" s="87">
        <f t="shared" ref="M32" si="95">M4-M47/2</f>
        <v>0</v>
      </c>
    </row>
    <row r="33" spans="1:13" x14ac:dyDescent="0.3">
      <c r="A33" s="19"/>
      <c r="B33" s="19"/>
      <c r="C33" s="19"/>
      <c r="D33" s="20" t="s">
        <v>22</v>
      </c>
      <c r="E33" s="26">
        <f t="shared" ref="E33:G33" si="96">E32-1.168*(E31-E32)</f>
        <v>9488.3056800000013</v>
      </c>
      <c r="F33" s="26">
        <f t="shared" ref="F33" si="97">F32-1.168*(F31-F32)</f>
        <v>10041.954079999998</v>
      </c>
      <c r="G33" s="26">
        <f t="shared" si="96"/>
        <v>0</v>
      </c>
      <c r="H33" s="26">
        <f t="shared" ref="H33:L33" si="98">H32-1.168*(H31-H32)</f>
        <v>10422.973400000001</v>
      </c>
      <c r="I33" s="26">
        <f t="shared" si="98"/>
        <v>0</v>
      </c>
      <c r="J33" s="26">
        <f t="shared" si="98"/>
        <v>0</v>
      </c>
      <c r="K33" s="26">
        <f t="shared" si="98"/>
        <v>0</v>
      </c>
      <c r="L33" s="26">
        <f t="shared" si="98"/>
        <v>0</v>
      </c>
      <c r="M33" s="26">
        <f t="shared" ref="M33" si="99">M32-1.168*(M31-M32)</f>
        <v>0</v>
      </c>
    </row>
    <row r="34" spans="1:13" x14ac:dyDescent="0.3">
      <c r="A34" s="19"/>
      <c r="B34" s="19"/>
      <c r="C34" s="19"/>
      <c r="D34" s="20" t="s">
        <v>23</v>
      </c>
      <c r="E34" s="27">
        <f t="shared" ref="E34:G34" si="100">E4-(E22-E4)</f>
        <v>9316.1247402431891</v>
      </c>
      <c r="F34" s="27">
        <f t="shared" ref="F34" si="101">F4-(F22-F4)</f>
        <v>9935.2182059508887</v>
      </c>
      <c r="G34" s="27" t="e">
        <f t="shared" si="100"/>
        <v>#DIV/0!</v>
      </c>
      <c r="H34" s="27">
        <f>H4-(H22-H4)</f>
        <v>10402.389899308644</v>
      </c>
      <c r="I34" s="27" t="e">
        <f t="shared" ref="I34:L34" si="102">I4-(I22-I4)</f>
        <v>#DIV/0!</v>
      </c>
      <c r="J34" s="27" t="e">
        <f t="shared" si="102"/>
        <v>#DIV/0!</v>
      </c>
      <c r="K34" s="27" t="e">
        <f t="shared" si="102"/>
        <v>#DIV/0!</v>
      </c>
      <c r="L34" s="27" t="e">
        <f t="shared" si="102"/>
        <v>#DIV/0!</v>
      </c>
      <c r="M34" s="27" t="e">
        <f>M4-(M22-M4)</f>
        <v>#DIV/0!</v>
      </c>
    </row>
    <row r="35" spans="1:13" x14ac:dyDescent="0.3">
      <c r="A35" s="106" t="s">
        <v>26</v>
      </c>
      <c r="B35" s="106"/>
      <c r="C35" s="106"/>
      <c r="D35" s="106"/>
      <c r="E35" s="14"/>
      <c r="F35" s="14"/>
      <c r="G35" s="14"/>
      <c r="H35" s="14"/>
      <c r="I35" s="14"/>
      <c r="J35" s="14"/>
      <c r="K35" s="14"/>
      <c r="L35" s="14"/>
      <c r="M35" s="14"/>
    </row>
    <row r="36" spans="1:13" x14ac:dyDescent="0.3">
      <c r="A36" s="18"/>
      <c r="B36" s="18"/>
      <c r="C36" s="18"/>
      <c r="D36" s="18" t="s">
        <v>37</v>
      </c>
      <c r="E36" s="28"/>
      <c r="F36" s="105"/>
      <c r="G36" s="105"/>
      <c r="H36" s="28"/>
      <c r="I36" s="28"/>
      <c r="J36" s="28"/>
      <c r="K36" s="28"/>
      <c r="L36" s="28"/>
      <c r="M36" s="28"/>
    </row>
    <row r="37" spans="1:13" x14ac:dyDescent="0.3">
      <c r="A37" s="17"/>
      <c r="B37" s="18"/>
      <c r="C37" s="17"/>
      <c r="D37" s="18" t="s">
        <v>35</v>
      </c>
      <c r="E37" s="89"/>
      <c r="F37" s="89"/>
      <c r="G37" s="89"/>
      <c r="H37" s="89">
        <v>10779.25</v>
      </c>
      <c r="I37" s="89"/>
      <c r="J37" s="89"/>
      <c r="K37" s="89"/>
      <c r="L37" s="89"/>
      <c r="M37" s="89"/>
    </row>
    <row r="38" spans="1:13" x14ac:dyDescent="0.3">
      <c r="A38" s="17"/>
      <c r="B38" s="17"/>
      <c r="C38" s="17"/>
      <c r="D38" s="18" t="s">
        <v>32</v>
      </c>
      <c r="E38" s="88"/>
      <c r="F38" s="88"/>
      <c r="G38" s="88"/>
      <c r="H38" s="88">
        <v>10648.351145000001</v>
      </c>
      <c r="I38" s="95"/>
      <c r="J38" s="95"/>
      <c r="K38" s="95"/>
      <c r="L38" s="95"/>
      <c r="M38" s="95"/>
    </row>
    <row r="39" spans="1:13" x14ac:dyDescent="0.3">
      <c r="A39" s="17"/>
      <c r="B39" s="17"/>
      <c r="C39" s="17"/>
      <c r="D39" s="18" t="s">
        <v>32</v>
      </c>
      <c r="E39" s="90"/>
      <c r="F39" s="90"/>
      <c r="G39" s="90"/>
      <c r="H39" s="90">
        <v>10612.1823</v>
      </c>
      <c r="I39" s="90"/>
      <c r="J39" s="90"/>
      <c r="K39" s="90"/>
      <c r="L39" s="90"/>
      <c r="M39" s="90"/>
    </row>
    <row r="40" spans="1:13" x14ac:dyDescent="0.3">
      <c r="A40" s="17"/>
      <c r="B40" s="17"/>
      <c r="C40" s="17"/>
      <c r="D40" s="18" t="s">
        <v>0</v>
      </c>
      <c r="E40" s="102">
        <f>E4</f>
        <v>10386.6</v>
      </c>
      <c r="F40" s="102"/>
      <c r="G40" s="102"/>
      <c r="H40" s="102">
        <f>H4</f>
        <v>10553</v>
      </c>
      <c r="I40" s="102">
        <f t="shared" ref="I40:L40" si="103">I4</f>
        <v>0</v>
      </c>
      <c r="J40" s="102">
        <f t="shared" si="103"/>
        <v>0</v>
      </c>
      <c r="K40" s="102">
        <f t="shared" si="103"/>
        <v>0</v>
      </c>
      <c r="L40" s="102">
        <f t="shared" si="103"/>
        <v>0</v>
      </c>
      <c r="M40" s="102">
        <f>M4</f>
        <v>0</v>
      </c>
    </row>
    <row r="41" spans="1:13" x14ac:dyDescent="0.3">
      <c r="A41" s="17"/>
      <c r="B41" s="17"/>
      <c r="C41" s="17"/>
      <c r="D41" s="18" t="s">
        <v>33</v>
      </c>
      <c r="E41" s="92"/>
      <c r="F41" s="92"/>
      <c r="G41" s="92"/>
      <c r="H41" s="92">
        <v>10543.787</v>
      </c>
      <c r="I41" s="92"/>
      <c r="J41" s="92"/>
      <c r="K41" s="92"/>
      <c r="L41" s="92"/>
      <c r="M41" s="92"/>
    </row>
    <row r="42" spans="1:13" x14ac:dyDescent="0.3">
      <c r="A42" s="17"/>
      <c r="B42" s="17"/>
      <c r="C42" s="17"/>
      <c r="D42" s="18" t="s">
        <v>34</v>
      </c>
      <c r="E42" s="87"/>
      <c r="F42" s="87"/>
      <c r="G42" s="87"/>
      <c r="H42" s="86">
        <v>10505.2065</v>
      </c>
      <c r="I42" s="86"/>
      <c r="J42" s="86"/>
      <c r="K42" s="86"/>
      <c r="L42" s="86"/>
      <c r="M42" s="86"/>
    </row>
    <row r="43" spans="1:13" x14ac:dyDescent="0.3">
      <c r="A43" s="17"/>
      <c r="B43" s="17"/>
      <c r="C43" s="17"/>
      <c r="D43" s="18" t="s">
        <v>36</v>
      </c>
      <c r="E43" s="93"/>
      <c r="F43" s="93"/>
      <c r="G43" s="93"/>
      <c r="H43" s="93">
        <v>10464.172399999999</v>
      </c>
      <c r="I43" s="93"/>
      <c r="J43" s="93"/>
      <c r="K43" s="93"/>
      <c r="L43" s="93"/>
      <c r="M43" s="93"/>
    </row>
    <row r="44" spans="1:13" x14ac:dyDescent="0.3">
      <c r="A44" s="17"/>
      <c r="B44" s="17"/>
      <c r="C44" s="17"/>
      <c r="D44" s="18" t="s">
        <v>38</v>
      </c>
      <c r="E44" s="94"/>
      <c r="F44" s="94"/>
      <c r="G44" s="94"/>
      <c r="H44" s="94">
        <v>10376.3388</v>
      </c>
      <c r="I44" s="94"/>
      <c r="J44" s="94"/>
      <c r="K44" s="94"/>
      <c r="L44" s="94"/>
      <c r="M44" s="94"/>
    </row>
    <row r="45" spans="1:13" x14ac:dyDescent="0.3">
      <c r="A45" s="13"/>
      <c r="B45" s="13"/>
      <c r="C45" s="13"/>
      <c r="D45" s="12"/>
      <c r="E45" s="14"/>
      <c r="F45" s="14"/>
      <c r="G45" s="14"/>
      <c r="H45" s="14"/>
      <c r="I45" s="14"/>
      <c r="J45" s="14"/>
      <c r="K45" s="14"/>
      <c r="L45" s="14"/>
      <c r="M45" s="14"/>
    </row>
    <row r="46" spans="1:13" x14ac:dyDescent="0.3">
      <c r="A46" s="13"/>
      <c r="B46" s="13"/>
      <c r="C46" s="12"/>
      <c r="D46" s="12" t="s">
        <v>10</v>
      </c>
      <c r="E46" s="3">
        <f t="shared" ref="E46:G46" si="104">ABS(E2-E3)</f>
        <v>1031.1000000000004</v>
      </c>
      <c r="F46" s="3">
        <f t="shared" ref="F46" si="105">ABS(F2-F3)</f>
        <v>586.60000000000036</v>
      </c>
      <c r="G46" s="3">
        <f t="shared" si="104"/>
        <v>0</v>
      </c>
      <c r="H46" s="3">
        <f t="shared" ref="H46:L46" si="106">ABS(H2-H3)</f>
        <v>149.25</v>
      </c>
      <c r="I46" s="3">
        <f t="shared" si="106"/>
        <v>0</v>
      </c>
      <c r="J46" s="3">
        <f t="shared" si="106"/>
        <v>0</v>
      </c>
      <c r="K46" s="3">
        <f t="shared" si="106"/>
        <v>0</v>
      </c>
      <c r="L46" s="3">
        <f t="shared" si="106"/>
        <v>0</v>
      </c>
      <c r="M46" s="3">
        <f t="shared" ref="M46" si="107">ABS(M2-M3)</f>
        <v>0</v>
      </c>
    </row>
    <row r="47" spans="1:13" x14ac:dyDescent="0.3">
      <c r="A47" s="13"/>
      <c r="B47" s="13"/>
      <c r="C47" s="12"/>
      <c r="D47" s="12" t="s">
        <v>9</v>
      </c>
      <c r="E47" s="14">
        <f t="shared" ref="E47:G47" si="108">E46*1.1</f>
        <v>1134.2100000000005</v>
      </c>
      <c r="F47" s="14">
        <f t="shared" ref="F47" si="109">F46*1.1</f>
        <v>645.26000000000045</v>
      </c>
      <c r="G47" s="14">
        <f t="shared" si="108"/>
        <v>0</v>
      </c>
      <c r="H47" s="14">
        <f t="shared" ref="H47:L47" si="110">H46*1.1</f>
        <v>164.17500000000001</v>
      </c>
      <c r="I47" s="14">
        <f t="shared" si="110"/>
        <v>0</v>
      </c>
      <c r="J47" s="14">
        <f t="shared" si="110"/>
        <v>0</v>
      </c>
      <c r="K47" s="14">
        <f t="shared" si="110"/>
        <v>0</v>
      </c>
      <c r="L47" s="14">
        <f t="shared" si="110"/>
        <v>0</v>
      </c>
      <c r="M47" s="14">
        <f t="shared" ref="M47" si="111">M46*1.1</f>
        <v>0</v>
      </c>
    </row>
    <row r="48" spans="1:13" x14ac:dyDescent="0.3">
      <c r="A48" s="13"/>
      <c r="B48" s="13"/>
      <c r="C48" s="12"/>
      <c r="D48" s="12" t="s">
        <v>11</v>
      </c>
      <c r="E48" s="3">
        <f t="shared" ref="E48:G48" si="112">(E2+E3)</f>
        <v>21040.199999999997</v>
      </c>
      <c r="F48" s="3">
        <f t="shared" ref="F48" si="113">(F2+F3)</f>
        <v>20627.300000000003</v>
      </c>
      <c r="G48" s="3">
        <f t="shared" si="112"/>
        <v>0</v>
      </c>
      <c r="H48" s="3">
        <f t="shared" ref="H48:L48" si="114">(H2+H3)</f>
        <v>21064.65</v>
      </c>
      <c r="I48" s="3">
        <f t="shared" si="114"/>
        <v>0</v>
      </c>
      <c r="J48" s="3">
        <f t="shared" si="114"/>
        <v>0</v>
      </c>
      <c r="K48" s="3">
        <f t="shared" si="114"/>
        <v>0</v>
      </c>
      <c r="L48" s="3">
        <f t="shared" si="114"/>
        <v>0</v>
      </c>
      <c r="M48" s="3">
        <f t="shared" ref="M48" si="115">(M2+M3)</f>
        <v>0</v>
      </c>
    </row>
    <row r="49" spans="1:13" x14ac:dyDescent="0.3">
      <c r="A49" s="13"/>
      <c r="B49" s="13"/>
      <c r="C49" s="13"/>
      <c r="D49" s="12" t="s">
        <v>6</v>
      </c>
      <c r="E49" s="3">
        <f t="shared" ref="E49:G49" si="116">(E2+E3)/2</f>
        <v>10520.099999999999</v>
      </c>
      <c r="F49" s="3">
        <f t="shared" ref="F49" si="117">(F2+F3)/2</f>
        <v>10313.650000000001</v>
      </c>
      <c r="G49" s="3">
        <f t="shared" si="116"/>
        <v>0</v>
      </c>
      <c r="H49" s="3">
        <f t="shared" ref="H49:L49" si="118">(H2+H3)/2</f>
        <v>10532.325000000001</v>
      </c>
      <c r="I49" s="3">
        <f t="shared" si="118"/>
        <v>0</v>
      </c>
      <c r="J49" s="3">
        <f t="shared" si="118"/>
        <v>0</v>
      </c>
      <c r="K49" s="3">
        <f t="shared" si="118"/>
        <v>0</v>
      </c>
      <c r="L49" s="3">
        <f t="shared" si="118"/>
        <v>0</v>
      </c>
      <c r="M49" s="3">
        <f t="shared" ref="M49" si="119">(M2+M3)/2</f>
        <v>0</v>
      </c>
    </row>
    <row r="52" spans="1:13" x14ac:dyDescent="0.3">
      <c r="A52" s="17"/>
      <c r="B52" s="17"/>
      <c r="C52" s="17"/>
      <c r="D52" s="18" t="s">
        <v>4</v>
      </c>
      <c r="E52" s="15">
        <f t="shared" ref="E52:G52" si="120">E13+E55/2</f>
        <v>10520.099999999999</v>
      </c>
      <c r="F52" s="15">
        <f t="shared" ref="F52" si="121">F13+F55/2</f>
        <v>10473.216666666667</v>
      </c>
      <c r="G52" s="15">
        <f t="shared" si="120"/>
        <v>0</v>
      </c>
      <c r="H52" s="15">
        <f t="shared" ref="H52:L52" si="122">H13+H55/2</f>
        <v>10546.108333333334</v>
      </c>
      <c r="I52" s="15">
        <f t="shared" si="122"/>
        <v>0</v>
      </c>
      <c r="J52" s="15">
        <f t="shared" si="122"/>
        <v>0</v>
      </c>
      <c r="K52" s="15">
        <f t="shared" si="122"/>
        <v>0</v>
      </c>
      <c r="L52" s="15">
        <f t="shared" si="122"/>
        <v>0</v>
      </c>
      <c r="M52" s="15">
        <f t="shared" ref="M52" si="123">M13+M55/2</f>
        <v>0</v>
      </c>
    </row>
    <row r="53" spans="1:13" x14ac:dyDescent="0.3">
      <c r="A53" s="17"/>
      <c r="B53" s="17"/>
      <c r="C53" s="17"/>
      <c r="D53" s="18" t="s">
        <v>29</v>
      </c>
      <c r="E53" s="34">
        <f>E13</f>
        <v>10475.599999999999</v>
      </c>
      <c r="F53" s="34">
        <f t="shared" ref="F53" si="124">F13</f>
        <v>10393.433333333334</v>
      </c>
      <c r="G53" s="34">
        <f t="shared" ref="G53" si="125">G13</f>
        <v>0</v>
      </c>
      <c r="H53" s="34">
        <f t="shared" ref="H53:L53" si="126">H13</f>
        <v>10539.216666666667</v>
      </c>
      <c r="I53" s="34">
        <f t="shared" si="126"/>
        <v>0</v>
      </c>
      <c r="J53" s="34">
        <f t="shared" si="126"/>
        <v>0</v>
      </c>
      <c r="K53" s="34">
        <f t="shared" si="126"/>
        <v>0</v>
      </c>
      <c r="L53" s="34">
        <f t="shared" si="126"/>
        <v>0</v>
      </c>
      <c r="M53" s="34">
        <f t="shared" ref="M53" si="127">M13</f>
        <v>0</v>
      </c>
    </row>
    <row r="54" spans="1:13" x14ac:dyDescent="0.3">
      <c r="A54" s="17"/>
      <c r="B54" s="17"/>
      <c r="C54" s="17"/>
      <c r="D54" s="18" t="s">
        <v>3</v>
      </c>
      <c r="E54" s="16">
        <f t="shared" ref="E54:G54" si="128">E13-E55/2</f>
        <v>10431.099999999999</v>
      </c>
      <c r="F54" s="16">
        <f t="shared" ref="F54" si="129">F13-F55/2</f>
        <v>10313.650000000001</v>
      </c>
      <c r="G54" s="16">
        <f t="shared" si="128"/>
        <v>0</v>
      </c>
      <c r="H54" s="16">
        <f t="shared" ref="H54:L54" si="130">H13-H55/2</f>
        <v>10532.325000000001</v>
      </c>
      <c r="I54" s="16">
        <f t="shared" si="130"/>
        <v>0</v>
      </c>
      <c r="J54" s="16">
        <f t="shared" si="130"/>
        <v>0</v>
      </c>
      <c r="K54" s="16">
        <f t="shared" si="130"/>
        <v>0</v>
      </c>
      <c r="L54" s="16">
        <f t="shared" si="130"/>
        <v>0</v>
      </c>
      <c r="M54" s="16">
        <f t="shared" ref="M54" si="131">M13-M55/2</f>
        <v>0</v>
      </c>
    </row>
    <row r="55" spans="1:13" x14ac:dyDescent="0.3">
      <c r="A55" s="17"/>
      <c r="B55" s="17"/>
      <c r="C55" s="17"/>
      <c r="D55" s="18" t="s">
        <v>5</v>
      </c>
      <c r="E55" s="33">
        <f t="shared" ref="E55:G55" si="132">ABS((E13-E49)*2)</f>
        <v>89</v>
      </c>
      <c r="F55" s="33">
        <f t="shared" ref="F55" si="133">ABS((F13-F49)*2)</f>
        <v>159.5666666666657</v>
      </c>
      <c r="G55" s="33">
        <f t="shared" si="132"/>
        <v>0</v>
      </c>
      <c r="H55" s="33">
        <f t="shared" ref="H55:L55" si="134">ABS((H13-H49)*2)</f>
        <v>13.783333333332848</v>
      </c>
      <c r="I55" s="33">
        <f t="shared" si="134"/>
        <v>0</v>
      </c>
      <c r="J55" s="33">
        <f t="shared" si="134"/>
        <v>0</v>
      </c>
      <c r="K55" s="33">
        <f t="shared" si="134"/>
        <v>0</v>
      </c>
      <c r="L55" s="33">
        <f t="shared" si="134"/>
        <v>0</v>
      </c>
      <c r="M55" s="33">
        <f t="shared" ref="M55" si="135">ABS((M13-M49)*2)</f>
        <v>0</v>
      </c>
    </row>
  </sheetData>
  <mergeCells count="3">
    <mergeCell ref="A21:D21"/>
    <mergeCell ref="A5:D5"/>
    <mergeCell ref="A35:D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5"/>
  <sheetViews>
    <sheetView topLeftCell="L1" zoomScale="115" zoomScaleNormal="115" workbookViewId="0">
      <selection activeCell="AA1" sqref="AA1:AF1048576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21" width="10.6640625" style="1" customWidth="1"/>
    <col min="22" max="26" width="9.33203125" style="1" bestFit="1" customWidth="1"/>
    <col min="27" max="28" width="10.6640625" style="1" customWidth="1"/>
    <col min="29" max="32" width="10.33203125" style="1" bestFit="1" customWidth="1"/>
    <col min="33" max="16384" width="8.88671875" style="1"/>
  </cols>
  <sheetData>
    <row r="1" spans="1:32" ht="15" thickBot="1" x14ac:dyDescent="0.35">
      <c r="E1" s="74">
        <v>43371</v>
      </c>
      <c r="F1" s="75" t="s">
        <v>39</v>
      </c>
      <c r="G1" s="75">
        <v>43374</v>
      </c>
      <c r="H1" s="75">
        <v>43376</v>
      </c>
      <c r="I1" s="75">
        <v>43377</v>
      </c>
      <c r="J1" s="76" t="s">
        <v>41</v>
      </c>
      <c r="K1" s="75">
        <v>43378</v>
      </c>
      <c r="L1" s="75">
        <v>43381</v>
      </c>
      <c r="M1" s="75">
        <v>43382</v>
      </c>
      <c r="N1" s="75">
        <v>43383</v>
      </c>
      <c r="O1" s="75">
        <v>43384</v>
      </c>
      <c r="P1" s="75">
        <v>43385</v>
      </c>
      <c r="Q1" s="35" t="s">
        <v>42</v>
      </c>
      <c r="R1" s="35" t="s">
        <v>40</v>
      </c>
      <c r="S1" s="11">
        <v>43388</v>
      </c>
      <c r="T1" s="11">
        <v>43389</v>
      </c>
      <c r="U1" s="11">
        <v>43390</v>
      </c>
      <c r="V1" s="11">
        <v>43391</v>
      </c>
      <c r="W1" s="11">
        <v>43396</v>
      </c>
      <c r="X1" s="11">
        <v>43397</v>
      </c>
      <c r="Y1" s="11">
        <v>43398</v>
      </c>
      <c r="Z1" s="11">
        <v>43402</v>
      </c>
      <c r="AA1" s="35" t="s">
        <v>60</v>
      </c>
      <c r="AB1" s="35" t="s">
        <v>40</v>
      </c>
      <c r="AC1" s="11">
        <v>43402</v>
      </c>
      <c r="AD1" s="11">
        <v>43403</v>
      </c>
      <c r="AE1" s="11">
        <v>43404</v>
      </c>
      <c r="AF1" s="11">
        <v>43405</v>
      </c>
    </row>
    <row r="2" spans="1:32" x14ac:dyDescent="0.3">
      <c r="A2" s="77"/>
      <c r="B2" s="77"/>
      <c r="C2" s="77"/>
      <c r="D2" s="78" t="s">
        <v>2</v>
      </c>
      <c r="E2" s="4">
        <v>11034.1</v>
      </c>
      <c r="F2" s="4">
        <v>11170</v>
      </c>
      <c r="G2" s="4">
        <v>11035.65</v>
      </c>
      <c r="H2" s="4">
        <v>10989.05</v>
      </c>
      <c r="I2" s="4">
        <v>10754.7</v>
      </c>
      <c r="J2" s="4">
        <v>11035.65</v>
      </c>
      <c r="K2" s="4">
        <v>10540.65</v>
      </c>
      <c r="L2" s="4">
        <v>10398.35</v>
      </c>
      <c r="M2" s="4">
        <v>10397.6</v>
      </c>
      <c r="N2" s="4">
        <v>10482.35</v>
      </c>
      <c r="O2" s="4">
        <v>10335.950000000001</v>
      </c>
      <c r="P2" s="4">
        <v>10492.45</v>
      </c>
      <c r="Q2" s="4">
        <v>10540.65</v>
      </c>
      <c r="R2" s="4">
        <v>10604.9</v>
      </c>
      <c r="S2" s="4">
        <v>10526.3</v>
      </c>
      <c r="T2" s="4">
        <v>10604.9</v>
      </c>
      <c r="U2" s="4">
        <v>10710.15</v>
      </c>
      <c r="V2" s="4">
        <v>10380.1</v>
      </c>
      <c r="W2" s="4">
        <v>10408.549999999999</v>
      </c>
      <c r="X2" s="4">
        <v>10222.1</v>
      </c>
      <c r="Y2" s="4">
        <v>10166.6</v>
      </c>
      <c r="Z2" s="4">
        <v>10128.85</v>
      </c>
      <c r="AA2" s="4">
        <v>10408.549999999999</v>
      </c>
      <c r="AB2" s="4">
        <v>10606.95</v>
      </c>
      <c r="AC2" s="4">
        <v>10275.299999999999</v>
      </c>
      <c r="AD2" s="4">
        <v>10285.1</v>
      </c>
      <c r="AE2" s="4">
        <v>10396</v>
      </c>
      <c r="AF2" s="4">
        <v>10441.9</v>
      </c>
    </row>
    <row r="3" spans="1:32" x14ac:dyDescent="0.3">
      <c r="A3" s="77"/>
      <c r="B3" s="78"/>
      <c r="C3" s="79"/>
      <c r="D3" s="78" t="s">
        <v>1</v>
      </c>
      <c r="E3" s="2">
        <v>10850.3</v>
      </c>
      <c r="F3" s="2">
        <v>10850</v>
      </c>
      <c r="G3" s="2">
        <v>10821.55</v>
      </c>
      <c r="H3" s="2">
        <v>10843.75</v>
      </c>
      <c r="I3" s="2">
        <v>10547.25</v>
      </c>
      <c r="J3" s="2">
        <v>10261.9</v>
      </c>
      <c r="K3" s="2">
        <v>10261.9</v>
      </c>
      <c r="L3" s="2">
        <v>10198.4</v>
      </c>
      <c r="M3" s="2">
        <v>10279.35</v>
      </c>
      <c r="N3" s="2">
        <v>10318.25</v>
      </c>
      <c r="O3" s="2">
        <v>10138.6</v>
      </c>
      <c r="P3" s="2">
        <v>10322.15</v>
      </c>
      <c r="Q3" s="2">
        <v>10138.6</v>
      </c>
      <c r="R3" s="2">
        <v>10410.15</v>
      </c>
      <c r="S3" s="2">
        <v>10410.15</v>
      </c>
      <c r="T3" s="4">
        <v>10525.3</v>
      </c>
      <c r="U3" s="2">
        <v>10436.450000000001</v>
      </c>
      <c r="V3" s="3">
        <v>10249.6</v>
      </c>
      <c r="W3" s="3">
        <v>10224</v>
      </c>
      <c r="X3" s="3">
        <v>10102.35</v>
      </c>
      <c r="Y3" s="3">
        <v>10079.299999999999</v>
      </c>
      <c r="Z3" s="3">
        <v>10004.549999999999</v>
      </c>
      <c r="AA3" s="2">
        <v>10004.549999999999</v>
      </c>
      <c r="AB3" s="2">
        <v>10020.35</v>
      </c>
      <c r="AC3" s="3">
        <v>10020.35</v>
      </c>
      <c r="AD3" s="3">
        <v>10175.35</v>
      </c>
      <c r="AE3" s="3">
        <v>10105.1</v>
      </c>
      <c r="AF3" s="3">
        <v>10341.9</v>
      </c>
    </row>
    <row r="4" spans="1:32" x14ac:dyDescent="0.3">
      <c r="A4" s="77"/>
      <c r="B4" s="78"/>
      <c r="C4" s="79"/>
      <c r="D4" s="78" t="s">
        <v>0</v>
      </c>
      <c r="E4" s="3">
        <v>10930.45</v>
      </c>
      <c r="F4" s="3">
        <v>10930</v>
      </c>
      <c r="G4" s="3">
        <v>11008.3</v>
      </c>
      <c r="H4" s="3">
        <v>10858.25</v>
      </c>
      <c r="I4" s="3">
        <v>10599.25</v>
      </c>
      <c r="J4" s="3">
        <v>10316.450000000001</v>
      </c>
      <c r="K4" s="3">
        <v>10316.450000000001</v>
      </c>
      <c r="L4" s="3">
        <v>10348.049999999999</v>
      </c>
      <c r="M4" s="3">
        <v>10301.049999999999</v>
      </c>
      <c r="N4" s="3">
        <v>10460.1</v>
      </c>
      <c r="O4" s="3">
        <v>10234.65</v>
      </c>
      <c r="P4" s="3">
        <v>10472.5</v>
      </c>
      <c r="Q4" s="3">
        <v>10472.5</v>
      </c>
      <c r="R4" s="3">
        <v>10584.75</v>
      </c>
      <c r="S4" s="3">
        <v>10512.5</v>
      </c>
      <c r="T4" s="3">
        <v>10584.75</v>
      </c>
      <c r="U4" s="3">
        <v>10453.049999999999</v>
      </c>
      <c r="V4" s="3">
        <v>10303.549999999999</v>
      </c>
      <c r="W4" s="3">
        <v>10245.25</v>
      </c>
      <c r="X4" s="3">
        <v>10146.799999999999</v>
      </c>
      <c r="Y4" s="3">
        <v>10124.9</v>
      </c>
      <c r="Z4" s="3">
        <v>10030</v>
      </c>
      <c r="AA4" s="3">
        <v>10030</v>
      </c>
      <c r="AB4" s="3">
        <v>10553</v>
      </c>
      <c r="AC4" s="3">
        <v>10250.85</v>
      </c>
      <c r="AD4" s="3">
        <v>10198.4</v>
      </c>
      <c r="AE4" s="3">
        <v>10386.6</v>
      </c>
      <c r="AF4" s="3">
        <v>10380.450000000001</v>
      </c>
    </row>
    <row r="5" spans="1:32" x14ac:dyDescent="0.3">
      <c r="A5" s="107" t="s">
        <v>25</v>
      </c>
      <c r="B5" s="107"/>
      <c r="C5" s="107"/>
      <c r="D5" s="107"/>
      <c r="E5" s="14"/>
      <c r="F5" s="14"/>
      <c r="J5" s="14"/>
    </row>
    <row r="6" spans="1:32" x14ac:dyDescent="0.3">
      <c r="A6" s="80"/>
      <c r="B6" s="80"/>
      <c r="C6" s="80"/>
      <c r="D6" s="81" t="s">
        <v>7</v>
      </c>
      <c r="E6" s="2">
        <f t="shared" ref="E6:P6" si="0">E8+E43</f>
        <v>11210.066666666671</v>
      </c>
      <c r="F6" s="2">
        <f t="shared" si="0"/>
        <v>11436.666666666668</v>
      </c>
      <c r="G6" s="2">
        <f t="shared" si="0"/>
        <v>11302.883333333333</v>
      </c>
      <c r="H6" s="2">
        <f t="shared" si="0"/>
        <v>11095.583333333332</v>
      </c>
      <c r="I6" s="2">
        <f t="shared" si="0"/>
        <v>10927.666666666668</v>
      </c>
      <c r="J6" s="2">
        <f t="shared" si="0"/>
        <v>11587.85</v>
      </c>
      <c r="K6" s="2">
        <f t="shared" si="0"/>
        <v>10762.85</v>
      </c>
      <c r="L6" s="2">
        <f t="shared" si="0"/>
        <v>10631.416666666666</v>
      </c>
      <c r="M6" s="2">
        <f t="shared" si="0"/>
        <v>10490.9</v>
      </c>
      <c r="N6" s="2">
        <f t="shared" si="0"/>
        <v>10686.316666666664</v>
      </c>
      <c r="O6" s="2">
        <f t="shared" si="0"/>
        <v>10531.550000000003</v>
      </c>
      <c r="P6" s="2">
        <f t="shared" si="0"/>
        <v>10706.216666666667</v>
      </c>
      <c r="Q6" s="8">
        <f>Q8+Q43</f>
        <v>11031.283333333331</v>
      </c>
      <c r="R6" s="8">
        <v>10671.966666666664</v>
      </c>
      <c r="S6" s="8">
        <f t="shared" ref="S6:Y6" si="1">S8+S43</f>
        <v>10671.966666666664</v>
      </c>
      <c r="T6" s="8">
        <f t="shared" si="1"/>
        <v>10697.6</v>
      </c>
      <c r="U6" s="8">
        <f t="shared" si="1"/>
        <v>10903.683333333329</v>
      </c>
      <c r="V6" s="8">
        <f t="shared" si="1"/>
        <v>10503.066666666668</v>
      </c>
      <c r="W6" s="8">
        <f t="shared" si="1"/>
        <v>10545.75</v>
      </c>
      <c r="X6" s="8">
        <f t="shared" si="1"/>
        <v>10331.566666666668</v>
      </c>
      <c r="Y6" s="8">
        <f t="shared" si="1"/>
        <v>10255.200000000003</v>
      </c>
      <c r="Z6" s="8">
        <f>Z8+Z43</f>
        <v>10228.683333333336</v>
      </c>
      <c r="AA6" s="97">
        <f t="shared" ref="AA6:AF6" si="2">AA10+AA46</f>
        <v>10694.849999999999</v>
      </c>
      <c r="AB6" s="97">
        <f t="shared" si="2"/>
        <v>11353.116666666669</v>
      </c>
      <c r="AC6" s="97">
        <f t="shared" si="2"/>
        <v>10598.933333333331</v>
      </c>
      <c r="AD6" s="97">
        <f t="shared" si="2"/>
        <v>10373.633333333333</v>
      </c>
      <c r="AE6" s="97">
        <f t="shared" si="2"/>
        <v>10777.599999999999</v>
      </c>
      <c r="AF6" s="97">
        <f t="shared" si="2"/>
        <v>10534.266666666668</v>
      </c>
    </row>
    <row r="7" spans="1:32" x14ac:dyDescent="0.3">
      <c r="A7" s="80"/>
      <c r="B7" s="80"/>
      <c r="C7" s="80"/>
      <c r="D7" s="81" t="s">
        <v>27</v>
      </c>
      <c r="E7" s="2">
        <f t="shared" ref="E7:P7" si="3">E11+E43</f>
        <v>11122.083333333336</v>
      </c>
      <c r="F7" s="2">
        <f t="shared" si="3"/>
        <v>11303.333333333334</v>
      </c>
      <c r="G7" s="2">
        <f t="shared" si="3"/>
        <v>11169.266666666666</v>
      </c>
      <c r="H7" s="2">
        <f t="shared" si="3"/>
        <v>11042.316666666666</v>
      </c>
      <c r="I7" s="2">
        <f t="shared" si="3"/>
        <v>10841.183333333334</v>
      </c>
      <c r="J7" s="2">
        <f t="shared" si="3"/>
        <v>11311.75</v>
      </c>
      <c r="K7" s="2">
        <f t="shared" si="3"/>
        <v>10651.75</v>
      </c>
      <c r="L7" s="2">
        <f t="shared" si="3"/>
        <v>10514.883333333333</v>
      </c>
      <c r="M7" s="2">
        <f t="shared" si="3"/>
        <v>10444.25</v>
      </c>
      <c r="N7" s="2">
        <f t="shared" si="3"/>
        <v>10584.333333333332</v>
      </c>
      <c r="O7" s="2">
        <f t="shared" si="3"/>
        <v>10433.750000000002</v>
      </c>
      <c r="P7" s="2">
        <f t="shared" si="3"/>
        <v>10599.333333333334</v>
      </c>
      <c r="Q7" s="6">
        <f>Q11+Q43</f>
        <v>10785.966666666665</v>
      </c>
      <c r="R7" s="6">
        <v>10599.133333333331</v>
      </c>
      <c r="S7" s="6">
        <f t="shared" ref="S7:Y7" si="4">S11+S43</f>
        <v>10599.133333333331</v>
      </c>
      <c r="T7" s="6">
        <f t="shared" si="4"/>
        <v>10651.25</v>
      </c>
      <c r="U7" s="6">
        <f t="shared" si="4"/>
        <v>10806.916666666664</v>
      </c>
      <c r="V7" s="6">
        <f t="shared" si="4"/>
        <v>10441.583333333334</v>
      </c>
      <c r="W7" s="6">
        <f t="shared" si="4"/>
        <v>10477.15</v>
      </c>
      <c r="X7" s="6">
        <f t="shared" si="4"/>
        <v>10276.833333333334</v>
      </c>
      <c r="Y7" s="6">
        <f t="shared" si="4"/>
        <v>10210.900000000001</v>
      </c>
      <c r="Z7" s="6">
        <f>Z11+Z43</f>
        <v>10178.766666666668</v>
      </c>
      <c r="AA7" s="98">
        <f t="shared" ref="AA7:AF7" si="5">(AA6+AA8)/2</f>
        <v>10623.274999999998</v>
      </c>
      <c r="AB7" s="98">
        <f t="shared" si="5"/>
        <v>11166.575000000001</v>
      </c>
      <c r="AC7" s="98">
        <f t="shared" si="5"/>
        <v>10518.024999999998</v>
      </c>
      <c r="AD7" s="98">
        <f t="shared" si="5"/>
        <v>10351.5</v>
      </c>
      <c r="AE7" s="98">
        <f t="shared" si="5"/>
        <v>10682.199999999999</v>
      </c>
      <c r="AF7" s="98">
        <f t="shared" si="5"/>
        <v>10511.175000000001</v>
      </c>
    </row>
    <row r="8" spans="1:32" x14ac:dyDescent="0.3">
      <c r="A8" s="80"/>
      <c r="B8" s="80"/>
      <c r="C8" s="80"/>
      <c r="D8" s="81" t="s">
        <v>28</v>
      </c>
      <c r="E8" s="2">
        <f t="shared" ref="E8:P8" si="6">(2*E11)-E3</f>
        <v>11026.26666666667</v>
      </c>
      <c r="F8" s="2">
        <f t="shared" si="6"/>
        <v>11116.666666666668</v>
      </c>
      <c r="G8" s="2">
        <f t="shared" si="6"/>
        <v>11088.783333333333</v>
      </c>
      <c r="H8" s="2">
        <f t="shared" si="6"/>
        <v>10950.283333333333</v>
      </c>
      <c r="I8" s="2">
        <f t="shared" si="6"/>
        <v>10720.216666666667</v>
      </c>
      <c r="J8" s="2">
        <f t="shared" si="6"/>
        <v>10814.1</v>
      </c>
      <c r="K8" s="2">
        <f t="shared" si="6"/>
        <v>10484.1</v>
      </c>
      <c r="L8" s="2">
        <f t="shared" si="6"/>
        <v>10431.466666666665</v>
      </c>
      <c r="M8" s="2">
        <f t="shared" si="6"/>
        <v>10372.65</v>
      </c>
      <c r="N8" s="2">
        <f t="shared" si="6"/>
        <v>10522.216666666664</v>
      </c>
      <c r="O8" s="2">
        <f t="shared" si="6"/>
        <v>10334.200000000003</v>
      </c>
      <c r="P8" s="2">
        <f t="shared" si="6"/>
        <v>10535.916666666666</v>
      </c>
      <c r="Q8" s="10">
        <f>(2*Q11)-Q3</f>
        <v>10629.233333333332</v>
      </c>
      <c r="R8" s="10">
        <v>10555.816666666664</v>
      </c>
      <c r="S8" s="10">
        <f t="shared" ref="S8:Y8" si="7">(2*S11)-S3</f>
        <v>10555.816666666664</v>
      </c>
      <c r="T8" s="10">
        <f t="shared" si="7"/>
        <v>10618</v>
      </c>
      <c r="U8" s="10">
        <f t="shared" si="7"/>
        <v>10629.98333333333</v>
      </c>
      <c r="V8" s="10">
        <f t="shared" si="7"/>
        <v>10372.566666666668</v>
      </c>
      <c r="W8" s="10">
        <f t="shared" si="7"/>
        <v>10361.200000000001</v>
      </c>
      <c r="X8" s="10">
        <f t="shared" si="7"/>
        <v>10211.816666666668</v>
      </c>
      <c r="Y8" s="10">
        <f t="shared" si="7"/>
        <v>10167.900000000001</v>
      </c>
      <c r="Z8" s="10">
        <f>(2*Z11)-Z3</f>
        <v>10104.383333333335</v>
      </c>
      <c r="AA8" s="99">
        <f t="shared" ref="AA8:AF8" si="8">AA13+AA46</f>
        <v>10551.699999999999</v>
      </c>
      <c r="AB8" s="99">
        <f t="shared" si="8"/>
        <v>10980.033333333335</v>
      </c>
      <c r="AC8" s="99">
        <f t="shared" si="8"/>
        <v>10437.116666666665</v>
      </c>
      <c r="AD8" s="99">
        <f t="shared" si="8"/>
        <v>10329.366666666667</v>
      </c>
      <c r="AE8" s="99">
        <f t="shared" si="8"/>
        <v>10586.8</v>
      </c>
      <c r="AF8" s="99">
        <f t="shared" si="8"/>
        <v>10488.083333333334</v>
      </c>
    </row>
    <row r="9" spans="1:32" x14ac:dyDescent="0.3">
      <c r="A9" s="80"/>
      <c r="B9" s="80"/>
      <c r="C9" s="80"/>
      <c r="D9" s="8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98">
        <f t="shared" ref="AA9:AF9" si="9">(AA8+AA10)/2</f>
        <v>10421.274999999998</v>
      </c>
      <c r="AB9" s="98">
        <f t="shared" si="9"/>
        <v>10873.275000000001</v>
      </c>
      <c r="AC9" s="98">
        <f t="shared" si="9"/>
        <v>10390.549999999999</v>
      </c>
      <c r="AD9" s="98">
        <f t="shared" si="9"/>
        <v>10296.625</v>
      </c>
      <c r="AE9" s="98">
        <f t="shared" si="9"/>
        <v>10536.75</v>
      </c>
      <c r="AF9" s="98">
        <f t="shared" si="9"/>
        <v>10461.175000000001</v>
      </c>
    </row>
    <row r="10" spans="1:32" x14ac:dyDescent="0.3">
      <c r="A10" s="80"/>
      <c r="B10" s="80"/>
      <c r="C10" s="80"/>
      <c r="D10" s="81" t="s">
        <v>4</v>
      </c>
      <c r="E10" s="15">
        <f t="shared" ref="E10:P10" si="10">E11+E13/2</f>
        <v>10942.2</v>
      </c>
      <c r="F10" s="15">
        <f t="shared" si="10"/>
        <v>11010</v>
      </c>
      <c r="G10" s="15">
        <f t="shared" si="10"/>
        <v>10981.733333333334</v>
      </c>
      <c r="H10" s="15">
        <f t="shared" si="10"/>
        <v>10916.4</v>
      </c>
      <c r="I10" s="15">
        <f t="shared" si="10"/>
        <v>10650.975</v>
      </c>
      <c r="J10" s="15">
        <f t="shared" si="10"/>
        <v>10648.775</v>
      </c>
      <c r="K10" s="15">
        <f t="shared" si="10"/>
        <v>10401.275</v>
      </c>
      <c r="L10" s="15">
        <f t="shared" si="10"/>
        <v>10331.491666666665</v>
      </c>
      <c r="M10" s="15">
        <f t="shared" si="10"/>
        <v>10338.475</v>
      </c>
      <c r="N10" s="15">
        <f t="shared" si="10"/>
        <v>10440.166666666664</v>
      </c>
      <c r="O10" s="15">
        <f t="shared" si="10"/>
        <v>10237.275000000001</v>
      </c>
      <c r="P10" s="15">
        <f t="shared" si="10"/>
        <v>10450.766666666666</v>
      </c>
      <c r="Q10" s="15">
        <f>Q11+Q13/2</f>
        <v>10428.208333333332</v>
      </c>
      <c r="R10" s="15">
        <v>10497.741666666665</v>
      </c>
      <c r="S10" s="15">
        <f t="shared" ref="S10:Y10" si="11">S11+S13/2</f>
        <v>10497.741666666665</v>
      </c>
      <c r="T10" s="15">
        <f t="shared" si="11"/>
        <v>10578.2</v>
      </c>
      <c r="U10" s="15">
        <f t="shared" si="11"/>
        <v>10573.3</v>
      </c>
      <c r="V10" s="15">
        <f t="shared" si="11"/>
        <v>10314.85</v>
      </c>
      <c r="W10" s="15">
        <f t="shared" si="11"/>
        <v>10316.275</v>
      </c>
      <c r="X10" s="15">
        <f t="shared" si="11"/>
        <v>10162.225</v>
      </c>
      <c r="Y10" s="15">
        <f t="shared" si="11"/>
        <v>10124.25</v>
      </c>
      <c r="Z10" s="15">
        <f>Z11+Z13/2</f>
        <v>10066.700000000001</v>
      </c>
      <c r="AA10" s="99">
        <f t="shared" ref="AA10:AF10" si="12">(2*AA13)-AA3</f>
        <v>10290.849999999999</v>
      </c>
      <c r="AB10" s="99">
        <f t="shared" si="12"/>
        <v>10766.516666666668</v>
      </c>
      <c r="AC10" s="99">
        <f t="shared" si="12"/>
        <v>10343.983333333332</v>
      </c>
      <c r="AD10" s="99">
        <f t="shared" si="12"/>
        <v>10263.883333333333</v>
      </c>
      <c r="AE10" s="99">
        <f t="shared" si="12"/>
        <v>10486.699999999999</v>
      </c>
      <c r="AF10" s="99">
        <f t="shared" si="12"/>
        <v>10434.266666666668</v>
      </c>
    </row>
    <row r="11" spans="1:32" x14ac:dyDescent="0.3">
      <c r="A11" s="80"/>
      <c r="B11" s="80"/>
      <c r="C11" s="80"/>
      <c r="D11" s="81" t="s">
        <v>29</v>
      </c>
      <c r="E11" s="82">
        <f t="shared" ref="E11:P11" si="13">(E2+E3+E4)/3</f>
        <v>10938.283333333335</v>
      </c>
      <c r="F11" s="82">
        <f t="shared" si="13"/>
        <v>10983.333333333334</v>
      </c>
      <c r="G11" s="82">
        <f t="shared" si="13"/>
        <v>10955.166666666666</v>
      </c>
      <c r="H11" s="82">
        <f t="shared" si="13"/>
        <v>10897.016666666666</v>
      </c>
      <c r="I11" s="82">
        <f t="shared" si="13"/>
        <v>10633.733333333334</v>
      </c>
      <c r="J11" s="82">
        <f t="shared" si="13"/>
        <v>10538</v>
      </c>
      <c r="K11" s="82">
        <f t="shared" si="13"/>
        <v>10373</v>
      </c>
      <c r="L11" s="82">
        <f t="shared" si="13"/>
        <v>10314.933333333332</v>
      </c>
      <c r="M11" s="82">
        <f t="shared" si="13"/>
        <v>10326</v>
      </c>
      <c r="N11" s="82">
        <f t="shared" si="13"/>
        <v>10420.233333333332</v>
      </c>
      <c r="O11" s="82">
        <f t="shared" si="13"/>
        <v>10236.400000000001</v>
      </c>
      <c r="P11" s="82">
        <f t="shared" si="13"/>
        <v>10429.033333333333</v>
      </c>
      <c r="Q11" s="34">
        <f>(Q2+Q3+Q4)/3</f>
        <v>10383.916666666666</v>
      </c>
      <c r="R11" s="34">
        <v>10482.983333333332</v>
      </c>
      <c r="S11" s="34">
        <f t="shared" ref="S11:Y11" si="14">(S2+S3+S4)/3</f>
        <v>10482.983333333332</v>
      </c>
      <c r="T11" s="34">
        <f t="shared" si="14"/>
        <v>10571.65</v>
      </c>
      <c r="U11" s="34">
        <f t="shared" si="14"/>
        <v>10533.216666666665</v>
      </c>
      <c r="V11" s="34">
        <f t="shared" si="14"/>
        <v>10311.083333333334</v>
      </c>
      <c r="W11" s="34">
        <f t="shared" si="14"/>
        <v>10292.6</v>
      </c>
      <c r="X11" s="34">
        <f t="shared" si="14"/>
        <v>10157.083333333334</v>
      </c>
      <c r="Y11" s="34">
        <f t="shared" si="14"/>
        <v>10123.6</v>
      </c>
      <c r="Z11" s="34">
        <f>(Z2+Z3+Z4)/3</f>
        <v>10054.466666666667</v>
      </c>
      <c r="AA11" s="98">
        <f t="shared" ref="AA11:AF11" si="15">(AA10+AA13)/2</f>
        <v>10219.274999999998</v>
      </c>
      <c r="AB11" s="98">
        <f t="shared" si="15"/>
        <v>10579.975000000002</v>
      </c>
      <c r="AC11" s="98">
        <f t="shared" si="15"/>
        <v>10263.074999999999</v>
      </c>
      <c r="AD11" s="98">
        <f t="shared" si="15"/>
        <v>10241.75</v>
      </c>
      <c r="AE11" s="98">
        <f t="shared" si="15"/>
        <v>10391.299999999999</v>
      </c>
      <c r="AF11" s="98">
        <f t="shared" si="15"/>
        <v>10411.175000000001</v>
      </c>
    </row>
    <row r="12" spans="1:32" x14ac:dyDescent="0.3">
      <c r="A12" s="80"/>
      <c r="B12" s="80"/>
      <c r="C12" s="80"/>
      <c r="D12" s="81" t="s">
        <v>3</v>
      </c>
      <c r="E12" s="16">
        <f t="shared" ref="E12:P12" si="16">E11-E13/2</f>
        <v>10934.366666666669</v>
      </c>
      <c r="F12" s="16">
        <f t="shared" si="16"/>
        <v>10956.666666666668</v>
      </c>
      <c r="G12" s="16">
        <f t="shared" si="16"/>
        <v>10928.599999999999</v>
      </c>
      <c r="H12" s="16">
        <f t="shared" si="16"/>
        <v>10877.633333333333</v>
      </c>
      <c r="I12" s="16">
        <f t="shared" si="16"/>
        <v>10616.491666666667</v>
      </c>
      <c r="J12" s="16">
        <f t="shared" si="16"/>
        <v>10427.225</v>
      </c>
      <c r="K12" s="16">
        <f t="shared" si="16"/>
        <v>10344.725</v>
      </c>
      <c r="L12" s="16">
        <f t="shared" si="16"/>
        <v>10298.375</v>
      </c>
      <c r="M12" s="16">
        <f t="shared" si="16"/>
        <v>10313.525</v>
      </c>
      <c r="N12" s="16">
        <f t="shared" si="16"/>
        <v>10400.299999999999</v>
      </c>
      <c r="O12" s="16">
        <f t="shared" si="16"/>
        <v>10235.525000000001</v>
      </c>
      <c r="P12" s="16">
        <f t="shared" si="16"/>
        <v>10407.299999999999</v>
      </c>
      <c r="Q12" s="16">
        <f>Q11-Q13/2</f>
        <v>10339.625</v>
      </c>
      <c r="R12" s="16">
        <v>10468.224999999999</v>
      </c>
      <c r="S12" s="16">
        <f t="shared" ref="S12:Y12" si="17">S11-S13/2</f>
        <v>10468.224999999999</v>
      </c>
      <c r="T12" s="16">
        <f t="shared" si="17"/>
        <v>10565.099999999999</v>
      </c>
      <c r="U12" s="16">
        <f t="shared" si="17"/>
        <v>10493.133333333331</v>
      </c>
      <c r="V12" s="16">
        <f t="shared" si="17"/>
        <v>10307.316666666668</v>
      </c>
      <c r="W12" s="16">
        <f t="shared" si="17"/>
        <v>10268.925000000001</v>
      </c>
      <c r="X12" s="16">
        <f t="shared" si="17"/>
        <v>10151.941666666668</v>
      </c>
      <c r="Y12" s="16">
        <f t="shared" si="17"/>
        <v>10122.950000000001</v>
      </c>
      <c r="Z12" s="16">
        <f>Z11-Z13/2</f>
        <v>10042.233333333334</v>
      </c>
      <c r="AA12" s="96"/>
      <c r="AB12" s="96"/>
      <c r="AC12" s="96"/>
      <c r="AD12" s="96"/>
      <c r="AE12" s="96"/>
      <c r="AF12" s="96"/>
    </row>
    <row r="13" spans="1:32" x14ac:dyDescent="0.3">
      <c r="A13" s="80"/>
      <c r="B13" s="80"/>
      <c r="C13" s="80"/>
      <c r="D13" s="81" t="s">
        <v>5</v>
      </c>
      <c r="E13" s="3">
        <f t="shared" ref="E13:P13" si="18">ABS((E11-E46)*2)</f>
        <v>7.8333333333321207</v>
      </c>
      <c r="F13" s="3">
        <f t="shared" si="18"/>
        <v>53.333333333332121</v>
      </c>
      <c r="G13" s="3">
        <f t="shared" si="18"/>
        <v>53.133333333335031</v>
      </c>
      <c r="H13" s="3">
        <f t="shared" si="18"/>
        <v>38.766666666666424</v>
      </c>
      <c r="I13" s="3">
        <f t="shared" si="18"/>
        <v>34.483333333333576</v>
      </c>
      <c r="J13" s="3">
        <f t="shared" si="18"/>
        <v>221.54999999999927</v>
      </c>
      <c r="K13" s="3">
        <f t="shared" si="18"/>
        <v>56.549999999999272</v>
      </c>
      <c r="L13" s="3">
        <f t="shared" si="18"/>
        <v>33.116666666664969</v>
      </c>
      <c r="M13" s="3">
        <f t="shared" si="18"/>
        <v>24.950000000000728</v>
      </c>
      <c r="N13" s="3">
        <f t="shared" si="18"/>
        <v>39.866666666664969</v>
      </c>
      <c r="O13" s="3">
        <f t="shared" si="18"/>
        <v>1.75</v>
      </c>
      <c r="P13" s="3">
        <f t="shared" si="18"/>
        <v>43.466666666667152</v>
      </c>
      <c r="Q13" s="33">
        <f>ABS((Q11-Q46)*2)</f>
        <v>88.583333333332121</v>
      </c>
      <c r="R13" s="33">
        <v>29.516666666666424</v>
      </c>
      <c r="S13" s="33">
        <f t="shared" ref="S13:Y13" si="19">ABS((S11-S46)*2)</f>
        <v>29.516666666666424</v>
      </c>
      <c r="T13" s="33">
        <f t="shared" si="19"/>
        <v>13.100000000002183</v>
      </c>
      <c r="U13" s="33">
        <f t="shared" si="19"/>
        <v>80.166666666667879</v>
      </c>
      <c r="V13" s="33">
        <f t="shared" si="19"/>
        <v>7.5333333333328483</v>
      </c>
      <c r="W13" s="33">
        <f t="shared" si="19"/>
        <v>47.349999999998545</v>
      </c>
      <c r="X13" s="33">
        <f t="shared" si="19"/>
        <v>10.283333333332848</v>
      </c>
      <c r="Y13" s="33">
        <f t="shared" si="19"/>
        <v>1.2999999999992724</v>
      </c>
      <c r="Z13" s="33">
        <f>ABS((Z11-Z46)*2)</f>
        <v>24.466666666667152</v>
      </c>
      <c r="AA13" s="103">
        <f t="shared" ref="AA13:AF13" si="20">(AA2+AA3+AA4)/3</f>
        <v>10147.699999999999</v>
      </c>
      <c r="AB13" s="103">
        <f t="shared" si="20"/>
        <v>10393.433333333334</v>
      </c>
      <c r="AC13" s="103">
        <f t="shared" si="20"/>
        <v>10182.166666666666</v>
      </c>
      <c r="AD13" s="103">
        <f t="shared" si="20"/>
        <v>10219.616666666667</v>
      </c>
      <c r="AE13" s="103">
        <f t="shared" si="20"/>
        <v>10295.9</v>
      </c>
      <c r="AF13" s="103">
        <f t="shared" si="20"/>
        <v>10388.083333333334</v>
      </c>
    </row>
    <row r="14" spans="1:32" x14ac:dyDescent="0.3">
      <c r="D14" s="8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96"/>
      <c r="AB14" s="96"/>
      <c r="AC14" s="96"/>
      <c r="AD14" s="96"/>
      <c r="AE14" s="96"/>
      <c r="AF14" s="96"/>
    </row>
    <row r="15" spans="1:32" x14ac:dyDescent="0.3">
      <c r="A15" s="80"/>
      <c r="B15" s="80"/>
      <c r="C15" s="80"/>
      <c r="D15" s="81" t="s">
        <v>30</v>
      </c>
      <c r="E15" s="2">
        <f t="shared" ref="E15:P15" si="21">2*E11-E2</f>
        <v>10842.466666666669</v>
      </c>
      <c r="F15" s="2">
        <f t="shared" si="21"/>
        <v>10796.666666666668</v>
      </c>
      <c r="G15" s="2">
        <f t="shared" si="21"/>
        <v>10874.683333333332</v>
      </c>
      <c r="H15" s="2">
        <f t="shared" si="21"/>
        <v>10804.983333333334</v>
      </c>
      <c r="I15" s="2">
        <f t="shared" si="21"/>
        <v>10512.766666666666</v>
      </c>
      <c r="J15" s="2">
        <f t="shared" si="21"/>
        <v>10040.35</v>
      </c>
      <c r="K15" s="2">
        <f t="shared" si="21"/>
        <v>10205.35</v>
      </c>
      <c r="L15" s="2">
        <f t="shared" si="21"/>
        <v>10231.516666666665</v>
      </c>
      <c r="M15" s="2">
        <f t="shared" si="21"/>
        <v>10254.4</v>
      </c>
      <c r="N15" s="2">
        <f t="shared" si="21"/>
        <v>10358.116666666663</v>
      </c>
      <c r="O15" s="2">
        <f t="shared" si="21"/>
        <v>10136.850000000002</v>
      </c>
      <c r="P15" s="2">
        <f t="shared" si="21"/>
        <v>10365.616666666665</v>
      </c>
      <c r="Q15" s="9">
        <f>2*Q11-Q2</f>
        <v>10227.183333333332</v>
      </c>
      <c r="R15" s="9">
        <v>10439.666666666664</v>
      </c>
      <c r="S15" s="9">
        <f t="shared" ref="S15:Y15" si="22">2*S11-S2</f>
        <v>10439.666666666664</v>
      </c>
      <c r="T15" s="9">
        <f t="shared" si="22"/>
        <v>10538.4</v>
      </c>
      <c r="U15" s="9">
        <f t="shared" si="22"/>
        <v>10356.283333333331</v>
      </c>
      <c r="V15" s="9">
        <f t="shared" si="22"/>
        <v>10242.066666666668</v>
      </c>
      <c r="W15" s="9">
        <f t="shared" si="22"/>
        <v>10176.650000000001</v>
      </c>
      <c r="X15" s="9">
        <f t="shared" si="22"/>
        <v>10092.066666666668</v>
      </c>
      <c r="Y15" s="9">
        <f t="shared" si="22"/>
        <v>10080.6</v>
      </c>
      <c r="Z15" s="9">
        <f>2*Z11-Z2</f>
        <v>9980.0833333333339</v>
      </c>
      <c r="AA15" s="100">
        <f t="shared" ref="AA15:AF15" si="23">(AA13+AA16)/2</f>
        <v>10017.274999999998</v>
      </c>
      <c r="AB15" s="100">
        <f t="shared" si="23"/>
        <v>10286.675000000001</v>
      </c>
      <c r="AC15" s="100">
        <f t="shared" si="23"/>
        <v>10135.599999999999</v>
      </c>
      <c r="AD15" s="100">
        <f t="shared" si="23"/>
        <v>10186.875</v>
      </c>
      <c r="AE15" s="100">
        <f t="shared" si="23"/>
        <v>10245.849999999999</v>
      </c>
      <c r="AF15" s="100">
        <f t="shared" si="23"/>
        <v>10361.175000000001</v>
      </c>
    </row>
    <row r="16" spans="1:32" x14ac:dyDescent="0.3">
      <c r="A16" s="80"/>
      <c r="B16" s="80"/>
      <c r="C16" s="80"/>
      <c r="D16" s="81" t="s">
        <v>31</v>
      </c>
      <c r="E16" s="2">
        <f t="shared" ref="E16:P16" si="24">E11-E43</f>
        <v>10754.483333333334</v>
      </c>
      <c r="F16" s="2">
        <f t="shared" si="24"/>
        <v>10663.333333333334</v>
      </c>
      <c r="G16" s="2">
        <f t="shared" si="24"/>
        <v>10741.066666666666</v>
      </c>
      <c r="H16" s="2">
        <f t="shared" si="24"/>
        <v>10751.716666666667</v>
      </c>
      <c r="I16" s="2">
        <f t="shared" si="24"/>
        <v>10426.283333333333</v>
      </c>
      <c r="J16" s="2">
        <f t="shared" si="24"/>
        <v>9764.25</v>
      </c>
      <c r="K16" s="2">
        <f t="shared" si="24"/>
        <v>10094.25</v>
      </c>
      <c r="L16" s="2">
        <f t="shared" si="24"/>
        <v>10114.983333333332</v>
      </c>
      <c r="M16" s="2">
        <f t="shared" si="24"/>
        <v>10207.75</v>
      </c>
      <c r="N16" s="2">
        <f t="shared" si="24"/>
        <v>10256.133333333331</v>
      </c>
      <c r="O16" s="2">
        <f t="shared" si="24"/>
        <v>10039.050000000001</v>
      </c>
      <c r="P16" s="2">
        <f t="shared" si="24"/>
        <v>10258.733333333332</v>
      </c>
      <c r="Q16" s="7">
        <f>Q11-Q43</f>
        <v>9981.8666666666668</v>
      </c>
      <c r="R16" s="7">
        <v>10366.833333333332</v>
      </c>
      <c r="S16" s="7">
        <f t="shared" ref="S16:Y16" si="25">S11-S43</f>
        <v>10366.833333333332</v>
      </c>
      <c r="T16" s="7">
        <f t="shared" si="25"/>
        <v>10492.05</v>
      </c>
      <c r="U16" s="7">
        <f t="shared" si="25"/>
        <v>10259.516666666666</v>
      </c>
      <c r="V16" s="7">
        <f t="shared" si="25"/>
        <v>10180.583333333334</v>
      </c>
      <c r="W16" s="7">
        <f t="shared" si="25"/>
        <v>10108.050000000001</v>
      </c>
      <c r="X16" s="7">
        <f t="shared" si="25"/>
        <v>10037.333333333334</v>
      </c>
      <c r="Y16" s="7">
        <f t="shared" si="25"/>
        <v>10036.299999999999</v>
      </c>
      <c r="Z16" s="7">
        <f>Z11-Z43</f>
        <v>9930.1666666666661</v>
      </c>
      <c r="AA16" s="101">
        <f t="shared" ref="AA16:AF16" si="26">2*AA13-AA2</f>
        <v>9886.8499999999985</v>
      </c>
      <c r="AB16" s="101">
        <f t="shared" si="26"/>
        <v>10179.916666666668</v>
      </c>
      <c r="AC16" s="101">
        <f t="shared" si="26"/>
        <v>10089.033333333333</v>
      </c>
      <c r="AD16" s="101">
        <f t="shared" si="26"/>
        <v>10154.133333333333</v>
      </c>
      <c r="AE16" s="101">
        <f t="shared" si="26"/>
        <v>10195.799999999999</v>
      </c>
      <c r="AF16" s="101">
        <f t="shared" si="26"/>
        <v>10334.266666666668</v>
      </c>
    </row>
    <row r="17" spans="1:32" x14ac:dyDescent="0.3">
      <c r="A17" s="80"/>
      <c r="B17" s="80"/>
      <c r="C17" s="80"/>
      <c r="D17" s="81" t="s">
        <v>8</v>
      </c>
      <c r="E17" s="2">
        <f t="shared" ref="E17:P17" si="27">E15-E43</f>
        <v>10658.666666666668</v>
      </c>
      <c r="F17" s="2">
        <f t="shared" si="27"/>
        <v>10476.666666666668</v>
      </c>
      <c r="G17" s="2">
        <f t="shared" si="27"/>
        <v>10660.583333333332</v>
      </c>
      <c r="H17" s="2">
        <f t="shared" si="27"/>
        <v>10659.683333333334</v>
      </c>
      <c r="I17" s="2">
        <f t="shared" si="27"/>
        <v>10305.316666666666</v>
      </c>
      <c r="J17" s="2">
        <f t="shared" si="27"/>
        <v>9266.6</v>
      </c>
      <c r="K17" s="2">
        <f t="shared" si="27"/>
        <v>9926.6</v>
      </c>
      <c r="L17" s="2">
        <f t="shared" si="27"/>
        <v>10031.566666666664</v>
      </c>
      <c r="M17" s="2">
        <f t="shared" si="27"/>
        <v>10136.15</v>
      </c>
      <c r="N17" s="2">
        <f t="shared" si="27"/>
        <v>10194.016666666663</v>
      </c>
      <c r="O17" s="2">
        <f t="shared" si="27"/>
        <v>9939.5000000000018</v>
      </c>
      <c r="P17" s="2">
        <f t="shared" si="27"/>
        <v>10195.316666666664</v>
      </c>
      <c r="Q17" s="5">
        <f>Q15-Q43</f>
        <v>9825.1333333333332</v>
      </c>
      <c r="R17" s="5">
        <v>10323.516666666665</v>
      </c>
      <c r="S17" s="5">
        <f t="shared" ref="S17:Y17" si="28">S15-S43</f>
        <v>10323.516666666665</v>
      </c>
      <c r="T17" s="5">
        <f t="shared" si="28"/>
        <v>10458.799999999999</v>
      </c>
      <c r="U17" s="5">
        <f t="shared" si="28"/>
        <v>10082.583333333332</v>
      </c>
      <c r="V17" s="5">
        <f t="shared" si="28"/>
        <v>10111.566666666668</v>
      </c>
      <c r="W17" s="5">
        <f t="shared" si="28"/>
        <v>9992.1000000000022</v>
      </c>
      <c r="X17" s="5">
        <f t="shared" si="28"/>
        <v>9972.3166666666675</v>
      </c>
      <c r="Y17" s="5">
        <f t="shared" si="28"/>
        <v>9993.2999999999993</v>
      </c>
      <c r="Z17" s="5">
        <f>Z15-Z43</f>
        <v>9855.7833333333328</v>
      </c>
      <c r="AA17" s="100">
        <f t="shared" ref="AA17:AF17" si="29">(AA16+AA18)/2</f>
        <v>9815.2749999999978</v>
      </c>
      <c r="AB17" s="100">
        <f t="shared" si="29"/>
        <v>9993.375</v>
      </c>
      <c r="AC17" s="100">
        <f t="shared" si="29"/>
        <v>10008.125</v>
      </c>
      <c r="AD17" s="100">
        <f t="shared" si="29"/>
        <v>10132</v>
      </c>
      <c r="AE17" s="100">
        <f t="shared" si="29"/>
        <v>10100.4</v>
      </c>
      <c r="AF17" s="100">
        <f t="shared" si="29"/>
        <v>10311.175000000001</v>
      </c>
    </row>
    <row r="18" spans="1:32" x14ac:dyDescent="0.3">
      <c r="A18" s="107" t="s">
        <v>24</v>
      </c>
      <c r="B18" s="107"/>
      <c r="C18" s="107"/>
      <c r="D18" s="107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01">
        <f t="shared" ref="AA18:AF18" si="30">AA13-AA46</f>
        <v>9743.6999999999989</v>
      </c>
      <c r="AB18" s="101">
        <f t="shared" si="30"/>
        <v>9806.8333333333339</v>
      </c>
      <c r="AC18" s="101">
        <f t="shared" si="30"/>
        <v>9927.2166666666672</v>
      </c>
      <c r="AD18" s="101">
        <f t="shared" si="30"/>
        <v>10109.866666666667</v>
      </c>
      <c r="AE18" s="101">
        <f t="shared" si="30"/>
        <v>10005</v>
      </c>
      <c r="AF18" s="101">
        <f t="shared" si="30"/>
        <v>10288.083333333334</v>
      </c>
    </row>
    <row r="19" spans="1:32" x14ac:dyDescent="0.3">
      <c r="D19" s="83" t="s">
        <v>12</v>
      </c>
      <c r="E19" s="14">
        <f t="shared" ref="E19:P19" si="31">(E2/E3)*E4</f>
        <v>11115.607710846707</v>
      </c>
      <c r="F19" s="14">
        <f t="shared" si="31"/>
        <v>11252.359447004608</v>
      </c>
      <c r="G19" s="14">
        <f t="shared" si="31"/>
        <v>11226.09477339198</v>
      </c>
      <c r="H19" s="14">
        <f t="shared" si="31"/>
        <v>11003.744291642652</v>
      </c>
      <c r="I19" s="14">
        <f t="shared" si="31"/>
        <v>10807.722768968215</v>
      </c>
      <c r="J19" s="14">
        <f t="shared" si="31"/>
        <v>11094.313084565236</v>
      </c>
      <c r="K19" s="14">
        <f t="shared" si="31"/>
        <v>10596.681773599432</v>
      </c>
      <c r="L19" s="14">
        <f t="shared" si="31"/>
        <v>10550.934040388689</v>
      </c>
      <c r="M19" s="14">
        <f t="shared" si="31"/>
        <v>10419.549629110788</v>
      </c>
      <c r="N19" s="14">
        <f t="shared" si="31"/>
        <v>10626.455962493641</v>
      </c>
      <c r="O19" s="14">
        <f t="shared" si="31"/>
        <v>10433.869633627917</v>
      </c>
      <c r="P19" s="14">
        <f t="shared" si="31"/>
        <v>10645.280549594803</v>
      </c>
      <c r="Q19" s="28">
        <f>(Q2/Q3)*Q4</f>
        <v>10887.790930207326</v>
      </c>
      <c r="R19" s="28">
        <v>10629.791957848829</v>
      </c>
      <c r="S19" s="28">
        <f t="shared" ref="S19:Y19" si="32">(S2/S3)*S4</f>
        <v>10629.791957848829</v>
      </c>
      <c r="T19" s="28">
        <f t="shared" si="32"/>
        <v>10664.799604286813</v>
      </c>
      <c r="U19" s="28">
        <f t="shared" si="32"/>
        <v>10727.185341519384</v>
      </c>
      <c r="V19" s="28">
        <f t="shared" si="32"/>
        <v>10434.736902415701</v>
      </c>
      <c r="W19" s="28">
        <f t="shared" si="32"/>
        <v>10430.183576633412</v>
      </c>
      <c r="X19" s="28">
        <f t="shared" si="32"/>
        <v>10267.076895969749</v>
      </c>
      <c r="Y19" s="28">
        <f t="shared" si="32"/>
        <v>10212.594955998928</v>
      </c>
      <c r="Z19" s="28">
        <f>(Z2/Z3)*Z4</f>
        <v>10154.61619962917</v>
      </c>
      <c r="AA19" s="100">
        <f t="shared" ref="AA19:AF19" si="33">(AA18+AA20)/2</f>
        <v>9613.2749999999978</v>
      </c>
      <c r="AB19" s="100">
        <f t="shared" si="33"/>
        <v>9700.0750000000007</v>
      </c>
      <c r="AC19" s="100">
        <f t="shared" si="33"/>
        <v>9880.6500000000015</v>
      </c>
      <c r="AD19" s="100">
        <f t="shared" si="33"/>
        <v>10077.125</v>
      </c>
      <c r="AE19" s="100">
        <f t="shared" si="33"/>
        <v>9954.9500000000007</v>
      </c>
      <c r="AF19" s="100">
        <f t="shared" si="33"/>
        <v>10261.175000000001</v>
      </c>
    </row>
    <row r="20" spans="1:32" x14ac:dyDescent="0.3">
      <c r="D20" s="83" t="s">
        <v>13</v>
      </c>
      <c r="E20" s="14">
        <f t="shared" ref="E20:P20" si="34">E21+1.168*(E21-E22)</f>
        <v>11090.576560000001</v>
      </c>
      <c r="F20" s="14">
        <f t="shared" si="34"/>
        <v>11208.784</v>
      </c>
      <c r="G20" s="14">
        <f t="shared" si="34"/>
        <v>11194.823920000001</v>
      </c>
      <c r="H20" s="14">
        <f t="shared" si="34"/>
        <v>10984.835359999997</v>
      </c>
      <c r="I20" s="14">
        <f t="shared" si="34"/>
        <v>10779.980439999999</v>
      </c>
      <c r="J20" s="14">
        <f t="shared" si="34"/>
        <v>10990.541000000001</v>
      </c>
      <c r="K20" s="14">
        <f t="shared" si="34"/>
        <v>10559.297</v>
      </c>
      <c r="L20" s="14">
        <f t="shared" si="34"/>
        <v>10522.246439999999</v>
      </c>
      <c r="M20" s="14">
        <f t="shared" si="34"/>
        <v>10404.0694</v>
      </c>
      <c r="N20" s="14">
        <f t="shared" si="34"/>
        <v>10603.063920000002</v>
      </c>
      <c r="O20" s="14">
        <f t="shared" si="34"/>
        <v>10406.581319999999</v>
      </c>
      <c r="P20" s="14">
        <f t="shared" si="34"/>
        <v>10620.865360000002</v>
      </c>
      <c r="Q20" s="25">
        <f>Q21+1.168*(Q21-Q22)</f>
        <v>10822.765960000002</v>
      </c>
      <c r="R20" s="25">
        <v>10613.68988</v>
      </c>
      <c r="S20" s="25">
        <f t="shared" ref="S20:Y20" si="35">S21+1.168*(S21-S22)</f>
        <v>10613.68988</v>
      </c>
      <c r="T20" s="25">
        <f t="shared" si="35"/>
        <v>10654.097520000003</v>
      </c>
      <c r="U20" s="25">
        <f t="shared" si="35"/>
        <v>10691.497439999999</v>
      </c>
      <c r="V20" s="25">
        <f t="shared" si="35"/>
        <v>10417.241599999998</v>
      </c>
      <c r="W20" s="25">
        <f t="shared" si="35"/>
        <v>10406.029960000002</v>
      </c>
      <c r="X20" s="25">
        <f t="shared" si="35"/>
        <v>10251.126199999999</v>
      </c>
      <c r="Y20" s="25">
        <f t="shared" si="35"/>
        <v>10200.955760000003</v>
      </c>
      <c r="Z20" s="25">
        <f>Z21+1.168*(Z21-Z22)</f>
        <v>10138.290159999999</v>
      </c>
      <c r="AA20" s="101">
        <f t="shared" ref="AA20:AF20" si="36">AA16-AA46</f>
        <v>9482.8499999999985</v>
      </c>
      <c r="AB20" s="101">
        <f t="shared" si="36"/>
        <v>9593.3166666666675</v>
      </c>
      <c r="AC20" s="101">
        <f t="shared" si="36"/>
        <v>9834.0833333333339</v>
      </c>
      <c r="AD20" s="101">
        <f t="shared" si="36"/>
        <v>10044.383333333333</v>
      </c>
      <c r="AE20" s="101">
        <f t="shared" si="36"/>
        <v>9904.9</v>
      </c>
      <c r="AF20" s="101">
        <f t="shared" si="36"/>
        <v>10234.266666666668</v>
      </c>
    </row>
    <row r="21" spans="1:32" x14ac:dyDescent="0.3">
      <c r="D21" s="83" t="s">
        <v>14</v>
      </c>
      <c r="E21" s="14">
        <f t="shared" ref="E21:P21" si="37">E4+E44/2</f>
        <v>11031.54</v>
      </c>
      <c r="F21" s="14">
        <f t="shared" si="37"/>
        <v>11106</v>
      </c>
      <c r="G21" s="14">
        <f t="shared" si="37"/>
        <v>11126.055</v>
      </c>
      <c r="H21" s="14">
        <f t="shared" si="37"/>
        <v>10938.164999999999</v>
      </c>
      <c r="I21" s="14">
        <f t="shared" si="37"/>
        <v>10713.3475</v>
      </c>
      <c r="J21" s="14">
        <f t="shared" si="37"/>
        <v>10742.012500000001</v>
      </c>
      <c r="K21" s="14">
        <f t="shared" si="37"/>
        <v>10469.762500000001</v>
      </c>
      <c r="L21" s="14">
        <f t="shared" si="37"/>
        <v>10458.022499999999</v>
      </c>
      <c r="M21" s="14">
        <f t="shared" si="37"/>
        <v>10366.0875</v>
      </c>
      <c r="N21" s="14">
        <f t="shared" si="37"/>
        <v>10550.355000000001</v>
      </c>
      <c r="O21" s="14">
        <f t="shared" si="37"/>
        <v>10343.192499999999</v>
      </c>
      <c r="P21" s="14">
        <f t="shared" si="37"/>
        <v>10566.165000000001</v>
      </c>
      <c r="Q21" s="23">
        <f>Q4+Q44/2</f>
        <v>10693.627500000001</v>
      </c>
      <c r="R21" s="23">
        <v>10576.3825</v>
      </c>
      <c r="S21" s="23">
        <f t="shared" ref="S21:Y21" si="38">S4+S44/2</f>
        <v>10576.3825</v>
      </c>
      <c r="T21" s="23">
        <f t="shared" si="38"/>
        <v>10628.53</v>
      </c>
      <c r="U21" s="23">
        <f t="shared" si="38"/>
        <v>10603.584999999999</v>
      </c>
      <c r="V21" s="23">
        <f t="shared" si="38"/>
        <v>10375.324999999999</v>
      </c>
      <c r="W21" s="23">
        <f t="shared" si="38"/>
        <v>10346.752500000001</v>
      </c>
      <c r="X21" s="23">
        <f t="shared" si="38"/>
        <v>10212.662499999999</v>
      </c>
      <c r="Y21" s="23">
        <f t="shared" si="38"/>
        <v>10172.915000000001</v>
      </c>
      <c r="Z21" s="23">
        <f>Z4+Z44/2</f>
        <v>10098.365</v>
      </c>
      <c r="AA21" s="14"/>
      <c r="AB21" s="14"/>
      <c r="AC21" s="14"/>
      <c r="AD21" s="14"/>
      <c r="AE21" s="14"/>
      <c r="AF21" s="14"/>
    </row>
    <row r="22" spans="1:32" x14ac:dyDescent="0.3">
      <c r="D22" s="83" t="s">
        <v>15</v>
      </c>
      <c r="E22" s="14">
        <f t="shared" ref="E22:P22" si="39">E4+E44/4</f>
        <v>10980.995000000001</v>
      </c>
      <c r="F22" s="14">
        <f t="shared" si="39"/>
        <v>11018</v>
      </c>
      <c r="G22" s="14">
        <f t="shared" si="39"/>
        <v>11067.1775</v>
      </c>
      <c r="H22" s="14">
        <f t="shared" si="39"/>
        <v>10898.2075</v>
      </c>
      <c r="I22" s="14">
        <f t="shared" si="39"/>
        <v>10656.29875</v>
      </c>
      <c r="J22" s="14">
        <f t="shared" si="39"/>
        <v>10529.231250000001</v>
      </c>
      <c r="K22" s="14">
        <f t="shared" si="39"/>
        <v>10393.106250000001</v>
      </c>
      <c r="L22" s="14">
        <f t="shared" si="39"/>
        <v>10403.036249999999</v>
      </c>
      <c r="M22" s="14">
        <f t="shared" si="39"/>
        <v>10333.568749999999</v>
      </c>
      <c r="N22" s="14">
        <f t="shared" si="39"/>
        <v>10505.227500000001</v>
      </c>
      <c r="O22" s="14">
        <f t="shared" si="39"/>
        <v>10288.921249999999</v>
      </c>
      <c r="P22" s="14">
        <f t="shared" si="39"/>
        <v>10519.3325</v>
      </c>
      <c r="Q22" s="22">
        <f>Q4+Q44/4</f>
        <v>10583.063749999999</v>
      </c>
      <c r="R22" s="22">
        <v>10544.44125</v>
      </c>
      <c r="S22" s="22">
        <f t="shared" ref="S22:Y22" si="40">S4+S44/4</f>
        <v>10544.44125</v>
      </c>
      <c r="T22" s="22">
        <f t="shared" si="40"/>
        <v>10606.64</v>
      </c>
      <c r="U22" s="22">
        <f t="shared" si="40"/>
        <v>10528.317499999999</v>
      </c>
      <c r="V22" s="22">
        <f t="shared" si="40"/>
        <v>10339.4375</v>
      </c>
      <c r="W22" s="22">
        <f t="shared" si="40"/>
        <v>10296.001249999999</v>
      </c>
      <c r="X22" s="22">
        <f t="shared" si="40"/>
        <v>10179.731249999999</v>
      </c>
      <c r="Y22" s="22">
        <f t="shared" si="40"/>
        <v>10148.907499999999</v>
      </c>
      <c r="Z22" s="22">
        <f>Z4+Z44/4</f>
        <v>10064.182500000001</v>
      </c>
      <c r="AA22" s="28">
        <f t="shared" ref="AA22:AF22" si="41">(AA2/AA3)*AA4</f>
        <v>10435.027712390864</v>
      </c>
      <c r="AB22" s="28">
        <f t="shared" si="41"/>
        <v>11170.781794049111</v>
      </c>
      <c r="AC22" s="28">
        <f t="shared" si="41"/>
        <v>10511.664662910976</v>
      </c>
      <c r="AD22" s="28">
        <f t="shared" si="41"/>
        <v>10308.398614298279</v>
      </c>
      <c r="AE22" s="28">
        <f>(AE2/AE3)*AE4</f>
        <v>10685.60366547585</v>
      </c>
      <c r="AF22" s="28">
        <f t="shared" si="41"/>
        <v>10480.822755489806</v>
      </c>
    </row>
    <row r="23" spans="1:32" x14ac:dyDescent="0.3">
      <c r="D23" s="83" t="s">
        <v>16</v>
      </c>
      <c r="E23" s="14">
        <f t="shared" ref="E23:P23" si="42">E4+E44/6</f>
        <v>10964.146666666667</v>
      </c>
      <c r="F23" s="14">
        <f t="shared" si="42"/>
        <v>10988.666666666666</v>
      </c>
      <c r="G23" s="14">
        <f t="shared" si="42"/>
        <v>11047.551666666666</v>
      </c>
      <c r="H23" s="14">
        <f t="shared" si="42"/>
        <v>10884.888333333332</v>
      </c>
      <c r="I23" s="14">
        <f t="shared" si="42"/>
        <v>10637.282499999999</v>
      </c>
      <c r="J23" s="14">
        <f t="shared" si="42"/>
        <v>10458.304166666667</v>
      </c>
      <c r="K23" s="14">
        <f t="shared" si="42"/>
        <v>10367.554166666667</v>
      </c>
      <c r="L23" s="14">
        <f t="shared" si="42"/>
        <v>10384.707499999999</v>
      </c>
      <c r="M23" s="14">
        <f t="shared" si="42"/>
        <v>10322.729166666666</v>
      </c>
      <c r="N23" s="14">
        <f t="shared" si="42"/>
        <v>10490.185000000001</v>
      </c>
      <c r="O23" s="14">
        <f t="shared" si="42"/>
        <v>10270.830833333333</v>
      </c>
      <c r="P23" s="14">
        <f t="shared" si="42"/>
        <v>10503.721666666666</v>
      </c>
      <c r="Q23" s="14">
        <f>Q4+Q44/6</f>
        <v>10546.209166666667</v>
      </c>
      <c r="R23" s="14">
        <v>10533.794166666667</v>
      </c>
      <c r="S23" s="14">
        <f t="shared" ref="S23:Y23" si="43">S4+S44/6</f>
        <v>10533.794166666667</v>
      </c>
      <c r="T23" s="14">
        <f t="shared" si="43"/>
        <v>10599.343333333334</v>
      </c>
      <c r="U23" s="14">
        <f t="shared" si="43"/>
        <v>10503.228333333333</v>
      </c>
      <c r="V23" s="14">
        <f t="shared" si="43"/>
        <v>10327.474999999999</v>
      </c>
      <c r="W23" s="14">
        <f t="shared" si="43"/>
        <v>10279.084166666667</v>
      </c>
      <c r="X23" s="14">
        <f t="shared" si="43"/>
        <v>10168.754166666666</v>
      </c>
      <c r="Y23" s="14">
        <f t="shared" si="43"/>
        <v>10140.905000000001</v>
      </c>
      <c r="Z23" s="14">
        <f>Z4+Z44/6</f>
        <v>10052.788333333334</v>
      </c>
      <c r="AA23" s="25">
        <f t="shared" ref="AA23:AF23" si="44">AA24+1.168*(AA24-AA25)</f>
        <v>10381.964800000002</v>
      </c>
      <c r="AB23" s="25">
        <f t="shared" si="44"/>
        <v>11064.045920000002</v>
      </c>
      <c r="AC23" s="25">
        <f t="shared" si="44"/>
        <v>10472.962439999999</v>
      </c>
      <c r="AD23" s="25">
        <f t="shared" si="44"/>
        <v>10294.014199999998</v>
      </c>
      <c r="AE23" s="25">
        <f t="shared" si="44"/>
        <v>10640.032079999999</v>
      </c>
      <c r="AF23" s="25">
        <f t="shared" si="44"/>
        <v>10467.570000000002</v>
      </c>
    </row>
    <row r="24" spans="1:32" x14ac:dyDescent="0.3">
      <c r="D24" s="83" t="s">
        <v>17</v>
      </c>
      <c r="E24" s="14">
        <f t="shared" ref="E24:P24" si="45">E4+E44/12</f>
        <v>10947.298333333334</v>
      </c>
      <c r="F24" s="14">
        <f t="shared" si="45"/>
        <v>10959.333333333334</v>
      </c>
      <c r="G24" s="14">
        <f t="shared" si="45"/>
        <v>11027.925833333333</v>
      </c>
      <c r="H24" s="14">
        <f t="shared" si="45"/>
        <v>10871.569166666666</v>
      </c>
      <c r="I24" s="14">
        <f t="shared" si="45"/>
        <v>10618.266250000001</v>
      </c>
      <c r="J24" s="14">
        <f t="shared" si="45"/>
        <v>10387.377083333335</v>
      </c>
      <c r="K24" s="14">
        <f t="shared" si="45"/>
        <v>10342.002083333335</v>
      </c>
      <c r="L24" s="14">
        <f t="shared" si="45"/>
        <v>10366.37875</v>
      </c>
      <c r="M24" s="14">
        <f t="shared" si="45"/>
        <v>10311.889583333332</v>
      </c>
      <c r="N24" s="14">
        <f t="shared" si="45"/>
        <v>10475.1425</v>
      </c>
      <c r="O24" s="14">
        <f t="shared" si="45"/>
        <v>10252.740416666666</v>
      </c>
      <c r="P24" s="14">
        <f t="shared" si="45"/>
        <v>10488.110833333334</v>
      </c>
      <c r="Q24" s="14">
        <f>Q4+Q44/12</f>
        <v>10509.354583333334</v>
      </c>
      <c r="R24" s="14">
        <v>10523.147083333333</v>
      </c>
      <c r="S24" s="14">
        <f t="shared" ref="S24:Y24" si="46">S4+S44/12</f>
        <v>10523.147083333333</v>
      </c>
      <c r="T24" s="14">
        <f t="shared" si="46"/>
        <v>10592.046666666667</v>
      </c>
      <c r="U24" s="14">
        <f t="shared" si="46"/>
        <v>10478.139166666666</v>
      </c>
      <c r="V24" s="14">
        <f t="shared" si="46"/>
        <v>10315.512499999999</v>
      </c>
      <c r="W24" s="14">
        <f t="shared" si="46"/>
        <v>10262.167083333334</v>
      </c>
      <c r="X24" s="14">
        <f t="shared" si="46"/>
        <v>10157.777083333332</v>
      </c>
      <c r="Y24" s="14">
        <f t="shared" si="46"/>
        <v>10132.9025</v>
      </c>
      <c r="Z24" s="14">
        <f>Z4+Z44/12</f>
        <v>10041.394166666667</v>
      </c>
      <c r="AA24" s="23">
        <f t="shared" ref="AA24:AF24" si="47">AA4+AA47/2</f>
        <v>10252.200000000001</v>
      </c>
      <c r="AB24" s="23">
        <f t="shared" si="47"/>
        <v>10875.630000000001</v>
      </c>
      <c r="AC24" s="23">
        <f t="shared" si="47"/>
        <v>10391.0725</v>
      </c>
      <c r="AD24" s="23">
        <f t="shared" si="47"/>
        <v>10258.762499999999</v>
      </c>
      <c r="AE24" s="23">
        <f t="shared" si="47"/>
        <v>10546.594999999999</v>
      </c>
      <c r="AF24" s="23">
        <f t="shared" si="47"/>
        <v>10435.450000000001</v>
      </c>
    </row>
    <row r="25" spans="1:32" x14ac:dyDescent="0.3">
      <c r="D25" s="83" t="s">
        <v>0</v>
      </c>
      <c r="E25" s="82">
        <f t="shared" ref="E25:P25" si="48">E4</f>
        <v>10930.45</v>
      </c>
      <c r="F25" s="82">
        <f t="shared" si="48"/>
        <v>10930</v>
      </c>
      <c r="G25" s="82">
        <f t="shared" si="48"/>
        <v>11008.3</v>
      </c>
      <c r="H25" s="82">
        <f t="shared" si="48"/>
        <v>10858.25</v>
      </c>
      <c r="I25" s="82">
        <f t="shared" si="48"/>
        <v>10599.25</v>
      </c>
      <c r="J25" s="82">
        <f t="shared" si="48"/>
        <v>10316.450000000001</v>
      </c>
      <c r="K25" s="82">
        <f t="shared" si="48"/>
        <v>10316.450000000001</v>
      </c>
      <c r="L25" s="82">
        <f t="shared" si="48"/>
        <v>10348.049999999999</v>
      </c>
      <c r="M25" s="82">
        <f t="shared" si="48"/>
        <v>10301.049999999999</v>
      </c>
      <c r="N25" s="82">
        <f t="shared" si="48"/>
        <v>10460.1</v>
      </c>
      <c r="O25" s="82">
        <f t="shared" si="48"/>
        <v>10234.65</v>
      </c>
      <c r="P25" s="82">
        <f t="shared" si="48"/>
        <v>10472.5</v>
      </c>
      <c r="Q25" s="34">
        <f>Q4</f>
        <v>10472.5</v>
      </c>
      <c r="R25" s="34">
        <v>10512.5</v>
      </c>
      <c r="S25" s="34">
        <f t="shared" ref="S25:Y25" si="49">S4</f>
        <v>10512.5</v>
      </c>
      <c r="T25" s="34">
        <f t="shared" si="49"/>
        <v>10584.75</v>
      </c>
      <c r="U25" s="34">
        <f t="shared" si="49"/>
        <v>10453.049999999999</v>
      </c>
      <c r="V25" s="34">
        <f t="shared" si="49"/>
        <v>10303.549999999999</v>
      </c>
      <c r="W25" s="34">
        <f t="shared" si="49"/>
        <v>10245.25</v>
      </c>
      <c r="X25" s="34">
        <f t="shared" si="49"/>
        <v>10146.799999999999</v>
      </c>
      <c r="Y25" s="34">
        <f t="shared" si="49"/>
        <v>10124.9</v>
      </c>
      <c r="Z25" s="34">
        <f>Z4</f>
        <v>10030</v>
      </c>
      <c r="AA25" s="22">
        <f t="shared" ref="AA25:AF25" si="50">AA4+AA47/4</f>
        <v>10141.1</v>
      </c>
      <c r="AB25" s="22">
        <f t="shared" si="50"/>
        <v>10714.315000000001</v>
      </c>
      <c r="AC25" s="22">
        <f t="shared" si="50"/>
        <v>10320.96125</v>
      </c>
      <c r="AD25" s="22">
        <f t="shared" si="50"/>
        <v>10228.581249999999</v>
      </c>
      <c r="AE25" s="22">
        <f t="shared" si="50"/>
        <v>10466.5975</v>
      </c>
      <c r="AF25" s="22">
        <f t="shared" si="50"/>
        <v>10407.950000000001</v>
      </c>
    </row>
    <row r="26" spans="1:32" x14ac:dyDescent="0.3">
      <c r="D26" s="83" t="s">
        <v>18</v>
      </c>
      <c r="E26" s="14">
        <f t="shared" ref="E26:P26" si="51">E4-E44/12</f>
        <v>10913.601666666667</v>
      </c>
      <c r="F26" s="14">
        <f t="shared" si="51"/>
        <v>10900.666666666666</v>
      </c>
      <c r="G26" s="14">
        <f t="shared" si="51"/>
        <v>10988.674166666666</v>
      </c>
      <c r="H26" s="14">
        <f t="shared" si="51"/>
        <v>10844.930833333334</v>
      </c>
      <c r="I26" s="14">
        <f t="shared" si="51"/>
        <v>10580.233749999999</v>
      </c>
      <c r="J26" s="14">
        <f t="shared" si="51"/>
        <v>10245.522916666667</v>
      </c>
      <c r="K26" s="14">
        <f t="shared" si="51"/>
        <v>10290.897916666667</v>
      </c>
      <c r="L26" s="14">
        <f t="shared" si="51"/>
        <v>10329.721249999999</v>
      </c>
      <c r="M26" s="14">
        <f t="shared" si="51"/>
        <v>10290.210416666667</v>
      </c>
      <c r="N26" s="14">
        <f t="shared" si="51"/>
        <v>10445.057500000001</v>
      </c>
      <c r="O26" s="14">
        <f t="shared" si="51"/>
        <v>10216.559583333334</v>
      </c>
      <c r="P26" s="14">
        <f t="shared" si="51"/>
        <v>10456.889166666666</v>
      </c>
      <c r="Q26" s="14">
        <f>Q4-Q44/12</f>
        <v>10435.645416666666</v>
      </c>
      <c r="R26" s="14">
        <v>10501.852916666667</v>
      </c>
      <c r="S26" s="14">
        <f t="shared" ref="S26:Y26" si="52">S4-S44/12</f>
        <v>10501.852916666667</v>
      </c>
      <c r="T26" s="14">
        <f t="shared" si="52"/>
        <v>10577.453333333333</v>
      </c>
      <c r="U26" s="14">
        <f t="shared" si="52"/>
        <v>10427.960833333333</v>
      </c>
      <c r="V26" s="14">
        <f t="shared" si="52"/>
        <v>10291.5875</v>
      </c>
      <c r="W26" s="14">
        <f t="shared" si="52"/>
        <v>10228.332916666666</v>
      </c>
      <c r="X26" s="14">
        <f t="shared" si="52"/>
        <v>10135.822916666666</v>
      </c>
      <c r="Y26" s="14">
        <f t="shared" si="52"/>
        <v>10116.897499999999</v>
      </c>
      <c r="Z26" s="14">
        <f>Z4-Z44/12</f>
        <v>10018.605833333333</v>
      </c>
      <c r="AA26" s="14">
        <f t="shared" ref="AA26:AF26" si="53">AA4+AA47/6</f>
        <v>10104.066666666668</v>
      </c>
      <c r="AB26" s="14">
        <f t="shared" si="53"/>
        <v>10660.543333333333</v>
      </c>
      <c r="AC26" s="14">
        <f t="shared" si="53"/>
        <v>10297.590833333334</v>
      </c>
      <c r="AD26" s="14">
        <f t="shared" si="53"/>
        <v>10218.520833333332</v>
      </c>
      <c r="AE26" s="14">
        <f t="shared" si="53"/>
        <v>10439.931666666667</v>
      </c>
      <c r="AF26" s="14">
        <f t="shared" si="53"/>
        <v>10398.783333333335</v>
      </c>
    </row>
    <row r="27" spans="1:32" x14ac:dyDescent="0.3">
      <c r="D27" s="83" t="s">
        <v>19</v>
      </c>
      <c r="E27" s="14">
        <f t="shared" ref="E27:P27" si="54">E4-E44/6</f>
        <v>10896.753333333334</v>
      </c>
      <c r="F27" s="14">
        <f t="shared" si="54"/>
        <v>10871.333333333334</v>
      </c>
      <c r="G27" s="14">
        <f t="shared" si="54"/>
        <v>10969.048333333332</v>
      </c>
      <c r="H27" s="14">
        <f t="shared" si="54"/>
        <v>10831.611666666668</v>
      </c>
      <c r="I27" s="14">
        <f t="shared" si="54"/>
        <v>10561.217500000001</v>
      </c>
      <c r="J27" s="14">
        <f t="shared" si="54"/>
        <v>10174.595833333335</v>
      </c>
      <c r="K27" s="14">
        <f t="shared" si="54"/>
        <v>10265.345833333335</v>
      </c>
      <c r="L27" s="14">
        <f t="shared" si="54"/>
        <v>10311.3925</v>
      </c>
      <c r="M27" s="14">
        <f t="shared" si="54"/>
        <v>10279.370833333332</v>
      </c>
      <c r="N27" s="14">
        <f t="shared" si="54"/>
        <v>10430.014999999999</v>
      </c>
      <c r="O27" s="14">
        <f t="shared" si="54"/>
        <v>10198.469166666666</v>
      </c>
      <c r="P27" s="14">
        <f t="shared" si="54"/>
        <v>10441.278333333334</v>
      </c>
      <c r="Q27" s="14">
        <f>Q4-Q44/6</f>
        <v>10398.790833333333</v>
      </c>
      <c r="R27" s="14">
        <v>10491.205833333333</v>
      </c>
      <c r="S27" s="14">
        <f t="shared" ref="S27:Y27" si="55">S4-S44/6</f>
        <v>10491.205833333333</v>
      </c>
      <c r="T27" s="14">
        <f t="shared" si="55"/>
        <v>10570.156666666666</v>
      </c>
      <c r="U27" s="14">
        <f t="shared" si="55"/>
        <v>10402.871666666666</v>
      </c>
      <c r="V27" s="14">
        <f t="shared" si="55"/>
        <v>10279.625</v>
      </c>
      <c r="W27" s="14">
        <f t="shared" si="55"/>
        <v>10211.415833333333</v>
      </c>
      <c r="X27" s="14">
        <f t="shared" si="55"/>
        <v>10124.845833333333</v>
      </c>
      <c r="Y27" s="14">
        <f t="shared" si="55"/>
        <v>10108.894999999999</v>
      </c>
      <c r="Z27" s="14">
        <f>Z4-Z44/6</f>
        <v>10007.211666666666</v>
      </c>
      <c r="AA27" s="14">
        <f t="shared" ref="AA27:AF27" si="56">AA4+AA47/12</f>
        <v>10067.033333333333</v>
      </c>
      <c r="AB27" s="14">
        <f t="shared" si="56"/>
        <v>10606.771666666667</v>
      </c>
      <c r="AC27" s="14">
        <f t="shared" si="56"/>
        <v>10274.220416666667</v>
      </c>
      <c r="AD27" s="14">
        <f t="shared" si="56"/>
        <v>10208.460416666667</v>
      </c>
      <c r="AE27" s="14">
        <f t="shared" si="56"/>
        <v>10413.265833333333</v>
      </c>
      <c r="AF27" s="14">
        <f t="shared" si="56"/>
        <v>10389.616666666667</v>
      </c>
    </row>
    <row r="28" spans="1:32" x14ac:dyDescent="0.3">
      <c r="D28" s="83" t="s">
        <v>20</v>
      </c>
      <c r="E28" s="14">
        <f t="shared" ref="E28:P28" si="57">E4-E44/4</f>
        <v>10879.905000000001</v>
      </c>
      <c r="F28" s="14">
        <f t="shared" si="57"/>
        <v>10842</v>
      </c>
      <c r="G28" s="14">
        <f t="shared" si="57"/>
        <v>10949.422499999999</v>
      </c>
      <c r="H28" s="14">
        <f t="shared" si="57"/>
        <v>10818.2925</v>
      </c>
      <c r="I28" s="14">
        <f t="shared" si="57"/>
        <v>10542.20125</v>
      </c>
      <c r="J28" s="14">
        <f t="shared" si="57"/>
        <v>10103.668750000001</v>
      </c>
      <c r="K28" s="14">
        <f t="shared" si="57"/>
        <v>10239.793750000001</v>
      </c>
      <c r="L28" s="14">
        <f t="shared" si="57"/>
        <v>10293.063749999999</v>
      </c>
      <c r="M28" s="14">
        <f t="shared" si="57"/>
        <v>10268.53125</v>
      </c>
      <c r="N28" s="14">
        <f t="shared" si="57"/>
        <v>10414.9725</v>
      </c>
      <c r="O28" s="14">
        <f t="shared" si="57"/>
        <v>10180.37875</v>
      </c>
      <c r="P28" s="14">
        <f t="shared" si="57"/>
        <v>10425.6675</v>
      </c>
      <c r="Q28" s="24">
        <f>Q4-Q44/4</f>
        <v>10361.936250000001</v>
      </c>
      <c r="R28" s="24">
        <v>10480.55875</v>
      </c>
      <c r="S28" s="24">
        <f t="shared" ref="S28:Y28" si="58">S4-S44/4</f>
        <v>10480.55875</v>
      </c>
      <c r="T28" s="24">
        <f t="shared" si="58"/>
        <v>10562.86</v>
      </c>
      <c r="U28" s="24">
        <f t="shared" si="58"/>
        <v>10377.782499999999</v>
      </c>
      <c r="V28" s="24">
        <f t="shared" si="58"/>
        <v>10267.662499999999</v>
      </c>
      <c r="W28" s="24">
        <f t="shared" si="58"/>
        <v>10194.498750000001</v>
      </c>
      <c r="X28" s="24">
        <f t="shared" si="58"/>
        <v>10113.86875</v>
      </c>
      <c r="Y28" s="24">
        <f t="shared" si="58"/>
        <v>10100.8925</v>
      </c>
      <c r="Z28" s="24">
        <f>Z4-Z44/4</f>
        <v>9995.8174999999992</v>
      </c>
      <c r="AA28" s="103">
        <f t="shared" ref="AA28:AF28" si="59">AA4</f>
        <v>10030</v>
      </c>
      <c r="AB28" s="103">
        <f t="shared" si="59"/>
        <v>10553</v>
      </c>
      <c r="AC28" s="103">
        <f t="shared" si="59"/>
        <v>10250.85</v>
      </c>
      <c r="AD28" s="103">
        <f t="shared" si="59"/>
        <v>10198.4</v>
      </c>
      <c r="AE28" s="103">
        <f t="shared" si="59"/>
        <v>10386.6</v>
      </c>
      <c r="AF28" s="103">
        <f t="shared" si="59"/>
        <v>10380.450000000001</v>
      </c>
    </row>
    <row r="29" spans="1:32" x14ac:dyDescent="0.3">
      <c r="D29" s="83" t="s">
        <v>21</v>
      </c>
      <c r="E29" s="14">
        <f t="shared" ref="E29:P29" si="60">E4-E44/2</f>
        <v>10829.36</v>
      </c>
      <c r="F29" s="14">
        <f t="shared" si="60"/>
        <v>10754</v>
      </c>
      <c r="G29" s="14">
        <f t="shared" si="60"/>
        <v>10890.544999999998</v>
      </c>
      <c r="H29" s="14">
        <f t="shared" si="60"/>
        <v>10778.335000000001</v>
      </c>
      <c r="I29" s="14">
        <f t="shared" si="60"/>
        <v>10485.1525</v>
      </c>
      <c r="J29" s="14">
        <f t="shared" si="60"/>
        <v>9890.8875000000007</v>
      </c>
      <c r="K29" s="14">
        <f t="shared" si="60"/>
        <v>10163.137500000001</v>
      </c>
      <c r="L29" s="14">
        <f t="shared" si="60"/>
        <v>10238.077499999999</v>
      </c>
      <c r="M29" s="14">
        <f t="shared" si="60"/>
        <v>10236.012499999999</v>
      </c>
      <c r="N29" s="14">
        <f t="shared" si="60"/>
        <v>10369.844999999999</v>
      </c>
      <c r="O29" s="14">
        <f t="shared" si="60"/>
        <v>10126.1075</v>
      </c>
      <c r="P29" s="14">
        <f t="shared" si="60"/>
        <v>10378.834999999999</v>
      </c>
      <c r="Q29" s="32">
        <f>Q4-Q44/2</f>
        <v>10251.372499999999</v>
      </c>
      <c r="R29" s="32">
        <v>10448.6175</v>
      </c>
      <c r="S29" s="32">
        <f t="shared" ref="S29:Y29" si="61">S4-S44/2</f>
        <v>10448.6175</v>
      </c>
      <c r="T29" s="32">
        <f t="shared" si="61"/>
        <v>10540.97</v>
      </c>
      <c r="U29" s="32">
        <f t="shared" si="61"/>
        <v>10302.514999999999</v>
      </c>
      <c r="V29" s="32">
        <f t="shared" si="61"/>
        <v>10231.775</v>
      </c>
      <c r="W29" s="86">
        <f t="shared" si="61"/>
        <v>10143.747499999999</v>
      </c>
      <c r="X29" s="87">
        <f t="shared" si="61"/>
        <v>10080.9375</v>
      </c>
      <c r="Y29" s="87">
        <f t="shared" si="61"/>
        <v>10076.884999999998</v>
      </c>
      <c r="Z29" s="87">
        <f>Z4-Z44/2</f>
        <v>9961.6350000000002</v>
      </c>
      <c r="AA29" s="14">
        <f t="shared" ref="AA29:AF29" si="62">AA4-AA47/12</f>
        <v>9992.9666666666672</v>
      </c>
      <c r="AB29" s="14">
        <f t="shared" si="62"/>
        <v>10499.228333333333</v>
      </c>
      <c r="AC29" s="14">
        <f t="shared" si="62"/>
        <v>10227.479583333334</v>
      </c>
      <c r="AD29" s="14">
        <f t="shared" si="62"/>
        <v>10188.339583333332</v>
      </c>
      <c r="AE29" s="14">
        <f t="shared" si="62"/>
        <v>10359.934166666668</v>
      </c>
      <c r="AF29" s="14">
        <f t="shared" si="62"/>
        <v>10371.283333333335</v>
      </c>
    </row>
    <row r="30" spans="1:32" x14ac:dyDescent="0.3">
      <c r="D30" s="83" t="s">
        <v>22</v>
      </c>
      <c r="E30" s="14">
        <f t="shared" ref="E30:P30" si="63">E29-1.168*(E28-E29)</f>
        <v>10770.32344</v>
      </c>
      <c r="F30" s="14">
        <f t="shared" si="63"/>
        <v>10651.216</v>
      </c>
      <c r="G30" s="14">
        <f t="shared" si="63"/>
        <v>10821.776079999998</v>
      </c>
      <c r="H30" s="14">
        <f t="shared" si="63"/>
        <v>10731.664640000003</v>
      </c>
      <c r="I30" s="14">
        <f t="shared" si="63"/>
        <v>10418.519560000001</v>
      </c>
      <c r="J30" s="14">
        <f t="shared" si="63"/>
        <v>9642.3590000000004</v>
      </c>
      <c r="K30" s="14">
        <f t="shared" si="63"/>
        <v>10073.603000000001</v>
      </c>
      <c r="L30" s="14">
        <f t="shared" si="63"/>
        <v>10173.85356</v>
      </c>
      <c r="M30" s="14">
        <f t="shared" si="63"/>
        <v>10198.030599999998</v>
      </c>
      <c r="N30" s="14">
        <f t="shared" si="63"/>
        <v>10317.136079999998</v>
      </c>
      <c r="O30" s="14">
        <f t="shared" si="63"/>
        <v>10062.71868</v>
      </c>
      <c r="P30" s="14">
        <f t="shared" si="63"/>
        <v>10324.134639999998</v>
      </c>
      <c r="Q30" s="26">
        <f>Q29-1.168*(Q28-Q29)</f>
        <v>10122.234039999998</v>
      </c>
      <c r="R30" s="26">
        <v>10411.31012</v>
      </c>
      <c r="S30" s="26">
        <f t="shared" ref="S30:Y30" si="64">S29-1.168*(S28-S29)</f>
        <v>10411.31012</v>
      </c>
      <c r="T30" s="26">
        <f t="shared" si="64"/>
        <v>10515.402479999997</v>
      </c>
      <c r="U30" s="26">
        <f t="shared" si="64"/>
        <v>10214.602559999999</v>
      </c>
      <c r="V30" s="26">
        <f t="shared" si="64"/>
        <v>10189.858400000001</v>
      </c>
      <c r="W30" s="26">
        <f t="shared" si="64"/>
        <v>10084.470039999998</v>
      </c>
      <c r="X30" s="26">
        <f t="shared" si="64"/>
        <v>10042.4738</v>
      </c>
      <c r="Y30" s="26">
        <f t="shared" si="64"/>
        <v>10048.844239999997</v>
      </c>
      <c r="Z30" s="26">
        <f>Z29-1.168*(Z28-Z29)</f>
        <v>9921.7098400000013</v>
      </c>
      <c r="AA30" s="14">
        <f t="shared" ref="AA30:AF30" si="65">AA4-AA47/6</f>
        <v>9955.9333333333325</v>
      </c>
      <c r="AB30" s="14">
        <f t="shared" si="65"/>
        <v>10445.456666666667</v>
      </c>
      <c r="AC30" s="14">
        <f t="shared" si="65"/>
        <v>10204.109166666667</v>
      </c>
      <c r="AD30" s="14">
        <f t="shared" si="65"/>
        <v>10178.279166666667</v>
      </c>
      <c r="AE30" s="14">
        <f t="shared" si="65"/>
        <v>10333.268333333333</v>
      </c>
      <c r="AF30" s="14">
        <f t="shared" si="65"/>
        <v>10362.116666666667</v>
      </c>
    </row>
    <row r="31" spans="1:32" x14ac:dyDescent="0.3">
      <c r="D31" s="83" t="s">
        <v>23</v>
      </c>
      <c r="E31" s="14">
        <f t="shared" ref="E31:P31" si="66">E4-(E19-E4)</f>
        <v>10745.292289153294</v>
      </c>
      <c r="F31" s="14">
        <f t="shared" si="66"/>
        <v>10607.640552995392</v>
      </c>
      <c r="G31" s="14">
        <f t="shared" si="66"/>
        <v>10790.505226608018</v>
      </c>
      <c r="H31" s="14">
        <f t="shared" si="66"/>
        <v>10712.755708357348</v>
      </c>
      <c r="I31" s="14">
        <f t="shared" si="66"/>
        <v>10390.777231031785</v>
      </c>
      <c r="J31" s="14">
        <f t="shared" si="66"/>
        <v>9538.5869154347656</v>
      </c>
      <c r="K31" s="14">
        <f t="shared" si="66"/>
        <v>10036.21822640057</v>
      </c>
      <c r="L31" s="14">
        <f t="shared" si="66"/>
        <v>10145.16595961131</v>
      </c>
      <c r="M31" s="14">
        <f t="shared" si="66"/>
        <v>10182.55037088921</v>
      </c>
      <c r="N31" s="14">
        <f t="shared" si="66"/>
        <v>10293.74403750636</v>
      </c>
      <c r="O31" s="14">
        <f t="shared" si="66"/>
        <v>10035.430366372082</v>
      </c>
      <c r="P31" s="14">
        <f t="shared" si="66"/>
        <v>10299.719450405197</v>
      </c>
      <c r="Q31" s="27">
        <f>Q4-(Q19-Q4)</f>
        <v>10057.209069792674</v>
      </c>
      <c r="R31" s="27">
        <v>10395.208042151171</v>
      </c>
      <c r="S31" s="27">
        <f t="shared" ref="S31:Y31" si="67">S4-(S19-S4)</f>
        <v>10395.208042151171</v>
      </c>
      <c r="T31" s="27">
        <f t="shared" si="67"/>
        <v>10504.700395713187</v>
      </c>
      <c r="U31" s="27">
        <f t="shared" si="67"/>
        <v>10178.914658480615</v>
      </c>
      <c r="V31" s="27">
        <f t="shared" si="67"/>
        <v>10172.363097584297</v>
      </c>
      <c r="W31" s="27">
        <f t="shared" si="67"/>
        <v>10060.316423366588</v>
      </c>
      <c r="X31" s="27">
        <f t="shared" si="67"/>
        <v>10026.52310403025</v>
      </c>
      <c r="Y31" s="27">
        <f t="shared" si="67"/>
        <v>10037.205044001072</v>
      </c>
      <c r="Z31" s="27">
        <f>Z4-(Z19-Z4)</f>
        <v>9905.3838003708297</v>
      </c>
      <c r="AA31" s="24">
        <f t="shared" ref="AA31:AF31" si="68">AA4-AA47/4</f>
        <v>9918.9</v>
      </c>
      <c r="AB31" s="24">
        <f t="shared" si="68"/>
        <v>10391.684999999999</v>
      </c>
      <c r="AC31" s="24">
        <f t="shared" si="68"/>
        <v>10180.73875</v>
      </c>
      <c r="AD31" s="24">
        <f t="shared" si="68"/>
        <v>10168.21875</v>
      </c>
      <c r="AE31" s="24">
        <f t="shared" si="68"/>
        <v>10306.602500000001</v>
      </c>
      <c r="AF31" s="24">
        <f t="shared" si="68"/>
        <v>10352.950000000001</v>
      </c>
    </row>
    <row r="32" spans="1:32" x14ac:dyDescent="0.3">
      <c r="A32" s="107" t="s">
        <v>26</v>
      </c>
      <c r="B32" s="107"/>
      <c r="C32" s="107"/>
      <c r="D32" s="107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32">
        <f t="shared" ref="AA32:AF32" si="69">AA4-AA47/2</f>
        <v>9807.7999999999993</v>
      </c>
      <c r="AB32" s="32">
        <f t="shared" si="69"/>
        <v>10230.369999999999</v>
      </c>
      <c r="AC32" s="87">
        <f t="shared" si="69"/>
        <v>10110.627500000001</v>
      </c>
      <c r="AD32" s="87">
        <f t="shared" si="69"/>
        <v>10138.0375</v>
      </c>
      <c r="AE32" s="87">
        <f t="shared" si="69"/>
        <v>10226.605000000001</v>
      </c>
      <c r="AF32" s="87">
        <f t="shared" si="69"/>
        <v>10325.450000000001</v>
      </c>
    </row>
    <row r="33" spans="1:32" x14ac:dyDescent="0.3">
      <c r="A33" s="81"/>
      <c r="B33" s="81"/>
      <c r="C33" s="81"/>
      <c r="D33" s="81" t="s">
        <v>37</v>
      </c>
      <c r="E33" s="14">
        <v>11145</v>
      </c>
      <c r="F33" s="14"/>
      <c r="G33" s="14"/>
      <c r="H33" s="14"/>
      <c r="I33" s="14"/>
      <c r="J33" s="14"/>
      <c r="K33" s="14">
        <v>10598</v>
      </c>
      <c r="L33" s="14"/>
      <c r="M33" s="14"/>
      <c r="N33" s="14"/>
      <c r="O33" s="14"/>
      <c r="P33" s="14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6">
        <f t="shared" ref="AA33:AF33" si="70">AA32-1.168*(AA31-AA32)</f>
        <v>9678.0351999999984</v>
      </c>
      <c r="AB33" s="26">
        <f t="shared" si="70"/>
        <v>10041.954079999998</v>
      </c>
      <c r="AC33" s="26">
        <f t="shared" si="70"/>
        <v>10028.737560000001</v>
      </c>
      <c r="AD33" s="26">
        <f t="shared" si="70"/>
        <v>10102.785800000001</v>
      </c>
      <c r="AE33" s="26">
        <f t="shared" si="70"/>
        <v>10133.167920000002</v>
      </c>
      <c r="AF33" s="26">
        <f t="shared" si="70"/>
        <v>10293.33</v>
      </c>
    </row>
    <row r="34" spans="1:32" x14ac:dyDescent="0.3">
      <c r="A34" s="80"/>
      <c r="B34" s="81"/>
      <c r="C34" s="80"/>
      <c r="D34" s="81" t="s">
        <v>35</v>
      </c>
      <c r="E34" s="14">
        <v>11088</v>
      </c>
      <c r="F34" s="14"/>
      <c r="G34" s="14"/>
      <c r="H34" s="14"/>
      <c r="I34" s="14">
        <v>10901</v>
      </c>
      <c r="J34" s="14"/>
      <c r="K34" s="14">
        <v>10478</v>
      </c>
      <c r="L34" s="14">
        <v>10559</v>
      </c>
      <c r="M34" s="14"/>
      <c r="N34" s="14"/>
      <c r="O34" s="14"/>
      <c r="P34" s="14"/>
      <c r="Q34" s="25"/>
      <c r="R34" s="25"/>
      <c r="S34" s="25"/>
      <c r="T34" s="25">
        <v>10750</v>
      </c>
      <c r="U34" s="25">
        <f>Fibonacci!E18</f>
        <v>10144.775</v>
      </c>
      <c r="V34" s="25">
        <v>10429.761500000001</v>
      </c>
      <c r="W34" s="89">
        <v>10295.575000000001</v>
      </c>
      <c r="X34" s="89">
        <v>10334.472299999999</v>
      </c>
      <c r="Y34" s="89">
        <v>10321</v>
      </c>
      <c r="Z34" s="89"/>
      <c r="AA34" s="27">
        <f t="shared" ref="AA34:AF34" si="71">AA4-(AA22-AA4)</f>
        <v>9624.9722876091364</v>
      </c>
      <c r="AB34" s="27">
        <f t="shared" si="71"/>
        <v>9935.2182059508887</v>
      </c>
      <c r="AC34" s="27">
        <f t="shared" si="71"/>
        <v>9990.0353370890243</v>
      </c>
      <c r="AD34" s="27">
        <f t="shared" si="71"/>
        <v>10088.40138570172</v>
      </c>
      <c r="AE34" s="27">
        <f t="shared" si="71"/>
        <v>10087.596334524151</v>
      </c>
      <c r="AF34" s="27">
        <f>AF4-(AF22-AF4)</f>
        <v>10280.077244510196</v>
      </c>
    </row>
    <row r="35" spans="1:32" x14ac:dyDescent="0.3">
      <c r="A35" s="80"/>
      <c r="B35" s="80"/>
      <c r="C35" s="80"/>
      <c r="D35" s="81" t="s">
        <v>32</v>
      </c>
      <c r="E35" s="14">
        <v>10994</v>
      </c>
      <c r="F35" s="14"/>
      <c r="G35" s="14">
        <v>11145</v>
      </c>
      <c r="H35" s="14">
        <v>11145</v>
      </c>
      <c r="I35" s="14">
        <v>10846</v>
      </c>
      <c r="J35" s="14"/>
      <c r="K35" s="14">
        <v>10459</v>
      </c>
      <c r="L35" s="14">
        <v>10448</v>
      </c>
      <c r="M35" s="14">
        <v>10559</v>
      </c>
      <c r="N35" s="14"/>
      <c r="O35" s="14">
        <v>10559</v>
      </c>
      <c r="P35" s="14">
        <v>10559</v>
      </c>
      <c r="Q35" s="23"/>
      <c r="R35" s="23"/>
      <c r="S35" s="23"/>
      <c r="T35" s="23">
        <v>10732</v>
      </c>
      <c r="U35" s="23">
        <f>Fibonacci!E17</f>
        <v>10177.8681</v>
      </c>
      <c r="V35" s="23">
        <v>10410</v>
      </c>
      <c r="W35" s="88">
        <v>10278.801299999999</v>
      </c>
      <c r="X35" s="88">
        <v>10245.7554</v>
      </c>
      <c r="Y35" s="88">
        <v>10259</v>
      </c>
      <c r="Z35" s="88">
        <v>10273.691999999999</v>
      </c>
      <c r="AA35" s="14"/>
      <c r="AB35" s="14"/>
      <c r="AC35" s="14"/>
      <c r="AD35" s="14"/>
      <c r="AE35" s="14"/>
      <c r="AF35" s="14"/>
    </row>
    <row r="36" spans="1:32" x14ac:dyDescent="0.3">
      <c r="A36" s="80"/>
      <c r="B36" s="80"/>
      <c r="C36" s="80"/>
      <c r="D36" s="81" t="s">
        <v>32</v>
      </c>
      <c r="E36" s="14">
        <v>10940</v>
      </c>
      <c r="F36" s="14"/>
      <c r="G36" s="14">
        <v>11035</v>
      </c>
      <c r="H36" s="14">
        <v>11035</v>
      </c>
      <c r="I36" s="14">
        <v>10730</v>
      </c>
      <c r="J36" s="14"/>
      <c r="K36" s="14">
        <v>10351</v>
      </c>
      <c r="L36" s="14">
        <v>10421</v>
      </c>
      <c r="M36" s="14">
        <v>10421</v>
      </c>
      <c r="N36" s="14">
        <v>10559</v>
      </c>
      <c r="O36" s="14">
        <v>10335</v>
      </c>
      <c r="P36" s="14">
        <v>10493</v>
      </c>
      <c r="Q36" s="22"/>
      <c r="R36" s="22">
        <v>10565</v>
      </c>
      <c r="S36" s="22">
        <v>10565</v>
      </c>
      <c r="T36" s="22">
        <v>10657</v>
      </c>
      <c r="U36" s="22">
        <f>Fibonacci!E16</f>
        <v>10218.8138</v>
      </c>
      <c r="V36" s="22">
        <v>10376.727000000001</v>
      </c>
      <c r="W36" s="90">
        <v>10258.047399999999</v>
      </c>
      <c r="X36" s="90">
        <v>10219.1083</v>
      </c>
      <c r="Y36" s="90">
        <v>10204.86</v>
      </c>
      <c r="Z36" s="90">
        <v>10128</v>
      </c>
      <c r="AA36" s="28"/>
      <c r="AB36" s="105"/>
      <c r="AC36" s="105"/>
      <c r="AD36" s="105">
        <v>10430.35</v>
      </c>
      <c r="AE36" s="105">
        <v>10754.6762</v>
      </c>
      <c r="AF36" s="28">
        <v>10886.842399999998</v>
      </c>
    </row>
    <row r="37" spans="1:32" x14ac:dyDescent="0.3">
      <c r="A37" s="80"/>
      <c r="B37" s="80"/>
      <c r="C37" s="80"/>
      <c r="D37" s="81" t="s">
        <v>0</v>
      </c>
      <c r="E37" s="14">
        <f>E4</f>
        <v>10930.45</v>
      </c>
      <c r="F37" s="14"/>
      <c r="G37" s="14">
        <f>G4</f>
        <v>11008.3</v>
      </c>
      <c r="H37" s="14">
        <f>H4</f>
        <v>10858.25</v>
      </c>
      <c r="I37" s="14">
        <f>I4</f>
        <v>10599.25</v>
      </c>
      <c r="J37" s="14"/>
      <c r="K37" s="14">
        <f t="shared" ref="K37:P37" si="72">K4</f>
        <v>10316.450000000001</v>
      </c>
      <c r="L37" s="14">
        <f t="shared" si="72"/>
        <v>10348.049999999999</v>
      </c>
      <c r="M37" s="14">
        <f t="shared" si="72"/>
        <v>10301.049999999999</v>
      </c>
      <c r="N37" s="14">
        <f t="shared" si="72"/>
        <v>10460.1</v>
      </c>
      <c r="O37" s="14">
        <f t="shared" si="72"/>
        <v>10234.65</v>
      </c>
      <c r="P37" s="14">
        <f t="shared" si="72"/>
        <v>10472.5</v>
      </c>
      <c r="Q37" s="21"/>
      <c r="R37" s="21">
        <f t="shared" ref="R37:Y37" si="73">R4</f>
        <v>10584.75</v>
      </c>
      <c r="S37" s="21">
        <f t="shared" si="73"/>
        <v>10512.5</v>
      </c>
      <c r="T37" s="21">
        <f t="shared" si="73"/>
        <v>10584.75</v>
      </c>
      <c r="U37" s="21">
        <f t="shared" si="73"/>
        <v>10453.049999999999</v>
      </c>
      <c r="V37" s="21">
        <f t="shared" si="73"/>
        <v>10303.549999999999</v>
      </c>
      <c r="W37" s="91">
        <f t="shared" si="73"/>
        <v>10245.25</v>
      </c>
      <c r="X37" s="91">
        <f t="shared" si="73"/>
        <v>10146.799999999999</v>
      </c>
      <c r="Y37" s="91">
        <f t="shared" si="73"/>
        <v>10124.9</v>
      </c>
      <c r="Z37" s="91">
        <f>Z4</f>
        <v>10030</v>
      </c>
      <c r="AA37" s="89"/>
      <c r="AB37" s="89"/>
      <c r="AC37" s="89"/>
      <c r="AD37" s="89">
        <v>10346.441245</v>
      </c>
      <c r="AE37" s="89">
        <v>10558.768100000001</v>
      </c>
      <c r="AF37" s="89">
        <v>10678.699999999999</v>
      </c>
    </row>
    <row r="38" spans="1:32" x14ac:dyDescent="0.3">
      <c r="A38" s="80"/>
      <c r="B38" s="80"/>
      <c r="C38" s="80"/>
      <c r="D38" s="81" t="s">
        <v>33</v>
      </c>
      <c r="E38" s="14">
        <v>10836</v>
      </c>
      <c r="F38" s="14"/>
      <c r="G38" s="14">
        <v>10821</v>
      </c>
      <c r="H38" s="14">
        <v>10806</v>
      </c>
      <c r="I38" s="14">
        <v>10497</v>
      </c>
      <c r="J38" s="14"/>
      <c r="K38" s="14">
        <v>10195</v>
      </c>
      <c r="L38" s="14">
        <v>10335</v>
      </c>
      <c r="M38" s="14">
        <v>10275</v>
      </c>
      <c r="N38" s="14">
        <v>10434</v>
      </c>
      <c r="O38" s="14">
        <v>10120</v>
      </c>
      <c r="P38" s="14">
        <v>10420</v>
      </c>
      <c r="Q38" s="24"/>
      <c r="R38" s="24">
        <v>10449</v>
      </c>
      <c r="S38" s="24">
        <v>10449</v>
      </c>
      <c r="T38" s="24">
        <v>10524</v>
      </c>
      <c r="U38" s="24">
        <f>Fibonacci!C33</f>
        <v>973.38880000000063</v>
      </c>
      <c r="V38" s="24">
        <v>10191.941999999999</v>
      </c>
      <c r="W38" s="92">
        <v>10231.897999999999</v>
      </c>
      <c r="X38" s="92">
        <v>10123.102000000001</v>
      </c>
      <c r="Y38" s="92">
        <v>10095</v>
      </c>
      <c r="Z38" s="92">
        <v>10020.276</v>
      </c>
      <c r="AA38" s="88"/>
      <c r="AB38" s="88"/>
      <c r="AC38" s="88">
        <v>10345.35</v>
      </c>
      <c r="AD38" s="88">
        <v>10323.256300000001</v>
      </c>
      <c r="AE38" s="88">
        <v>10492.581900000001</v>
      </c>
      <c r="AF38" s="95">
        <v>10550.042399999998</v>
      </c>
    </row>
    <row r="39" spans="1:32" x14ac:dyDescent="0.3">
      <c r="A39" s="80"/>
      <c r="B39" s="80"/>
      <c r="C39" s="80"/>
      <c r="D39" s="81" t="s">
        <v>34</v>
      </c>
      <c r="E39" s="14">
        <v>10736</v>
      </c>
      <c r="F39" s="14"/>
      <c r="G39" s="14">
        <v>10784</v>
      </c>
      <c r="H39" s="14">
        <v>10780</v>
      </c>
      <c r="I39" s="14">
        <v>10387</v>
      </c>
      <c r="J39" s="14"/>
      <c r="K39" s="14">
        <v>10020</v>
      </c>
      <c r="L39" s="14">
        <v>10309</v>
      </c>
      <c r="M39" s="14">
        <v>10240</v>
      </c>
      <c r="N39" s="14">
        <v>10404</v>
      </c>
      <c r="O39" s="14">
        <v>9951</v>
      </c>
      <c r="P39" s="14">
        <v>10375</v>
      </c>
      <c r="Q39" s="32"/>
      <c r="R39" s="32">
        <v>10410</v>
      </c>
      <c r="S39" s="32">
        <v>10410</v>
      </c>
      <c r="T39" s="32"/>
      <c r="U39" s="32">
        <f>Fibonacci!C35</f>
        <v>1203.2000000000007</v>
      </c>
      <c r="V39" s="32">
        <v>10142.5</v>
      </c>
      <c r="W39" s="87">
        <v>10177.5</v>
      </c>
      <c r="X39" s="87">
        <v>10102.35</v>
      </c>
      <c r="Y39" s="87">
        <v>10079</v>
      </c>
      <c r="Z39" s="87">
        <v>9987</v>
      </c>
      <c r="AA39" s="90"/>
      <c r="AB39" s="90"/>
      <c r="AC39" s="90">
        <v>10273.691999999999</v>
      </c>
      <c r="AD39" s="90">
        <v>10290.174999999999</v>
      </c>
      <c r="AE39" s="90">
        <v>10451.636200000001</v>
      </c>
      <c r="AF39" s="90">
        <v>10470.5576</v>
      </c>
    </row>
    <row r="40" spans="1:32" x14ac:dyDescent="0.3">
      <c r="A40" s="80"/>
      <c r="B40" s="80"/>
      <c r="C40" s="80"/>
      <c r="D40" s="81" t="s">
        <v>36</v>
      </c>
      <c r="E40" s="14"/>
      <c r="F40" s="14"/>
      <c r="G40" s="14"/>
      <c r="H40" s="14">
        <v>10749</v>
      </c>
      <c r="I40" s="14">
        <v>9951</v>
      </c>
      <c r="J40" s="14"/>
      <c r="K40" s="14">
        <v>9951</v>
      </c>
      <c r="L40" s="14"/>
      <c r="M40" s="14">
        <v>10198</v>
      </c>
      <c r="N40" s="14">
        <v>10280</v>
      </c>
      <c r="O40" s="14"/>
      <c r="P40" s="14">
        <v>10188</v>
      </c>
      <c r="Q40" s="26"/>
      <c r="R40" s="26"/>
      <c r="S40" s="26"/>
      <c r="T40" s="26"/>
      <c r="U40" s="26">
        <f>Fibonacci!C37</f>
        <v>1433.0112000000006</v>
      </c>
      <c r="V40" s="26">
        <v>10093.058000000001</v>
      </c>
      <c r="W40" s="93">
        <v>10123.102000000001</v>
      </c>
      <c r="X40" s="93">
        <v>9947</v>
      </c>
      <c r="Y40" s="93">
        <v>9947</v>
      </c>
      <c r="Z40" s="93">
        <v>9953.7240000000002</v>
      </c>
      <c r="AA40" s="102">
        <f>AA4</f>
        <v>10030</v>
      </c>
      <c r="AB40" s="102"/>
      <c r="AC40" s="102">
        <f>AC4</f>
        <v>10250.85</v>
      </c>
      <c r="AD40" s="102">
        <f>AD4</f>
        <v>10198.4</v>
      </c>
      <c r="AE40" s="102">
        <f>AE4</f>
        <v>10386.6</v>
      </c>
      <c r="AF40" s="102">
        <f>AF4</f>
        <v>10380.450000000001</v>
      </c>
    </row>
    <row r="41" spans="1:32" x14ac:dyDescent="0.3">
      <c r="A41" s="80"/>
      <c r="B41" s="80"/>
      <c r="C41" s="80"/>
      <c r="D41" s="81" t="s">
        <v>38</v>
      </c>
      <c r="E41" s="14"/>
      <c r="F41" s="14"/>
      <c r="G41" s="14"/>
      <c r="H41" s="14"/>
      <c r="I41" s="14"/>
      <c r="J41" s="14"/>
      <c r="K41" s="14">
        <v>9918</v>
      </c>
      <c r="L41" s="14"/>
      <c r="M41" s="14"/>
      <c r="N41" s="14">
        <v>10198</v>
      </c>
      <c r="O41" s="14"/>
      <c r="P41" s="14">
        <v>10138</v>
      </c>
      <c r="Q41" s="27"/>
      <c r="R41" s="27"/>
      <c r="S41" s="27"/>
      <c r="T41" s="27"/>
      <c r="U41" s="27">
        <f>Fibonacci!C38</f>
        <v>1574.9888000000012</v>
      </c>
      <c r="V41" s="27">
        <v>10058.4067</v>
      </c>
      <c r="W41" s="94">
        <v>10084.9773</v>
      </c>
      <c r="X41" s="94"/>
      <c r="Y41" s="94">
        <v>9838.2039999999997</v>
      </c>
      <c r="Z41" s="94">
        <v>9910</v>
      </c>
      <c r="AA41" s="92"/>
      <c r="AB41" s="92"/>
      <c r="AC41" s="92">
        <v>10211</v>
      </c>
      <c r="AD41" s="92">
        <v>10149.593999999999</v>
      </c>
      <c r="AE41" s="92">
        <v>10327.347600000001</v>
      </c>
      <c r="AF41" s="92">
        <v>10362.415199999999</v>
      </c>
    </row>
    <row r="42" spans="1:32" x14ac:dyDescent="0.3">
      <c r="A42" s="80"/>
      <c r="B42" s="80"/>
      <c r="C42" s="80"/>
      <c r="D42" s="81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87"/>
      <c r="AB42" s="87"/>
      <c r="AC42" s="87">
        <v>10175</v>
      </c>
      <c r="AD42" s="87">
        <v>10124</v>
      </c>
      <c r="AE42" s="87">
        <v>10284.876200000001</v>
      </c>
      <c r="AF42" s="86">
        <v>10313.242399999999</v>
      </c>
    </row>
    <row r="43" spans="1:32" x14ac:dyDescent="0.3">
      <c r="A43" s="80"/>
      <c r="B43" s="80"/>
      <c r="C43" s="81"/>
      <c r="D43" s="81" t="s">
        <v>10</v>
      </c>
      <c r="E43" s="3">
        <f t="shared" ref="E43:P43" si="74">ABS(E2-E3)</f>
        <v>183.80000000000109</v>
      </c>
      <c r="F43" s="3">
        <f t="shared" si="74"/>
        <v>320</v>
      </c>
      <c r="G43" s="3">
        <f t="shared" si="74"/>
        <v>214.10000000000036</v>
      </c>
      <c r="H43" s="3">
        <f t="shared" si="74"/>
        <v>145.29999999999927</v>
      </c>
      <c r="I43" s="3">
        <f t="shared" si="74"/>
        <v>207.45000000000073</v>
      </c>
      <c r="J43" s="3">
        <f t="shared" si="74"/>
        <v>773.75</v>
      </c>
      <c r="K43" s="3">
        <f t="shared" si="74"/>
        <v>278.75</v>
      </c>
      <c r="L43" s="3">
        <f t="shared" si="74"/>
        <v>199.95000000000073</v>
      </c>
      <c r="M43" s="3">
        <f t="shared" si="74"/>
        <v>118.25</v>
      </c>
      <c r="N43" s="3">
        <f t="shared" si="74"/>
        <v>164.10000000000036</v>
      </c>
      <c r="O43" s="3">
        <f t="shared" si="74"/>
        <v>197.35000000000036</v>
      </c>
      <c r="P43" s="3">
        <f t="shared" si="74"/>
        <v>170.30000000000109</v>
      </c>
      <c r="Q43" s="3">
        <f>ABS(Q2-Q3)</f>
        <v>402.04999999999927</v>
      </c>
      <c r="R43" s="3">
        <v>116.14999999999964</v>
      </c>
      <c r="S43" s="3">
        <f t="shared" ref="S43:Y43" si="75">ABS(S2-S3)</f>
        <v>116.14999999999964</v>
      </c>
      <c r="T43" s="3">
        <f t="shared" si="75"/>
        <v>79.600000000000364</v>
      </c>
      <c r="U43" s="3">
        <f t="shared" si="75"/>
        <v>273.69999999999891</v>
      </c>
      <c r="V43" s="3">
        <f t="shared" si="75"/>
        <v>130.5</v>
      </c>
      <c r="W43" s="3">
        <f t="shared" si="75"/>
        <v>184.54999999999927</v>
      </c>
      <c r="X43" s="3">
        <f t="shared" si="75"/>
        <v>119.75</v>
      </c>
      <c r="Y43" s="3">
        <f t="shared" si="75"/>
        <v>87.300000000001091</v>
      </c>
      <c r="Z43" s="3">
        <f>ABS(Z2-Z3)</f>
        <v>124.30000000000109</v>
      </c>
      <c r="AA43" s="93"/>
      <c r="AB43" s="93"/>
      <c r="AC43" s="93"/>
      <c r="AD43" s="93">
        <v>10098.406000000001</v>
      </c>
      <c r="AE43" s="93">
        <v>10250.549999999999</v>
      </c>
      <c r="AF43" s="93">
        <v>10273.5</v>
      </c>
    </row>
    <row r="44" spans="1:32" x14ac:dyDescent="0.3">
      <c r="A44" s="80"/>
      <c r="B44" s="80"/>
      <c r="C44" s="81"/>
      <c r="D44" s="81" t="s">
        <v>9</v>
      </c>
      <c r="E44" s="14">
        <f t="shared" ref="E44:P44" si="76">E43*1.1</f>
        <v>202.18000000000123</v>
      </c>
      <c r="F44" s="14">
        <f t="shared" si="76"/>
        <v>352</v>
      </c>
      <c r="G44" s="14">
        <f t="shared" si="76"/>
        <v>235.51000000000042</v>
      </c>
      <c r="H44" s="14">
        <f t="shared" si="76"/>
        <v>159.82999999999922</v>
      </c>
      <c r="I44" s="14">
        <f t="shared" si="76"/>
        <v>228.19500000000082</v>
      </c>
      <c r="J44" s="14">
        <f t="shared" si="76"/>
        <v>851.12500000000011</v>
      </c>
      <c r="K44" s="14">
        <f t="shared" si="76"/>
        <v>306.625</v>
      </c>
      <c r="L44" s="14">
        <f t="shared" si="76"/>
        <v>219.94500000000082</v>
      </c>
      <c r="M44" s="14">
        <f t="shared" si="76"/>
        <v>130.07500000000002</v>
      </c>
      <c r="N44" s="14">
        <f t="shared" si="76"/>
        <v>180.51000000000042</v>
      </c>
      <c r="O44" s="14">
        <f t="shared" si="76"/>
        <v>217.08500000000041</v>
      </c>
      <c r="P44" s="14">
        <f t="shared" si="76"/>
        <v>187.33000000000121</v>
      </c>
      <c r="Q44" s="14">
        <f>Q43*1.1</f>
        <v>442.25499999999926</v>
      </c>
      <c r="R44" s="14">
        <v>127.76499999999962</v>
      </c>
      <c r="S44" s="14">
        <f t="shared" ref="S44:Y44" si="77">S43*1.1</f>
        <v>127.76499999999962</v>
      </c>
      <c r="T44" s="14">
        <f t="shared" si="77"/>
        <v>87.5600000000004</v>
      </c>
      <c r="U44" s="14">
        <f t="shared" si="77"/>
        <v>301.0699999999988</v>
      </c>
      <c r="V44" s="14">
        <f t="shared" si="77"/>
        <v>143.55000000000001</v>
      </c>
      <c r="W44" s="14">
        <f t="shared" si="77"/>
        <v>203.00499999999923</v>
      </c>
      <c r="X44" s="14">
        <f t="shared" si="77"/>
        <v>131.72500000000002</v>
      </c>
      <c r="Y44" s="14">
        <f t="shared" si="77"/>
        <v>96.030000000001209</v>
      </c>
      <c r="Z44" s="14">
        <f>Z43*1.1</f>
        <v>136.73000000000121</v>
      </c>
      <c r="AA44" s="94"/>
      <c r="AB44" s="94"/>
      <c r="AC44" s="94"/>
      <c r="AD44" s="94">
        <v>10082.593999999999</v>
      </c>
      <c r="AE44" s="94"/>
      <c r="AF44" s="94"/>
    </row>
    <row r="45" spans="1:32" x14ac:dyDescent="0.3">
      <c r="A45" s="80"/>
      <c r="B45" s="80"/>
      <c r="C45" s="81"/>
      <c r="D45" s="81" t="s">
        <v>11</v>
      </c>
      <c r="E45" s="3">
        <f t="shared" ref="E45:P45" si="78">(E2+E3)</f>
        <v>21884.400000000001</v>
      </c>
      <c r="F45" s="3">
        <f t="shared" si="78"/>
        <v>22020</v>
      </c>
      <c r="G45" s="3">
        <f t="shared" si="78"/>
        <v>21857.199999999997</v>
      </c>
      <c r="H45" s="3">
        <f t="shared" si="78"/>
        <v>21832.799999999999</v>
      </c>
      <c r="I45" s="3">
        <f t="shared" si="78"/>
        <v>21301.95</v>
      </c>
      <c r="J45" s="3">
        <f t="shared" si="78"/>
        <v>21297.55</v>
      </c>
      <c r="K45" s="3">
        <f t="shared" si="78"/>
        <v>20802.55</v>
      </c>
      <c r="L45" s="3">
        <f t="shared" si="78"/>
        <v>20596.75</v>
      </c>
      <c r="M45" s="3">
        <f t="shared" si="78"/>
        <v>20676.95</v>
      </c>
      <c r="N45" s="3">
        <f t="shared" si="78"/>
        <v>20800.599999999999</v>
      </c>
      <c r="O45" s="3">
        <f t="shared" si="78"/>
        <v>20474.550000000003</v>
      </c>
      <c r="P45" s="3">
        <f t="shared" si="78"/>
        <v>20814.599999999999</v>
      </c>
      <c r="Q45" s="3">
        <f>(Q2+Q3)</f>
        <v>20679.25</v>
      </c>
      <c r="R45" s="3">
        <v>20936.449999999997</v>
      </c>
      <c r="S45" s="3">
        <f t="shared" ref="S45:Y45" si="79">(S2+S3)</f>
        <v>20936.449999999997</v>
      </c>
      <c r="T45" s="3">
        <f t="shared" si="79"/>
        <v>21130.199999999997</v>
      </c>
      <c r="U45" s="3">
        <f t="shared" si="79"/>
        <v>21146.6</v>
      </c>
      <c r="V45" s="3">
        <f t="shared" si="79"/>
        <v>20629.7</v>
      </c>
      <c r="W45" s="3">
        <f t="shared" si="79"/>
        <v>20632.55</v>
      </c>
      <c r="X45" s="3">
        <f t="shared" si="79"/>
        <v>20324.45</v>
      </c>
      <c r="Y45" s="3">
        <f t="shared" si="79"/>
        <v>20245.900000000001</v>
      </c>
      <c r="Z45" s="3">
        <f>(Z2+Z3)</f>
        <v>20133.400000000001</v>
      </c>
      <c r="AA45" s="14"/>
      <c r="AB45" s="14"/>
      <c r="AC45" s="14"/>
      <c r="AD45" s="14"/>
      <c r="AE45" s="14"/>
      <c r="AF45" s="14"/>
    </row>
    <row r="46" spans="1:32" x14ac:dyDescent="0.3">
      <c r="A46" s="80"/>
      <c r="B46" s="80"/>
      <c r="C46" s="80"/>
      <c r="D46" s="81" t="s">
        <v>6</v>
      </c>
      <c r="E46" s="3">
        <f t="shared" ref="E46:P46" si="80">(E2+E3)/2</f>
        <v>10942.2</v>
      </c>
      <c r="F46" s="3">
        <f t="shared" si="80"/>
        <v>11010</v>
      </c>
      <c r="G46" s="3">
        <f t="shared" si="80"/>
        <v>10928.599999999999</v>
      </c>
      <c r="H46" s="3">
        <f t="shared" si="80"/>
        <v>10916.4</v>
      </c>
      <c r="I46" s="3">
        <f t="shared" si="80"/>
        <v>10650.975</v>
      </c>
      <c r="J46" s="3">
        <f t="shared" si="80"/>
        <v>10648.775</v>
      </c>
      <c r="K46" s="3">
        <f t="shared" si="80"/>
        <v>10401.275</v>
      </c>
      <c r="L46" s="3">
        <f t="shared" si="80"/>
        <v>10298.375</v>
      </c>
      <c r="M46" s="3">
        <f t="shared" si="80"/>
        <v>10338.475</v>
      </c>
      <c r="N46" s="3">
        <f t="shared" si="80"/>
        <v>10400.299999999999</v>
      </c>
      <c r="O46" s="3">
        <f t="shared" si="80"/>
        <v>10237.275000000001</v>
      </c>
      <c r="P46" s="3">
        <f t="shared" si="80"/>
        <v>10407.299999999999</v>
      </c>
      <c r="Q46" s="3">
        <f>(Q2+Q3)/2</f>
        <v>10339.625</v>
      </c>
      <c r="R46" s="3">
        <v>10468.224999999999</v>
      </c>
      <c r="S46" s="3">
        <f t="shared" ref="S46:Y46" si="81">(S2+S3)/2</f>
        <v>10468.224999999999</v>
      </c>
      <c r="T46" s="3">
        <f t="shared" si="81"/>
        <v>10565.099999999999</v>
      </c>
      <c r="U46" s="3">
        <f t="shared" si="81"/>
        <v>10573.3</v>
      </c>
      <c r="V46" s="3">
        <f t="shared" si="81"/>
        <v>10314.85</v>
      </c>
      <c r="W46" s="3">
        <f t="shared" si="81"/>
        <v>10316.275</v>
      </c>
      <c r="X46" s="3">
        <f t="shared" si="81"/>
        <v>10162.225</v>
      </c>
      <c r="Y46" s="3">
        <f t="shared" si="81"/>
        <v>10122.950000000001</v>
      </c>
      <c r="Z46" s="3">
        <f>(Z2+Z3)/2</f>
        <v>10066.700000000001</v>
      </c>
      <c r="AA46" s="3">
        <f t="shared" ref="AA46:AF46" si="82">ABS(AA2-AA3)</f>
        <v>404</v>
      </c>
      <c r="AB46" s="3">
        <f t="shared" si="82"/>
        <v>586.60000000000036</v>
      </c>
      <c r="AC46" s="3">
        <f t="shared" si="82"/>
        <v>254.94999999999891</v>
      </c>
      <c r="AD46" s="3">
        <f t="shared" si="82"/>
        <v>109.75</v>
      </c>
      <c r="AE46" s="3">
        <f t="shared" si="82"/>
        <v>290.89999999999964</v>
      </c>
      <c r="AF46" s="3">
        <f t="shared" si="82"/>
        <v>100</v>
      </c>
    </row>
    <row r="47" spans="1:32" x14ac:dyDescent="0.3">
      <c r="AA47" s="14">
        <f t="shared" ref="AA47:AF47" si="83">AA46*1.1</f>
        <v>444.40000000000003</v>
      </c>
      <c r="AB47" s="14">
        <f t="shared" si="83"/>
        <v>645.26000000000045</v>
      </c>
      <c r="AC47" s="14">
        <f t="shared" si="83"/>
        <v>280.4449999999988</v>
      </c>
      <c r="AD47" s="14">
        <f t="shared" si="83"/>
        <v>120.72500000000001</v>
      </c>
      <c r="AE47" s="14">
        <f t="shared" si="83"/>
        <v>319.98999999999961</v>
      </c>
      <c r="AF47" s="14">
        <f t="shared" si="83"/>
        <v>110.00000000000001</v>
      </c>
    </row>
    <row r="48" spans="1:32" x14ac:dyDescent="0.3">
      <c r="AA48" s="3">
        <f t="shared" ref="AA48:AF48" si="84">(AA2+AA3)</f>
        <v>20413.099999999999</v>
      </c>
      <c r="AB48" s="3">
        <f t="shared" si="84"/>
        <v>20627.300000000003</v>
      </c>
      <c r="AC48" s="3">
        <f t="shared" si="84"/>
        <v>20295.650000000001</v>
      </c>
      <c r="AD48" s="3">
        <f t="shared" si="84"/>
        <v>20460.45</v>
      </c>
      <c r="AE48" s="3">
        <f t="shared" si="84"/>
        <v>20501.099999999999</v>
      </c>
      <c r="AF48" s="3">
        <f t="shared" si="84"/>
        <v>20783.8</v>
      </c>
    </row>
    <row r="49" spans="27:32" x14ac:dyDescent="0.3">
      <c r="AA49" s="3">
        <f t="shared" ref="AA49:AF49" si="85">(AA2+AA3)/2</f>
        <v>10206.549999999999</v>
      </c>
      <c r="AB49" s="3">
        <f t="shared" si="85"/>
        <v>10313.650000000001</v>
      </c>
      <c r="AC49" s="3">
        <f t="shared" si="85"/>
        <v>10147.825000000001</v>
      </c>
      <c r="AD49" s="3">
        <f t="shared" si="85"/>
        <v>10230.225</v>
      </c>
      <c r="AE49" s="3">
        <f t="shared" si="85"/>
        <v>10250.549999999999</v>
      </c>
      <c r="AF49" s="3">
        <f t="shared" si="85"/>
        <v>10391.9</v>
      </c>
    </row>
    <row r="52" spans="27:32" x14ac:dyDescent="0.3">
      <c r="AA52" s="15">
        <f t="shared" ref="AA52:AF52" si="86">AA13+AA55/2</f>
        <v>10206.549999999999</v>
      </c>
      <c r="AB52" s="15">
        <f t="shared" si="86"/>
        <v>10473.216666666667</v>
      </c>
      <c r="AC52" s="15">
        <f t="shared" si="86"/>
        <v>10216.508333333331</v>
      </c>
      <c r="AD52" s="15">
        <f t="shared" si="86"/>
        <v>10230.225</v>
      </c>
      <c r="AE52" s="15">
        <f t="shared" si="86"/>
        <v>10341.25</v>
      </c>
      <c r="AF52" s="15">
        <f t="shared" si="86"/>
        <v>10391.9</v>
      </c>
    </row>
    <row r="53" spans="27:32" x14ac:dyDescent="0.3">
      <c r="AA53" s="34">
        <f>AA13</f>
        <v>10147.699999999999</v>
      </c>
      <c r="AB53" s="34">
        <f t="shared" ref="AB53:AF53" si="87">AB13</f>
        <v>10393.433333333334</v>
      </c>
      <c r="AC53" s="34">
        <f t="shared" si="87"/>
        <v>10182.166666666666</v>
      </c>
      <c r="AD53" s="34">
        <f t="shared" si="87"/>
        <v>10219.616666666667</v>
      </c>
      <c r="AE53" s="34">
        <f t="shared" si="87"/>
        <v>10295.9</v>
      </c>
      <c r="AF53" s="34">
        <f t="shared" si="87"/>
        <v>10388.083333333334</v>
      </c>
    </row>
    <row r="54" spans="27:32" x14ac:dyDescent="0.3">
      <c r="AA54" s="16">
        <f t="shared" ref="AA54:AF54" si="88">AA13-AA55/2</f>
        <v>10088.849999999999</v>
      </c>
      <c r="AB54" s="16">
        <f t="shared" si="88"/>
        <v>10313.650000000001</v>
      </c>
      <c r="AC54" s="16">
        <f t="shared" si="88"/>
        <v>10147.825000000001</v>
      </c>
      <c r="AD54" s="16">
        <f t="shared" si="88"/>
        <v>10209.008333333333</v>
      </c>
      <c r="AE54" s="16">
        <f t="shared" si="88"/>
        <v>10250.549999999999</v>
      </c>
      <c r="AF54" s="16">
        <f t="shared" si="88"/>
        <v>10384.266666666668</v>
      </c>
    </row>
    <row r="55" spans="27:32" x14ac:dyDescent="0.3">
      <c r="AA55" s="33">
        <f t="shared" ref="AA55:AF55" si="89">ABS((AA13-AA49)*2)</f>
        <v>117.70000000000073</v>
      </c>
      <c r="AB55" s="33">
        <f t="shared" si="89"/>
        <v>159.5666666666657</v>
      </c>
      <c r="AC55" s="33">
        <f t="shared" si="89"/>
        <v>68.683333333330665</v>
      </c>
      <c r="AD55" s="33">
        <f t="shared" si="89"/>
        <v>21.216666666667152</v>
      </c>
      <c r="AE55" s="33">
        <f t="shared" si="89"/>
        <v>90.700000000000728</v>
      </c>
      <c r="AF55" s="33">
        <f t="shared" si="89"/>
        <v>7.6333333333313931</v>
      </c>
    </row>
  </sheetData>
  <mergeCells count="3">
    <mergeCell ref="A5:D5"/>
    <mergeCell ref="A18:D18"/>
    <mergeCell ref="A32:D3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A4" workbookViewId="0">
      <selection activeCell="C16" sqref="C16:C17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10004.549999999999</v>
      </c>
      <c r="D6" s="45"/>
      <c r="E6" s="46">
        <v>10004.549999999999</v>
      </c>
      <c r="F6" s="45"/>
      <c r="G6" s="47">
        <v>10004.549999999999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10606.15</v>
      </c>
      <c r="D9" s="45"/>
      <c r="E9" s="46">
        <v>10285</v>
      </c>
      <c r="F9" s="45"/>
      <c r="G9" s="47">
        <v>10441.9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/>
      <c r="D12" s="45" t="s">
        <v>53</v>
      </c>
      <c r="E12" s="46">
        <v>10105</v>
      </c>
      <c r="F12" s="45"/>
      <c r="G12" s="47">
        <v>10341.9</v>
      </c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10464.172399999999</v>
      </c>
      <c r="D16" s="71"/>
      <c r="E16" s="70">
        <f>VALUE(23.6/100*(E6-E9)+E9)</f>
        <v>10218.8138</v>
      </c>
      <c r="F16" s="72"/>
      <c r="G16" s="73">
        <f>VALUE(23.6/100*(G6-G9)+G9)</f>
        <v>10338.6854</v>
      </c>
    </row>
    <row r="17" spans="2:7" x14ac:dyDescent="0.3">
      <c r="B17" s="64">
        <v>0.38200000000000001</v>
      </c>
      <c r="C17" s="65">
        <f>38.2/100*(C6-C9)+C9</f>
        <v>10376.3388</v>
      </c>
      <c r="D17" s="66"/>
      <c r="E17" s="65">
        <f>VALUE(38.2/100*(E6-E9)+E9)</f>
        <v>10177.8681</v>
      </c>
      <c r="F17" s="67"/>
      <c r="G17" s="68">
        <f>VALUE(38.2/100*(G6-G9)+G9)</f>
        <v>10274.8323</v>
      </c>
    </row>
    <row r="18" spans="2:7" x14ac:dyDescent="0.3">
      <c r="B18" s="69">
        <v>0.5</v>
      </c>
      <c r="C18" s="70">
        <f>VALUE(50/100*(C6-C9)+C9)</f>
        <v>10305.349999999999</v>
      </c>
      <c r="D18" s="71"/>
      <c r="E18" s="70">
        <f>VALUE(50/100*(E6-E9)+E9)</f>
        <v>10144.775</v>
      </c>
      <c r="F18" s="72"/>
      <c r="G18" s="73">
        <f>VALUE(50/100*(G6-G9)+G9)</f>
        <v>10223.224999999999</v>
      </c>
    </row>
    <row r="19" spans="2:7" x14ac:dyDescent="0.3">
      <c r="B19" s="69">
        <v>0.61799999999999999</v>
      </c>
      <c r="C19" s="70">
        <f>VALUE(61.8/100*(C6-C9)+C9)</f>
        <v>10234.361199999999</v>
      </c>
      <c r="D19" s="71"/>
      <c r="E19" s="70">
        <f>VALUE(61.8/100*(E6-E9)+E9)</f>
        <v>10111.6819</v>
      </c>
      <c r="F19" s="72"/>
      <c r="G19" s="73">
        <f>VALUE(61.8/100*(G6-G9)+G9)</f>
        <v>10171.617699999999</v>
      </c>
    </row>
    <row r="20" spans="2:7" x14ac:dyDescent="0.3">
      <c r="B20" s="53">
        <v>0.70699999999999996</v>
      </c>
      <c r="C20" s="54">
        <f>VALUE(70.7/100*(C6-C9)+C9)</f>
        <v>10180.818799999999</v>
      </c>
      <c r="D20" s="55"/>
      <c r="E20" s="54">
        <f>VALUE(70.7/100*(E6-E9)+E9)</f>
        <v>10086.72185</v>
      </c>
      <c r="F20" s="56"/>
      <c r="G20" s="57">
        <f>VALUE(70.7/100*(G6-G9)+G9)</f>
        <v>10132.69355</v>
      </c>
    </row>
    <row r="21" spans="2:7" x14ac:dyDescent="0.3">
      <c r="B21" s="53">
        <v>0.78600000000000003</v>
      </c>
      <c r="C21" s="54">
        <f>VALUE(78.6/100*(C6-C9)+C9)</f>
        <v>10133.2924</v>
      </c>
      <c r="D21" s="55"/>
      <c r="E21" s="54">
        <f>VALUE(78.6/100*(E6-E9)+E9)</f>
        <v>10064.566299999999</v>
      </c>
      <c r="F21" s="56"/>
      <c r="G21" s="57">
        <f>VALUE(78.6/100*(G6-G9)+G9)</f>
        <v>10098.142899999999</v>
      </c>
    </row>
    <row r="22" spans="2:7" x14ac:dyDescent="0.3">
      <c r="B22" s="53">
        <v>1</v>
      </c>
      <c r="C22" s="54">
        <f>VALUE(100/100*(C6-C9)+C9)</f>
        <v>10004.549999999999</v>
      </c>
      <c r="D22" s="55"/>
      <c r="E22" s="54">
        <f>VALUE(100/100*(E6-E9)+E9)</f>
        <v>10004.549999999999</v>
      </c>
      <c r="F22" s="56"/>
      <c r="G22" s="57">
        <f>VALUE(100/100*(G6-G9)+G9)</f>
        <v>10004.549999999999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229.81120000000016</v>
      </c>
      <c r="D25" s="84"/>
      <c r="E25" s="62">
        <f>VALUE(E12-38.2/100*(E6-E9))</f>
        <v>10212.1319</v>
      </c>
      <c r="F25" s="85"/>
      <c r="G25" s="62">
        <f>VALUE(G12-38.2/100*(G6-G9))</f>
        <v>10508.967699999999</v>
      </c>
    </row>
    <row r="26" spans="2:7" x14ac:dyDescent="0.3">
      <c r="B26" s="59">
        <v>0.5</v>
      </c>
      <c r="C26" s="62">
        <f>VALUE(C12-50/100*(C6-C9))</f>
        <v>300.80000000000018</v>
      </c>
      <c r="D26" s="84"/>
      <c r="E26" s="62">
        <f>VALUE(E12-50/100*(E6-E9))</f>
        <v>10245.225</v>
      </c>
      <c r="F26" s="85"/>
      <c r="G26" s="62">
        <f>VALUE(G12-50/100*(G6-G9))</f>
        <v>10560.575000000001</v>
      </c>
    </row>
    <row r="27" spans="2:7" x14ac:dyDescent="0.3">
      <c r="B27" s="59">
        <v>0.61799999999999999</v>
      </c>
      <c r="C27" s="62">
        <f>VALUE(C12-61.8/100*(C6-C9))</f>
        <v>371.78880000000021</v>
      </c>
      <c r="D27" s="84"/>
      <c r="E27" s="62">
        <f>VALUE(E12-61.8/100*(E6-E9))</f>
        <v>10278.3181</v>
      </c>
      <c r="F27" s="85"/>
      <c r="G27" s="62">
        <f>VALUE(G12-61.8/100*(G6-G9))</f>
        <v>10612.1823</v>
      </c>
    </row>
    <row r="28" spans="2:7" x14ac:dyDescent="0.3">
      <c r="B28" s="53">
        <v>0.70699999999999996</v>
      </c>
      <c r="C28" s="57">
        <f>VALUE(C12-70.07/100*(C6-C9))</f>
        <v>421.54112000000021</v>
      </c>
      <c r="D28" s="55"/>
      <c r="E28" s="57">
        <f>VALUE(E12-70.07/100*(E6-E9))</f>
        <v>10301.511315</v>
      </c>
      <c r="F28" s="56"/>
      <c r="G28" s="57">
        <f>VALUE(G12-70.07/100*(G6-G9))</f>
        <v>10648.351145000001</v>
      </c>
    </row>
    <row r="29" spans="2:7" x14ac:dyDescent="0.3">
      <c r="B29" s="59">
        <v>1</v>
      </c>
      <c r="C29" s="62">
        <f>VALUE(C12-100/100*(C6-C9))</f>
        <v>601.60000000000036</v>
      </c>
      <c r="D29" s="84"/>
      <c r="E29" s="62">
        <f>VALUE(E12-100/100*(E6-E9))</f>
        <v>10385.450000000001</v>
      </c>
      <c r="F29" s="85"/>
      <c r="G29" s="62">
        <f>VALUE(G12-100/100*(G6-G9))</f>
        <v>10779.25</v>
      </c>
    </row>
    <row r="30" spans="2:7" x14ac:dyDescent="0.3">
      <c r="B30" s="53">
        <v>1.236</v>
      </c>
      <c r="C30" s="57">
        <f>VALUE(C12-123.6/100*(C6-C9))</f>
        <v>743.57760000000042</v>
      </c>
      <c r="D30" s="55"/>
      <c r="E30" s="57">
        <f>VALUE(E12-123.6/100*(E6-E9))</f>
        <v>10451.636200000001</v>
      </c>
      <c r="F30" s="56"/>
      <c r="G30" s="57">
        <f>VALUE(G12-123.6/100*(G6-G9))</f>
        <v>10882.464599999999</v>
      </c>
    </row>
    <row r="31" spans="2:7" x14ac:dyDescent="0.3">
      <c r="B31" s="53">
        <v>1.3819999999999999</v>
      </c>
      <c r="C31" s="57">
        <f>VALUE(C12-138.2/100*(C6-C9))</f>
        <v>831.41120000000046</v>
      </c>
      <c r="D31" s="55"/>
      <c r="E31" s="57">
        <f>VALUE(E12-138.2/100*(E6-E9))</f>
        <v>10492.581900000001</v>
      </c>
      <c r="F31" s="56"/>
      <c r="G31" s="57">
        <f>VALUE(G12-138.2/100*(G6-G9))</f>
        <v>10946.3177</v>
      </c>
    </row>
    <row r="32" spans="2:7" x14ac:dyDescent="0.3">
      <c r="B32" s="53">
        <v>1.5</v>
      </c>
      <c r="C32" s="57">
        <f>VALUE(C12-150/100*(C6-C9))</f>
        <v>902.40000000000055</v>
      </c>
      <c r="D32" s="55"/>
      <c r="E32" s="57">
        <f>VALUE(E12-150/100*(E6-E9))</f>
        <v>10525.675000000001</v>
      </c>
      <c r="F32" s="56"/>
      <c r="G32" s="57">
        <f>VALUE(G12-150/100*(G6-G9))</f>
        <v>10997.924999999999</v>
      </c>
    </row>
    <row r="33" spans="2:7" x14ac:dyDescent="0.3">
      <c r="B33" s="59">
        <v>1.6180000000000001</v>
      </c>
      <c r="C33" s="62">
        <f>VALUE(C12-161.8/100*(C6-C9))</f>
        <v>973.38880000000063</v>
      </c>
      <c r="D33" s="84"/>
      <c r="E33" s="62">
        <f>VALUE(E12-161.8/100*(E6-E9))</f>
        <v>10558.768100000001</v>
      </c>
      <c r="F33" s="85"/>
      <c r="G33" s="62">
        <f>VALUE(G12-161.8/100*(G6-G9))</f>
        <v>11049.532300000001</v>
      </c>
    </row>
    <row r="34" spans="2:7" x14ac:dyDescent="0.3">
      <c r="B34" s="53">
        <v>1.7070000000000001</v>
      </c>
      <c r="C34" s="57">
        <f>VALUE(C12-170.07/100*(C6-C9))</f>
        <v>1023.1411200000006</v>
      </c>
      <c r="D34" s="55"/>
      <c r="E34" s="57">
        <f>VALUE(E12-170.07/100*(E6-E9))</f>
        <v>10581.961315</v>
      </c>
      <c r="F34" s="56"/>
      <c r="G34" s="57">
        <f>VALUE(G12-170.07/100*(G6-G9))</f>
        <v>11085.701145000001</v>
      </c>
    </row>
    <row r="35" spans="2:7" x14ac:dyDescent="0.3">
      <c r="B35" s="59">
        <v>2</v>
      </c>
      <c r="C35" s="62">
        <f>VALUE(C12-200/100*(C6-C9))</f>
        <v>1203.2000000000007</v>
      </c>
      <c r="D35" s="84"/>
      <c r="E35" s="62">
        <f>VALUE(E12-200/100*(E6-E9))</f>
        <v>10665.900000000001</v>
      </c>
      <c r="F35" s="85"/>
      <c r="G35" s="62">
        <f>VALUE(G12-200/100*(G6-G9))</f>
        <v>11216.6</v>
      </c>
    </row>
    <row r="36" spans="2:7" x14ac:dyDescent="0.3">
      <c r="B36" s="53">
        <v>2.2360000000000002</v>
      </c>
      <c r="C36" s="57">
        <f>VALUE(C12-223.6/100*(C6-C9))</f>
        <v>1345.1776000000007</v>
      </c>
      <c r="D36" s="55"/>
      <c r="E36" s="57">
        <f>VALUE(E12-223.6/100*(E6-E9))</f>
        <v>10732.086200000002</v>
      </c>
      <c r="F36" s="56"/>
      <c r="G36" s="57">
        <f>VALUE(G12-223.6/100*(G6-G9))</f>
        <v>11319.8146</v>
      </c>
    </row>
    <row r="37" spans="2:7" x14ac:dyDescent="0.3">
      <c r="B37" s="59">
        <v>2.3820000000000001</v>
      </c>
      <c r="C37" s="62">
        <f>VALUE(C12-238.2/100*(C6-C9))</f>
        <v>1433.0112000000006</v>
      </c>
      <c r="D37" s="84"/>
      <c r="E37" s="62">
        <f>VALUE(E12-238.2/100*(E6-E9))</f>
        <v>10773.031900000002</v>
      </c>
      <c r="F37" s="85"/>
      <c r="G37" s="62">
        <f>VALUE(G12-238.2/100*(G6-G9))</f>
        <v>11383.6677</v>
      </c>
    </row>
    <row r="38" spans="2:7" x14ac:dyDescent="0.3">
      <c r="B38" s="59">
        <v>2.6179999999999999</v>
      </c>
      <c r="C38" s="62">
        <f>VALUE(C12-261.8/100*(C6-C9))</f>
        <v>1574.9888000000012</v>
      </c>
      <c r="D38" s="84"/>
      <c r="E38" s="62">
        <f>VALUE(E12-261.8/100*(E6-E9))</f>
        <v>10839.218100000002</v>
      </c>
      <c r="F38" s="85"/>
      <c r="G38" s="62">
        <f>VALUE(G12-261.8/100*(G6-G9))</f>
        <v>11486.882300000001</v>
      </c>
    </row>
    <row r="39" spans="2:7" x14ac:dyDescent="0.3">
      <c r="B39" s="59">
        <v>3</v>
      </c>
      <c r="C39" s="62">
        <f>VALUE(C12-300/100*(C6-C9))</f>
        <v>1804.8000000000011</v>
      </c>
      <c r="D39" s="84"/>
      <c r="E39" s="62">
        <f>VALUE(E12-300/100*(E6-E9))</f>
        <v>10946.350000000002</v>
      </c>
      <c r="F39" s="85"/>
      <c r="G39" s="62">
        <f>VALUE(G12-300/100*(G6-G9))</f>
        <v>11653.95</v>
      </c>
    </row>
    <row r="40" spans="2:7" x14ac:dyDescent="0.3">
      <c r="B40" s="53">
        <v>3.2360000000000002</v>
      </c>
      <c r="C40" s="57">
        <f>VALUE(C12-323.6/100*(C6-C9))</f>
        <v>1946.7776000000013</v>
      </c>
      <c r="D40" s="55"/>
      <c r="E40" s="57">
        <f>VALUE(E12-323.6/100*(E6-E9))</f>
        <v>11012.536200000002</v>
      </c>
      <c r="F40" s="56"/>
      <c r="G40" s="57">
        <f>VALUE(G12-323.6/100*(G6-G9))</f>
        <v>11757.1646</v>
      </c>
    </row>
    <row r="41" spans="2:7" x14ac:dyDescent="0.3">
      <c r="B41" s="59">
        <v>3.3820000000000001</v>
      </c>
      <c r="C41" s="62">
        <f>VALUE(C12-338.2/100*(C6-C9))</f>
        <v>2034.611200000001</v>
      </c>
      <c r="D41" s="84"/>
      <c r="E41" s="62">
        <f>VALUE(E12-338.2/100*(E6-E9))</f>
        <v>11053.481900000002</v>
      </c>
      <c r="F41" s="85"/>
      <c r="G41" s="62">
        <f>VALUE(G12-338.2/100*(G6-G9))</f>
        <v>11821.0177</v>
      </c>
    </row>
    <row r="42" spans="2:7" x14ac:dyDescent="0.3">
      <c r="B42" s="59">
        <v>3.6179999999999999</v>
      </c>
      <c r="C42" s="62">
        <f>VALUE(C12-361.8/100*(C6-C9))</f>
        <v>2176.5888000000014</v>
      </c>
      <c r="D42" s="84"/>
      <c r="E42" s="62">
        <f>VALUE(E12-361.8/100*(E6-E9))</f>
        <v>11119.668100000003</v>
      </c>
      <c r="F42" s="85"/>
      <c r="G42" s="62">
        <f>VALUE(G12-361.8/100*(G6-G9))</f>
        <v>11924.232300000001</v>
      </c>
    </row>
    <row r="43" spans="2:7" x14ac:dyDescent="0.3">
      <c r="B43" s="59">
        <v>4</v>
      </c>
      <c r="C43" s="62">
        <f>VALUE(C12-400/100*(C6-C9))</f>
        <v>2406.4000000000015</v>
      </c>
      <c r="D43" s="84"/>
      <c r="E43" s="62">
        <f>VALUE(E12-400/100*(E6-E9))</f>
        <v>11226.800000000003</v>
      </c>
      <c r="F43" s="85"/>
      <c r="G43" s="62">
        <f>VALUE(G12-400/100*(G6-G9))</f>
        <v>12091.300000000001</v>
      </c>
    </row>
    <row r="44" spans="2:7" x14ac:dyDescent="0.3">
      <c r="B44" s="53">
        <v>4.2359999999999998</v>
      </c>
      <c r="C44" s="57">
        <f>VALUE(C12-423.6/100*(C6-C9))</f>
        <v>2548.3776000000021</v>
      </c>
      <c r="D44" s="55"/>
      <c r="E44" s="57">
        <f>VALUE(E12-423.6/100*(E6-E9))</f>
        <v>11292.986200000003</v>
      </c>
      <c r="F44" s="56"/>
      <c r="G44" s="57">
        <f>VALUE(G12-423.6/100*(G6-G9))</f>
        <v>12194.514600000002</v>
      </c>
    </row>
    <row r="45" spans="2:7" x14ac:dyDescent="0.3">
      <c r="B45" s="53">
        <v>4.3819999999999997</v>
      </c>
      <c r="C45" s="57">
        <f>VALUE(C12-438.2/100*(C6-C9))</f>
        <v>2636.2112000000016</v>
      </c>
      <c r="D45" s="55"/>
      <c r="E45" s="57">
        <f>VALUE(E12-438.2/100*(E6-E9))</f>
        <v>11333.931900000003</v>
      </c>
      <c r="F45" s="56"/>
      <c r="G45" s="57">
        <f>VALUE(G12-438.2/100*(G6-G9))</f>
        <v>12258.367700000001</v>
      </c>
    </row>
    <row r="46" spans="2:7" x14ac:dyDescent="0.3">
      <c r="B46" s="53">
        <v>4.6180000000000003</v>
      </c>
      <c r="C46" s="57">
        <f>VALUE(C12-461.8/100*(C6-C9))</f>
        <v>2778.1888000000017</v>
      </c>
      <c r="D46" s="55"/>
      <c r="E46" s="57">
        <f>VALUE(E12-461.8/100*(E6-E9))</f>
        <v>11400.118100000003</v>
      </c>
      <c r="F46" s="56"/>
      <c r="G46" s="57">
        <f>VALUE(G12-461.8/100*(G6-G9))</f>
        <v>12361.582300000002</v>
      </c>
    </row>
    <row r="47" spans="2:7" x14ac:dyDescent="0.3">
      <c r="B47" s="53">
        <v>5</v>
      </c>
      <c r="C47" s="57">
        <f>VALUE(C12-500/100*(C6-C9))</f>
        <v>3008.0000000000018</v>
      </c>
      <c r="D47" s="55"/>
      <c r="E47" s="57">
        <f>VALUE(E12-500/100*(E6-E9))</f>
        <v>11507.250000000004</v>
      </c>
      <c r="F47" s="56"/>
      <c r="G47" s="57">
        <f>VALUE(G12-500/100*(G6-G9))</f>
        <v>12528.650000000001</v>
      </c>
    </row>
    <row r="48" spans="2:7" x14ac:dyDescent="0.3">
      <c r="B48" s="53">
        <v>5.2359999999999998</v>
      </c>
      <c r="C48" s="57">
        <f>VALUE(C12-523.6/100*(C6-C9))</f>
        <v>3149.9776000000024</v>
      </c>
      <c r="D48" s="55"/>
      <c r="E48" s="57">
        <f>VALUE(E12-523.6/100*(E6-E9))</f>
        <v>11573.436200000004</v>
      </c>
      <c r="F48" s="56"/>
      <c r="G48" s="57">
        <f>VALUE(G12-523.6/100*(G6-G9))</f>
        <v>12631.864600000001</v>
      </c>
    </row>
    <row r="49" spans="2:7" x14ac:dyDescent="0.3">
      <c r="B49" s="53">
        <v>5.3819999999999997</v>
      </c>
      <c r="C49" s="57">
        <f>VALUE(C12-538.2/100*(C6-C9))</f>
        <v>3237.8112000000024</v>
      </c>
      <c r="D49" s="55"/>
      <c r="E49" s="57">
        <f>VALUE(E12-538.2/100*(E6-E9))</f>
        <v>11614.381900000004</v>
      </c>
      <c r="F49" s="56"/>
      <c r="G49" s="57">
        <f>VALUE(G12-538.2/100*(G6-G9))</f>
        <v>12695.717700000001</v>
      </c>
    </row>
    <row r="50" spans="2:7" x14ac:dyDescent="0.3">
      <c r="B50" s="53">
        <v>5.6180000000000003</v>
      </c>
      <c r="C50" s="57">
        <f>VALUE(C12-561.8/100*(C6-C9))</f>
        <v>3379.7888000000016</v>
      </c>
      <c r="D50" s="55"/>
      <c r="E50" s="57">
        <f>VALUE(E12-561.8/100*(E6-E9))</f>
        <v>11680.568100000004</v>
      </c>
      <c r="F50" s="56"/>
      <c r="G50" s="57">
        <f>VALUE(G12-561.8/100*(G6-G9))</f>
        <v>12798.9323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C18" sqref="C18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6">
        <v>10341.9</v>
      </c>
      <c r="D6" s="45"/>
      <c r="E6" s="46"/>
      <c r="F6" s="45"/>
      <c r="G6" s="47"/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10606.15</v>
      </c>
      <c r="D9" s="45"/>
      <c r="E9" s="46"/>
      <c r="F9" s="45"/>
      <c r="G9" s="47"/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/>
      <c r="D12" s="45" t="s">
        <v>53</v>
      </c>
      <c r="E12" s="46"/>
      <c r="F12" s="45"/>
      <c r="G12" s="47"/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10543.787</v>
      </c>
      <c r="D16" s="71"/>
      <c r="E16" s="70">
        <f>VALUE(23.6/100*(E6-E9)+E9)</f>
        <v>0</v>
      </c>
      <c r="F16" s="72"/>
      <c r="G16" s="73">
        <f>VALUE(23.6/100*(G6-G9)+G9)</f>
        <v>0</v>
      </c>
    </row>
    <row r="17" spans="2:7" x14ac:dyDescent="0.3">
      <c r="B17" s="64">
        <v>0.38200000000000001</v>
      </c>
      <c r="C17" s="65">
        <f>38.2/100*(C6-C9)+C9</f>
        <v>10505.2065</v>
      </c>
      <c r="D17" s="66"/>
      <c r="E17" s="65">
        <f>VALUE(38.2/100*(E6-E9)+E9)</f>
        <v>0</v>
      </c>
      <c r="F17" s="67"/>
      <c r="G17" s="68">
        <f>VALUE(38.2/100*(G6-G9)+G9)</f>
        <v>0</v>
      </c>
    </row>
    <row r="18" spans="2:7" x14ac:dyDescent="0.3">
      <c r="B18" s="69">
        <v>0.5</v>
      </c>
      <c r="C18" s="70">
        <f>VALUE(50/100*(C6-C9)+C9)</f>
        <v>10474.025</v>
      </c>
      <c r="D18" s="71"/>
      <c r="E18" s="70">
        <f>VALUE(50/100*(E6-E9)+E9)</f>
        <v>0</v>
      </c>
      <c r="F18" s="72"/>
      <c r="G18" s="73">
        <f>VALUE(50/100*(G6-G9)+G9)</f>
        <v>0</v>
      </c>
    </row>
    <row r="19" spans="2:7" x14ac:dyDescent="0.3">
      <c r="B19" s="69">
        <v>0.61799999999999999</v>
      </c>
      <c r="C19" s="70">
        <f>VALUE(61.8/100*(C6-C9)+C9)</f>
        <v>10442.843499999999</v>
      </c>
      <c r="D19" s="71"/>
      <c r="E19" s="70">
        <f>VALUE(61.8/100*(E6-E9)+E9)</f>
        <v>0</v>
      </c>
      <c r="F19" s="72"/>
      <c r="G19" s="73">
        <f>VALUE(61.8/100*(G6-G9)+G9)</f>
        <v>0</v>
      </c>
    </row>
    <row r="20" spans="2:7" x14ac:dyDescent="0.3">
      <c r="B20" s="53">
        <v>0.70699999999999996</v>
      </c>
      <c r="C20" s="54">
        <f>VALUE(70.7/100*(C6-C9)+C9)</f>
        <v>10419.32525</v>
      </c>
      <c r="D20" s="55"/>
      <c r="E20" s="54">
        <f>VALUE(70.7/100*(E6-E9)+E9)</f>
        <v>0</v>
      </c>
      <c r="F20" s="56"/>
      <c r="G20" s="57">
        <f>VALUE(70.7/100*(G6-G9)+G9)</f>
        <v>0</v>
      </c>
    </row>
    <row r="21" spans="2:7" x14ac:dyDescent="0.3">
      <c r="B21" s="53">
        <v>0.78600000000000003</v>
      </c>
      <c r="C21" s="54">
        <f>VALUE(78.6/100*(C6-C9)+C9)</f>
        <v>10398.449499999999</v>
      </c>
      <c r="D21" s="55"/>
      <c r="E21" s="54">
        <f>VALUE(78.6/100*(E6-E9)+E9)</f>
        <v>0</v>
      </c>
      <c r="F21" s="56"/>
      <c r="G21" s="57">
        <f>VALUE(78.6/100*(G6-G9)+G9)</f>
        <v>0</v>
      </c>
    </row>
    <row r="22" spans="2:7" x14ac:dyDescent="0.3">
      <c r="B22" s="53">
        <v>1</v>
      </c>
      <c r="C22" s="54">
        <f>VALUE(100/100*(C6-C9)+C9)</f>
        <v>10341.9</v>
      </c>
      <c r="D22" s="55"/>
      <c r="E22" s="54">
        <f>VALUE(100/100*(E6-E9)+E9)</f>
        <v>0</v>
      </c>
      <c r="F22" s="56"/>
      <c r="G22" s="57">
        <f>VALUE(100/100*(G6-G9)+G9)</f>
        <v>0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100.9435</v>
      </c>
      <c r="D25" s="84"/>
      <c r="E25" s="62">
        <f>VALUE(E12-38.2/100*(E6-E9))</f>
        <v>0</v>
      </c>
      <c r="F25" s="85"/>
      <c r="G25" s="62">
        <f>VALUE(G12-38.2/100*(G6-G9))</f>
        <v>0</v>
      </c>
    </row>
    <row r="26" spans="2:7" x14ac:dyDescent="0.3">
      <c r="B26" s="59">
        <v>0.5</v>
      </c>
      <c r="C26" s="62">
        <f>VALUE(C12-50/100*(C6-C9))</f>
        <v>132.125</v>
      </c>
      <c r="D26" s="84"/>
      <c r="E26" s="62">
        <f>VALUE(E12-50/100*(E6-E9))</f>
        <v>0</v>
      </c>
      <c r="F26" s="85"/>
      <c r="G26" s="62">
        <f>VALUE(G12-50/100*(G6-G9))</f>
        <v>0</v>
      </c>
    </row>
    <row r="27" spans="2:7" x14ac:dyDescent="0.3">
      <c r="B27" s="59">
        <v>0.61799999999999999</v>
      </c>
      <c r="C27" s="62">
        <f>VALUE(C12-61.8/100*(C6-C9))</f>
        <v>163.3065</v>
      </c>
      <c r="D27" s="84"/>
      <c r="E27" s="62">
        <f>VALUE(E12-61.8/100*(E6-E9))</f>
        <v>0</v>
      </c>
      <c r="F27" s="85"/>
      <c r="G27" s="62">
        <f>VALUE(G12-61.8/100*(G6-G9))</f>
        <v>0</v>
      </c>
    </row>
    <row r="28" spans="2:7" x14ac:dyDescent="0.3">
      <c r="B28" s="53">
        <v>0.70699999999999996</v>
      </c>
      <c r="C28" s="57">
        <f>VALUE(C12-70.07/100*(C6-C9))</f>
        <v>185.15997499999997</v>
      </c>
      <c r="D28" s="55"/>
      <c r="E28" s="57">
        <f>VALUE(E12-70.07/100*(E6-E9))</f>
        <v>0</v>
      </c>
      <c r="F28" s="56"/>
      <c r="G28" s="57">
        <f>VALUE(G12-70.07/100*(G6-G9))</f>
        <v>0</v>
      </c>
    </row>
    <row r="29" spans="2:7" x14ac:dyDescent="0.3">
      <c r="B29" s="59">
        <v>1</v>
      </c>
      <c r="C29" s="62">
        <f>VALUE(C12-100/100*(C6-C9))</f>
        <v>264.25</v>
      </c>
      <c r="D29" s="84"/>
      <c r="E29" s="62">
        <f>VALUE(E12-100/100*(E6-E9))</f>
        <v>0</v>
      </c>
      <c r="F29" s="85"/>
      <c r="G29" s="62">
        <f>VALUE(G12-100/100*(G6-G9))</f>
        <v>0</v>
      </c>
    </row>
    <row r="30" spans="2:7" x14ac:dyDescent="0.3">
      <c r="B30" s="53">
        <v>1.236</v>
      </c>
      <c r="C30" s="57">
        <f>VALUE(C12-123.6/100*(C6-C9))</f>
        <v>326.613</v>
      </c>
      <c r="D30" s="55"/>
      <c r="E30" s="57">
        <f>VALUE(E12-123.6/100*(E6-E9))</f>
        <v>0</v>
      </c>
      <c r="F30" s="56"/>
      <c r="G30" s="57">
        <f>VALUE(G12-123.6/100*(G6-G9))</f>
        <v>0</v>
      </c>
    </row>
    <row r="31" spans="2:7" x14ac:dyDescent="0.3">
      <c r="B31" s="53">
        <v>1.3819999999999999</v>
      </c>
      <c r="C31" s="57">
        <f>VALUE(C12-138.2/100*(C6-C9))</f>
        <v>365.19349999999997</v>
      </c>
      <c r="D31" s="55"/>
      <c r="E31" s="57">
        <f>VALUE(E12-138.2/100*(E6-E9))</f>
        <v>0</v>
      </c>
      <c r="F31" s="56"/>
      <c r="G31" s="57">
        <f>VALUE(G12-138.2/100*(G6-G9))</f>
        <v>0</v>
      </c>
    </row>
    <row r="32" spans="2:7" x14ac:dyDescent="0.3">
      <c r="B32" s="53">
        <v>1.5</v>
      </c>
      <c r="C32" s="57">
        <f>VALUE(C12-150/100*(C6-C9))</f>
        <v>396.375</v>
      </c>
      <c r="D32" s="55"/>
      <c r="E32" s="57">
        <f>VALUE(E12-150/100*(E6-E9))</f>
        <v>0</v>
      </c>
      <c r="F32" s="56"/>
      <c r="G32" s="57">
        <f>VALUE(G12-150/100*(G6-G9))</f>
        <v>0</v>
      </c>
    </row>
    <row r="33" spans="2:7" x14ac:dyDescent="0.3">
      <c r="B33" s="59">
        <v>1.6180000000000001</v>
      </c>
      <c r="C33" s="62">
        <f>VALUE(C12-161.8/100*(C6-C9))</f>
        <v>427.55650000000003</v>
      </c>
      <c r="D33" s="84"/>
      <c r="E33" s="62">
        <f>VALUE(E12-161.8/100*(E6-E9))</f>
        <v>0</v>
      </c>
      <c r="F33" s="85"/>
      <c r="G33" s="62">
        <f>VALUE(G12-161.8/100*(G6-G9))</f>
        <v>0</v>
      </c>
    </row>
    <row r="34" spans="2:7" x14ac:dyDescent="0.3">
      <c r="B34" s="53">
        <v>1.7070000000000001</v>
      </c>
      <c r="C34" s="57">
        <f>VALUE(C12-170.07/100*(C6-C9))</f>
        <v>449.40997499999997</v>
      </c>
      <c r="D34" s="55"/>
      <c r="E34" s="57">
        <f>VALUE(E12-170.07/100*(E6-E9))</f>
        <v>0</v>
      </c>
      <c r="F34" s="56"/>
      <c r="G34" s="57">
        <f>VALUE(G12-170.07/100*(G6-G9))</f>
        <v>0</v>
      </c>
    </row>
    <row r="35" spans="2:7" x14ac:dyDescent="0.3">
      <c r="B35" s="59">
        <v>2</v>
      </c>
      <c r="C35" s="62">
        <f>VALUE(C12-200/100*(C6-C9))</f>
        <v>528.5</v>
      </c>
      <c r="D35" s="84"/>
      <c r="E35" s="62">
        <f>VALUE(E12-200/100*(E6-E9))</f>
        <v>0</v>
      </c>
      <c r="F35" s="85"/>
      <c r="G35" s="62">
        <f>VALUE(G12-200/100*(G6-G9))</f>
        <v>0</v>
      </c>
    </row>
    <row r="36" spans="2:7" x14ac:dyDescent="0.3">
      <c r="B36" s="53">
        <v>2.2360000000000002</v>
      </c>
      <c r="C36" s="57">
        <f>VALUE(C12-223.6/100*(C6-C9))</f>
        <v>590.86299999999994</v>
      </c>
      <c r="D36" s="55"/>
      <c r="E36" s="57">
        <f>VALUE(E12-223.6/100*(E6-E9))</f>
        <v>0</v>
      </c>
      <c r="F36" s="56"/>
      <c r="G36" s="57">
        <f>VALUE(G12-223.6/100*(G6-G9))</f>
        <v>0</v>
      </c>
    </row>
    <row r="37" spans="2:7" x14ac:dyDescent="0.3">
      <c r="B37" s="59">
        <v>2.3820000000000001</v>
      </c>
      <c r="C37" s="62">
        <f>VALUE(C12-238.2/100*(C6-C9))</f>
        <v>629.44349999999986</v>
      </c>
      <c r="D37" s="84"/>
      <c r="E37" s="62">
        <f>VALUE(E12-238.2/100*(E6-E9))</f>
        <v>0</v>
      </c>
      <c r="F37" s="85"/>
      <c r="G37" s="62">
        <f>VALUE(G12-238.2/100*(G6-G9))</f>
        <v>0</v>
      </c>
    </row>
    <row r="38" spans="2:7" x14ac:dyDescent="0.3">
      <c r="B38" s="59">
        <v>2.6179999999999999</v>
      </c>
      <c r="C38" s="62">
        <f>VALUE(C12-261.8/100*(C6-C9))</f>
        <v>691.80650000000014</v>
      </c>
      <c r="D38" s="84"/>
      <c r="E38" s="62">
        <f>VALUE(E12-261.8/100*(E6-E9))</f>
        <v>0</v>
      </c>
      <c r="F38" s="85"/>
      <c r="G38" s="62">
        <f>VALUE(G12-261.8/100*(G6-G9))</f>
        <v>0</v>
      </c>
    </row>
    <row r="39" spans="2:7" x14ac:dyDescent="0.3">
      <c r="B39" s="59">
        <v>3</v>
      </c>
      <c r="C39" s="62">
        <f>VALUE(C12-300/100*(C6-C9))</f>
        <v>792.75</v>
      </c>
      <c r="D39" s="84"/>
      <c r="E39" s="62">
        <f>VALUE(E12-300/100*(E6-E9))</f>
        <v>0</v>
      </c>
      <c r="F39" s="85"/>
      <c r="G39" s="62">
        <f>VALUE(G12-300/100*(G6-G9))</f>
        <v>0</v>
      </c>
    </row>
    <row r="40" spans="2:7" x14ac:dyDescent="0.3">
      <c r="B40" s="53">
        <v>3.2360000000000002</v>
      </c>
      <c r="C40" s="57">
        <f>VALUE(C12-323.6/100*(C6-C9))</f>
        <v>855.11300000000006</v>
      </c>
      <c r="D40" s="55"/>
      <c r="E40" s="57">
        <f>VALUE(E12-323.6/100*(E6-E9))</f>
        <v>0</v>
      </c>
      <c r="F40" s="56"/>
      <c r="G40" s="57">
        <f>VALUE(G12-323.6/100*(G6-G9))</f>
        <v>0</v>
      </c>
    </row>
    <row r="41" spans="2:7" x14ac:dyDescent="0.3">
      <c r="B41" s="59">
        <v>3.3820000000000001</v>
      </c>
      <c r="C41" s="62">
        <f>VALUE(C12-338.2/100*(C6-C9))</f>
        <v>893.69349999999986</v>
      </c>
      <c r="D41" s="84"/>
      <c r="E41" s="62">
        <f>VALUE(E12-338.2/100*(E6-E9))</f>
        <v>0</v>
      </c>
      <c r="F41" s="85"/>
      <c r="G41" s="62">
        <f>VALUE(G12-338.2/100*(G6-G9))</f>
        <v>0</v>
      </c>
    </row>
    <row r="42" spans="2:7" x14ac:dyDescent="0.3">
      <c r="B42" s="59">
        <v>3.6179999999999999</v>
      </c>
      <c r="C42" s="62">
        <f>VALUE(C12-361.8/100*(C6-C9))</f>
        <v>956.05650000000014</v>
      </c>
      <c r="D42" s="84"/>
      <c r="E42" s="62">
        <f>VALUE(E12-361.8/100*(E6-E9))</f>
        <v>0</v>
      </c>
      <c r="F42" s="85"/>
      <c r="G42" s="62">
        <f>VALUE(G12-361.8/100*(G6-G9))</f>
        <v>0</v>
      </c>
    </row>
    <row r="43" spans="2:7" x14ac:dyDescent="0.3">
      <c r="B43" s="59">
        <v>4</v>
      </c>
      <c r="C43" s="62">
        <f>VALUE(C12-400/100*(C6-C9))</f>
        <v>1057</v>
      </c>
      <c r="D43" s="84"/>
      <c r="E43" s="62">
        <f>VALUE(E12-400/100*(E6-E9))</f>
        <v>0</v>
      </c>
      <c r="F43" s="85"/>
      <c r="G43" s="62">
        <f>VALUE(G12-400/100*(G6-G9))</f>
        <v>0</v>
      </c>
    </row>
    <row r="44" spans="2:7" x14ac:dyDescent="0.3">
      <c r="B44" s="53">
        <v>4.2359999999999998</v>
      </c>
      <c r="C44" s="57">
        <f>VALUE(C12-423.6/100*(C6-C9))</f>
        <v>1119.3630000000003</v>
      </c>
      <c r="D44" s="55"/>
      <c r="E44" s="57">
        <f>VALUE(E12-423.6/100*(E6-E9))</f>
        <v>0</v>
      </c>
      <c r="F44" s="56"/>
      <c r="G44" s="57">
        <f>VALUE(G12-423.6/100*(G6-G9))</f>
        <v>0</v>
      </c>
    </row>
    <row r="45" spans="2:7" x14ac:dyDescent="0.3">
      <c r="B45" s="53">
        <v>4.3819999999999997</v>
      </c>
      <c r="C45" s="57">
        <f>VALUE(C12-438.2/100*(C6-C9))</f>
        <v>1157.9434999999999</v>
      </c>
      <c r="D45" s="55"/>
      <c r="E45" s="57">
        <f>VALUE(E12-438.2/100*(E6-E9))</f>
        <v>0</v>
      </c>
      <c r="F45" s="56"/>
      <c r="G45" s="57">
        <f>VALUE(G12-438.2/100*(G6-G9))</f>
        <v>0</v>
      </c>
    </row>
    <row r="46" spans="2:7" x14ac:dyDescent="0.3">
      <c r="B46" s="53">
        <v>4.6180000000000003</v>
      </c>
      <c r="C46" s="57">
        <f>VALUE(C12-461.8/100*(C6-C9))</f>
        <v>1220.3065000000001</v>
      </c>
      <c r="D46" s="55"/>
      <c r="E46" s="57">
        <f>VALUE(E12-461.8/100*(E6-E9))</f>
        <v>0</v>
      </c>
      <c r="F46" s="56"/>
      <c r="G46" s="57">
        <f>VALUE(G12-461.8/100*(G6-G9))</f>
        <v>0</v>
      </c>
    </row>
    <row r="47" spans="2:7" x14ac:dyDescent="0.3">
      <c r="B47" s="53">
        <v>5</v>
      </c>
      <c r="C47" s="57">
        <f>VALUE(C12-500/100*(C6-C9))</f>
        <v>1321.25</v>
      </c>
      <c r="D47" s="55"/>
      <c r="E47" s="57">
        <f>VALUE(E12-500/100*(E6-E9))</f>
        <v>0</v>
      </c>
      <c r="F47" s="56"/>
      <c r="G47" s="57">
        <f>VALUE(G12-500/100*(G6-G9))</f>
        <v>0</v>
      </c>
    </row>
    <row r="48" spans="2:7" x14ac:dyDescent="0.3">
      <c r="B48" s="53">
        <v>5.2359999999999998</v>
      </c>
      <c r="C48" s="57">
        <f>VALUE(C12-523.6/100*(C6-C9))</f>
        <v>1383.6130000000003</v>
      </c>
      <c r="D48" s="55"/>
      <c r="E48" s="57">
        <f>VALUE(E12-523.6/100*(E6-E9))</f>
        <v>0</v>
      </c>
      <c r="F48" s="56"/>
      <c r="G48" s="57">
        <f>VALUE(G12-523.6/100*(G6-G9))</f>
        <v>0</v>
      </c>
    </row>
    <row r="49" spans="2:7" x14ac:dyDescent="0.3">
      <c r="B49" s="53">
        <v>5.3819999999999997</v>
      </c>
      <c r="C49" s="57">
        <f>VALUE(C12-538.2/100*(C6-C9))</f>
        <v>1422.1935000000001</v>
      </c>
      <c r="D49" s="55"/>
      <c r="E49" s="57">
        <f>VALUE(E12-538.2/100*(E6-E9))</f>
        <v>0</v>
      </c>
      <c r="F49" s="56"/>
      <c r="G49" s="57">
        <f>VALUE(G12-538.2/100*(G6-G9))</f>
        <v>0</v>
      </c>
    </row>
    <row r="50" spans="2:7" x14ac:dyDescent="0.3">
      <c r="B50" s="53">
        <v>5.6180000000000003</v>
      </c>
      <c r="C50" s="57">
        <f>VALUE(C12-561.8/100*(C6-C9))</f>
        <v>1484.5564999999999</v>
      </c>
      <c r="D50" s="55"/>
      <c r="E50" s="57">
        <f>VALUE(E12-561.8/100*(E6-E9))</f>
        <v>0</v>
      </c>
      <c r="F50" s="56"/>
      <c r="G50" s="57">
        <f>VALUE(G12-561.8/100*(G6-G9))</f>
        <v>0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Povit</vt:lpstr>
      <vt:lpstr>Archives</vt:lpstr>
      <vt:lpstr>Fibonacci</vt:lpstr>
      <vt:lpstr>Fibonacci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2018-11-02T20:12:44Z</dcterms:modified>
</cp:coreProperties>
</file>