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K56" i="2" l="1"/>
  <c r="K55" i="2"/>
  <c r="K54" i="2" s="1"/>
  <c r="K57" i="2" s="1"/>
  <c r="K13" i="2" s="1"/>
  <c r="K53" i="2"/>
  <c r="K52" i="2"/>
  <c r="K50" i="2"/>
  <c r="K8" i="2" s="1"/>
  <c r="K43" i="2"/>
  <c r="K36" i="2"/>
  <c r="K30" i="2"/>
  <c r="K24" i="2"/>
  <c r="K18" i="2"/>
  <c r="K14" i="2"/>
  <c r="K10" i="2" s="1"/>
  <c r="K11" i="2" s="1"/>
  <c r="K9" i="2" l="1"/>
  <c r="K17" i="2"/>
  <c r="K22" i="2"/>
  <c r="K6" i="2"/>
  <c r="K7" i="2" s="1"/>
  <c r="K15" i="2"/>
  <c r="K20" i="2"/>
  <c r="K21" i="2" s="1"/>
  <c r="K51" i="2"/>
  <c r="EY8" i="6"/>
  <c r="FA10" i="6"/>
  <c r="FA11" i="6" s="1"/>
  <c r="EX14" i="6"/>
  <c r="EX10" i="6" s="1"/>
  <c r="EY14" i="6"/>
  <c r="EY10" i="6" s="1"/>
  <c r="EZ14" i="6"/>
  <c r="EZ8" i="6" s="1"/>
  <c r="FA14" i="6"/>
  <c r="FA8" i="6" s="1"/>
  <c r="FA9" i="6" s="1"/>
  <c r="FB14" i="6"/>
  <c r="FB10" i="6" s="1"/>
  <c r="EZ17" i="6"/>
  <c r="EY18" i="6"/>
  <c r="EZ18" i="6"/>
  <c r="FA18" i="6"/>
  <c r="FA17" i="6" s="1"/>
  <c r="FA20" i="6"/>
  <c r="FA21" i="6" s="1"/>
  <c r="EY22" i="6"/>
  <c r="EX24" i="6"/>
  <c r="EY24" i="6"/>
  <c r="EZ24" i="6"/>
  <c r="FA24" i="6"/>
  <c r="FB24" i="6"/>
  <c r="EX28" i="6"/>
  <c r="FB28" i="6"/>
  <c r="FA29" i="6"/>
  <c r="EX30" i="6"/>
  <c r="EY30" i="6"/>
  <c r="EZ30" i="6"/>
  <c r="FA30" i="6"/>
  <c r="FB30" i="6"/>
  <c r="EX32" i="6"/>
  <c r="FB32" i="6"/>
  <c r="FA33" i="6"/>
  <c r="EX36" i="6"/>
  <c r="EY36" i="6"/>
  <c r="EZ36" i="6"/>
  <c r="FA36" i="6"/>
  <c r="FB36" i="6"/>
  <c r="EX43" i="6"/>
  <c r="EY43" i="6"/>
  <c r="EZ43" i="6"/>
  <c r="FA43" i="6"/>
  <c r="FB43" i="6"/>
  <c r="EX50" i="6"/>
  <c r="EY50" i="6"/>
  <c r="EY20" i="6" s="1"/>
  <c r="EY21" i="6" s="1"/>
  <c r="EZ50" i="6"/>
  <c r="EZ22" i="6" s="1"/>
  <c r="FA50" i="6"/>
  <c r="FA22" i="6" s="1"/>
  <c r="FB50" i="6"/>
  <c r="EX51" i="6"/>
  <c r="EX29" i="6" s="1"/>
  <c r="EY51" i="6"/>
  <c r="EY28" i="6" s="1"/>
  <c r="FA51" i="6"/>
  <c r="FA26" i="6" s="1"/>
  <c r="FB51" i="6"/>
  <c r="FB29" i="6" s="1"/>
  <c r="EX52" i="6"/>
  <c r="EY52" i="6"/>
  <c r="EZ52" i="6"/>
  <c r="FA52" i="6"/>
  <c r="FB52" i="6"/>
  <c r="EX53" i="6"/>
  <c r="EY53" i="6"/>
  <c r="EZ53" i="6"/>
  <c r="FA53" i="6"/>
  <c r="FA56" i="6" s="1"/>
  <c r="FB53" i="6"/>
  <c r="EZ54" i="6"/>
  <c r="EZ57" i="6" s="1"/>
  <c r="EZ15" i="6" s="1"/>
  <c r="EX55" i="6"/>
  <c r="EX54" i="6" s="1"/>
  <c r="EX57" i="6" s="1"/>
  <c r="EY55" i="6"/>
  <c r="EY54" i="6" s="1"/>
  <c r="EY57" i="6" s="1"/>
  <c r="EZ55" i="6"/>
  <c r="FA55" i="6"/>
  <c r="FA54" i="6" s="1"/>
  <c r="FA57" i="6" s="1"/>
  <c r="FA15" i="6" s="1"/>
  <c r="FB55" i="6"/>
  <c r="FB54" i="6" s="1"/>
  <c r="FB57" i="6" s="1"/>
  <c r="EX56" i="6"/>
  <c r="EY56" i="6"/>
  <c r="EZ56" i="6"/>
  <c r="FB56" i="6"/>
  <c r="J55" i="2"/>
  <c r="I55" i="2"/>
  <c r="H55" i="2"/>
  <c r="G55" i="2"/>
  <c r="J53" i="2"/>
  <c r="J56" i="2" s="1"/>
  <c r="I53" i="2"/>
  <c r="I56" i="2" s="1"/>
  <c r="H53" i="2"/>
  <c r="H56" i="2" s="1"/>
  <c r="G53" i="2"/>
  <c r="G56" i="2" s="1"/>
  <c r="J52" i="2"/>
  <c r="I52" i="2"/>
  <c r="H52" i="2"/>
  <c r="G52" i="2"/>
  <c r="J50" i="2"/>
  <c r="J51" i="2" s="1"/>
  <c r="I50" i="2"/>
  <c r="I51" i="2" s="1"/>
  <c r="H50" i="2"/>
  <c r="H51" i="2" s="1"/>
  <c r="G50" i="2"/>
  <c r="G51" i="2" s="1"/>
  <c r="J43" i="2"/>
  <c r="I43" i="2"/>
  <c r="H43" i="2"/>
  <c r="G43" i="2"/>
  <c r="J30" i="2"/>
  <c r="I30" i="2"/>
  <c r="H30" i="2"/>
  <c r="G30" i="2"/>
  <c r="J24" i="2"/>
  <c r="J36" i="2" s="1"/>
  <c r="I24" i="2"/>
  <c r="I36" i="2" s="1"/>
  <c r="H24" i="2"/>
  <c r="H36" i="2" s="1"/>
  <c r="G24" i="2"/>
  <c r="G36" i="2" s="1"/>
  <c r="J14" i="2"/>
  <c r="J18" i="2" s="1"/>
  <c r="J22" i="2" s="1"/>
  <c r="I14" i="2"/>
  <c r="I18" i="2" s="1"/>
  <c r="H14" i="2"/>
  <c r="H20" i="2" s="1"/>
  <c r="G14" i="2"/>
  <c r="G20" i="2" s="1"/>
  <c r="J10" i="2" l="1"/>
  <c r="J11" i="2" s="1"/>
  <c r="G54" i="2"/>
  <c r="G57" i="2" s="1"/>
  <c r="K29" i="2"/>
  <c r="K27" i="2"/>
  <c r="K34" i="2"/>
  <c r="K26" i="2"/>
  <c r="K25" i="2" s="1"/>
  <c r="K28" i="2"/>
  <c r="K33" i="2"/>
  <c r="K32" i="2"/>
  <c r="K31" i="2"/>
  <c r="K19" i="2"/>
  <c r="J6" i="2"/>
  <c r="EY6" i="6"/>
  <c r="EY7" i="6" s="1"/>
  <c r="EY11" i="6"/>
  <c r="FB6" i="6"/>
  <c r="FB11" i="6"/>
  <c r="EX6" i="6"/>
  <c r="EX11" i="6"/>
  <c r="EY15" i="6"/>
  <c r="EY13" i="6"/>
  <c r="EY19" i="6"/>
  <c r="EZ9" i="6"/>
  <c r="EY9" i="6"/>
  <c r="EY27" i="6"/>
  <c r="FA6" i="6"/>
  <c r="FA7" i="6" s="1"/>
  <c r="EY34" i="6"/>
  <c r="FA32" i="6"/>
  <c r="FB31" i="6"/>
  <c r="EX31" i="6"/>
  <c r="FA28" i="6"/>
  <c r="FB27" i="6"/>
  <c r="EX27" i="6"/>
  <c r="EY26" i="6"/>
  <c r="EY25" i="6" s="1"/>
  <c r="EZ20" i="6"/>
  <c r="FA19" i="6"/>
  <c r="FB18" i="6"/>
  <c r="EX18" i="6"/>
  <c r="EY17" i="6"/>
  <c r="FB13" i="6"/>
  <c r="EX13" i="6"/>
  <c r="EZ10" i="6"/>
  <c r="FB8" i="6"/>
  <c r="FB9" i="6" s="1"/>
  <c r="EX8" i="6"/>
  <c r="EX9" i="6" s="1"/>
  <c r="EY31" i="6"/>
  <c r="FB34" i="6"/>
  <c r="EX34" i="6"/>
  <c r="EY33" i="6"/>
  <c r="FA31" i="6"/>
  <c r="EY29" i="6"/>
  <c r="FA27" i="6"/>
  <c r="FA25" i="6" s="1"/>
  <c r="FB26" i="6"/>
  <c r="FB25" i="6" s="1"/>
  <c r="EX26" i="6"/>
  <c r="EX25" i="6" s="1"/>
  <c r="FB17" i="6"/>
  <c r="EX17" i="6"/>
  <c r="FA13" i="6"/>
  <c r="EZ51" i="6"/>
  <c r="FA34" i="6"/>
  <c r="FA35" i="6" s="1"/>
  <c r="FB33" i="6"/>
  <c r="EX33" i="6"/>
  <c r="EY32" i="6"/>
  <c r="FB20" i="6"/>
  <c r="EX20" i="6"/>
  <c r="FB15" i="6"/>
  <c r="EX15" i="6"/>
  <c r="EZ13" i="6"/>
  <c r="J34" i="2"/>
  <c r="J31" i="2"/>
  <c r="J27" i="2"/>
  <c r="H32" i="2"/>
  <c r="H33" i="2"/>
  <c r="H29" i="2"/>
  <c r="H31" i="2"/>
  <c r="H27" i="2"/>
  <c r="J8" i="2"/>
  <c r="J9" i="2" s="1"/>
  <c r="H18" i="2"/>
  <c r="H19" i="2" s="1"/>
  <c r="H10" i="2"/>
  <c r="H54" i="2"/>
  <c r="H57" i="2" s="1"/>
  <c r="H15" i="2" s="1"/>
  <c r="I54" i="2"/>
  <c r="I57" i="2" s="1"/>
  <c r="I15" i="2" s="1"/>
  <c r="J17" i="2"/>
  <c r="H8" i="2"/>
  <c r="J20" i="2"/>
  <c r="J21" i="2" s="1"/>
  <c r="I22" i="2"/>
  <c r="G33" i="2"/>
  <c r="G29" i="2"/>
  <c r="G34" i="2"/>
  <c r="G26" i="2"/>
  <c r="G32" i="2"/>
  <c r="G28" i="2"/>
  <c r="G31" i="2"/>
  <c r="G27" i="2"/>
  <c r="I31" i="2"/>
  <c r="I27" i="2"/>
  <c r="I32" i="2"/>
  <c r="I28" i="2"/>
  <c r="I34" i="2"/>
  <c r="I26" i="2"/>
  <c r="I33" i="2"/>
  <c r="I29" i="2"/>
  <c r="J54" i="2"/>
  <c r="J57" i="2" s="1"/>
  <c r="G8" i="2"/>
  <c r="I10" i="2"/>
  <c r="G13" i="2"/>
  <c r="G18" i="2"/>
  <c r="I20" i="2"/>
  <c r="H26" i="2"/>
  <c r="H25" i="2" s="1"/>
  <c r="J28" i="2"/>
  <c r="J32" i="2"/>
  <c r="H34" i="2"/>
  <c r="I17" i="2"/>
  <c r="H22" i="2"/>
  <c r="H21" i="2" s="1"/>
  <c r="J29" i="2"/>
  <c r="J33" i="2"/>
  <c r="I8" i="2"/>
  <c r="G10" i="2"/>
  <c r="G15" i="2"/>
  <c r="J26" i="2"/>
  <c r="J25" i="2" s="1"/>
  <c r="H28" i="2"/>
  <c r="I9" i="2" l="1"/>
  <c r="H13" i="2"/>
  <c r="H17" i="2"/>
  <c r="I25" i="2"/>
  <c r="I21" i="2"/>
  <c r="K35" i="2"/>
  <c r="I13" i="2"/>
  <c r="EZ21" i="6"/>
  <c r="EZ19" i="6"/>
  <c r="EY35" i="6"/>
  <c r="FB35" i="6"/>
  <c r="EZ11" i="6"/>
  <c r="EZ6" i="6"/>
  <c r="EZ7" i="6" s="1"/>
  <c r="EX19" i="6"/>
  <c r="EX22" i="6"/>
  <c r="EX21" i="6" s="1"/>
  <c r="EX35" i="6"/>
  <c r="FB7" i="6"/>
  <c r="J35" i="2"/>
  <c r="H35" i="2"/>
  <c r="EZ27" i="6"/>
  <c r="EZ31" i="6"/>
  <c r="EZ26" i="6"/>
  <c r="EZ28" i="6"/>
  <c r="EZ32" i="6"/>
  <c r="EZ29" i="6"/>
  <c r="EZ33" i="6"/>
  <c r="EZ34" i="6"/>
  <c r="EZ35" i="6" s="1"/>
  <c r="FB22" i="6"/>
  <c r="FB21" i="6" s="1"/>
  <c r="FB19" i="6"/>
  <c r="EX7" i="6"/>
  <c r="G35" i="2"/>
  <c r="G9" i="2"/>
  <c r="J19" i="2"/>
  <c r="J7" i="2"/>
  <c r="H11" i="2"/>
  <c r="H6" i="2"/>
  <c r="H7" i="2" s="1"/>
  <c r="H9" i="2"/>
  <c r="G6" i="2"/>
  <c r="G7" i="2" s="1"/>
  <c r="G11" i="2"/>
  <c r="J15" i="2"/>
  <c r="J13" i="2"/>
  <c r="G19" i="2"/>
  <c r="G22" i="2"/>
  <c r="G21" i="2" s="1"/>
  <c r="G17" i="2"/>
  <c r="I11" i="2"/>
  <c r="I6" i="2"/>
  <c r="I7" i="2" s="1"/>
  <c r="I35" i="2"/>
  <c r="G25" i="2"/>
  <c r="I19" i="2"/>
  <c r="EZ25" i="6" l="1"/>
  <c r="ES56" i="6"/>
  <c r="EW55" i="6"/>
  <c r="EV55" i="6"/>
  <c r="EU55" i="6"/>
  <c r="ET55" i="6"/>
  <c r="ES55" i="6"/>
  <c r="EW53" i="6"/>
  <c r="EW56" i="6" s="1"/>
  <c r="EV53" i="6"/>
  <c r="EV56" i="6" s="1"/>
  <c r="EU53" i="6"/>
  <c r="EU56" i="6" s="1"/>
  <c r="EU54" i="6" s="1"/>
  <c r="EU57" i="6" s="1"/>
  <c r="ET53" i="6"/>
  <c r="ET56" i="6" s="1"/>
  <c r="ES53" i="6"/>
  <c r="EW52" i="6"/>
  <c r="EV52" i="6"/>
  <c r="EU52" i="6"/>
  <c r="ET52" i="6"/>
  <c r="ES52" i="6"/>
  <c r="EW51" i="6"/>
  <c r="EW29" i="6" s="1"/>
  <c r="EW50" i="6"/>
  <c r="EW8"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T18" i="6"/>
  <c r="ES18" i="6"/>
  <c r="ES22" i="6" s="1"/>
  <c r="EW14" i="6"/>
  <c r="EV14" i="6"/>
  <c r="EU14" i="6"/>
  <c r="EU13" i="6" s="1"/>
  <c r="ET14" i="6"/>
  <c r="ET20" i="6" s="1"/>
  <c r="ES14" i="6"/>
  <c r="ET11" i="6"/>
  <c r="EU10" i="6"/>
  <c r="EU11" i="6" s="1"/>
  <c r="ET10" i="6"/>
  <c r="ES8" i="6"/>
  <c r="EU6" i="6"/>
  <c r="ES33" i="6" l="1"/>
  <c r="ES31" i="6"/>
  <c r="ES27" i="6"/>
  <c r="EV34" i="6"/>
  <c r="EV35" i="6" s="1"/>
  <c r="EV33" i="6"/>
  <c r="EV31" i="6"/>
  <c r="EV32" i="6"/>
  <c r="EV27" i="6"/>
  <c r="EV29" i="6"/>
  <c r="EV28" i="6"/>
  <c r="EW31" i="6"/>
  <c r="EW20" i="6"/>
  <c r="EW18" i="6"/>
  <c r="ET8" i="6"/>
  <c r="ET9" i="6" s="1"/>
  <c r="EV54" i="6"/>
  <c r="EV57" i="6" s="1"/>
  <c r="EU15" i="6"/>
  <c r="ET17" i="6"/>
  <c r="EU20" i="6"/>
  <c r="EW27" i="6"/>
  <c r="ET54" i="6"/>
  <c r="ET57" i="6" s="1"/>
  <c r="ET15" i="6" s="1"/>
  <c r="ES54" i="6"/>
  <c r="ES57" i="6" s="1"/>
  <c r="ES13" i="6" s="1"/>
  <c r="EW54" i="6"/>
  <c r="EW57" i="6" s="1"/>
  <c r="EW13" i="6" s="1"/>
  <c r="ET19" i="6"/>
  <c r="EU31" i="6"/>
  <c r="EU26" i="6"/>
  <c r="EU29" i="6"/>
  <c r="EU32" i="6"/>
  <c r="EU27" i="6"/>
  <c r="EU33" i="6"/>
  <c r="EU28" i="6"/>
  <c r="EU34" i="6"/>
  <c r="ES15" i="6"/>
  <c r="EU7" i="6"/>
  <c r="ES19" i="6"/>
  <c r="ET51" i="6"/>
  <c r="ET6" i="6"/>
  <c r="ET7" i="6" s="1"/>
  <c r="EV13" i="6"/>
  <c r="EW17" i="6"/>
  <c r="EW26" i="6"/>
  <c r="EW34" i="6"/>
  <c r="EW22" i="6"/>
  <c r="EV15" i="6"/>
  <c r="EU8" i="6"/>
  <c r="EU9" i="6" s="1"/>
  <c r="ES10" i="6"/>
  <c r="ES9" i="6" s="1"/>
  <c r="EW15" i="6"/>
  <c r="EU18" i="6"/>
  <c r="ES20" i="6"/>
  <c r="ES21" i="6" s="1"/>
  <c r="ES29" i="6"/>
  <c r="EW33" i="6"/>
  <c r="EW28" i="6"/>
  <c r="ES32" i="6"/>
  <c r="EV8" i="6"/>
  <c r="ES17" i="6"/>
  <c r="EV18" i="6"/>
  <c r="ES26" i="6"/>
  <c r="ES34" i="6"/>
  <c r="ES35" i="6" s="1"/>
  <c r="EV10" i="6"/>
  <c r="EV20" i="6"/>
  <c r="ET22" i="6"/>
  <c r="ET21" i="6" s="1"/>
  <c r="ES28" i="6"/>
  <c r="EW32" i="6"/>
  <c r="EW10" i="6"/>
  <c r="EW9" i="6" s="1"/>
  <c r="EV26" i="6"/>
  <c r="EW21" i="6" l="1"/>
  <c r="EV9" i="6"/>
  <c r="ET13" i="6"/>
  <c r="EV25" i="6"/>
  <c r="ES25" i="6"/>
  <c r="EW25" i="6"/>
  <c r="EU35" i="6"/>
  <c r="EW19" i="6"/>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O54" i="6" s="1"/>
  <c r="EO57" i="6" s="1"/>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P36" i="6"/>
  <c r="ER30" i="6"/>
  <c r="EQ30" i="6"/>
  <c r="EP30" i="6"/>
  <c r="EO30" i="6"/>
  <c r="EN30" i="6"/>
  <c r="ER24" i="6"/>
  <c r="ER36" i="6" s="1"/>
  <c r="EQ24" i="6"/>
  <c r="EQ36" i="6" s="1"/>
  <c r="EP24" i="6"/>
  <c r="EO24" i="6"/>
  <c r="EO36" i="6" s="1"/>
  <c r="EN24" i="6"/>
  <c r="EN36" i="6" s="1"/>
  <c r="EQ20" i="6"/>
  <c r="ER14" i="6"/>
  <c r="ER20" i="6" s="1"/>
  <c r="EQ14" i="6"/>
  <c r="EP14" i="6"/>
  <c r="EP18" i="6" s="1"/>
  <c r="EO14" i="6"/>
  <c r="EN14" i="6"/>
  <c r="EQ10" i="6"/>
  <c r="EQ11" i="6" s="1"/>
  <c r="EP10" i="6"/>
  <c r="EP11" i="6" s="1"/>
  <c r="EO8" i="6"/>
  <c r="EO28" i="6" l="1"/>
  <c r="EO31" i="6"/>
  <c r="EO27" i="6"/>
  <c r="EP54" i="6"/>
  <c r="EP57" i="6" s="1"/>
  <c r="EP13" i="6" s="1"/>
  <c r="EP22" i="6"/>
  <c r="EP17" i="6"/>
  <c r="EN54" i="6"/>
  <c r="EN57" i="6" s="1"/>
  <c r="EO17" i="6"/>
  <c r="EO18" i="6"/>
  <c r="EQ8" i="6"/>
  <c r="EQ9" i="6" s="1"/>
  <c r="EQ6" i="6"/>
  <c r="EQ7" i="6" s="1"/>
  <c r="EO13" i="6"/>
  <c r="EO15" i="6"/>
  <c r="ER29" i="6"/>
  <c r="ER32" i="6"/>
  <c r="ER27" i="6"/>
  <c r="ER33" i="6"/>
  <c r="ER28" i="6"/>
  <c r="ER31" i="6"/>
  <c r="ER34" i="6"/>
  <c r="ER26" i="6"/>
  <c r="EN33" i="6"/>
  <c r="EN28" i="6"/>
  <c r="EN31" i="6"/>
  <c r="EN34" i="6"/>
  <c r="EN35" i="6" s="1"/>
  <c r="EN26" i="6"/>
  <c r="EN29" i="6"/>
  <c r="EN32" i="6"/>
  <c r="EN27" i="6"/>
  <c r="EN15" i="6"/>
  <c r="EQ15" i="6"/>
  <c r="EQ13" i="6"/>
  <c r="EP31" i="6"/>
  <c r="EP34" i="6"/>
  <c r="EP26" i="6"/>
  <c r="EP29" i="6"/>
  <c r="EP27" i="6"/>
  <c r="EP32" i="6"/>
  <c r="EP33" i="6"/>
  <c r="EP28" i="6"/>
  <c r="EO22" i="6"/>
  <c r="EO33" i="6"/>
  <c r="EQ51" i="6"/>
  <c r="EP6" i="6"/>
  <c r="EN8" i="6"/>
  <c r="ER13" i="6"/>
  <c r="EN18" i="6"/>
  <c r="EN10" i="6"/>
  <c r="EO32" i="6"/>
  <c r="EO10" i="6"/>
  <c r="EO9" i="6" s="1"/>
  <c r="EN17" i="6"/>
  <c r="EQ18" i="6"/>
  <c r="EQ17" i="6" s="1"/>
  <c r="EO20" i="6"/>
  <c r="EO29" i="6"/>
  <c r="EP8" i="6"/>
  <c r="EP9" i="6" s="1"/>
  <c r="ER15" i="6"/>
  <c r="EN20" i="6"/>
  <c r="ER8" i="6"/>
  <c r="EN13" i="6"/>
  <c r="ER18" i="6"/>
  <c r="ER17" i="6" s="1"/>
  <c r="EP20" i="6"/>
  <c r="EO26" i="6"/>
  <c r="EO25" i="6" s="1"/>
  <c r="EO34" i="6"/>
  <c r="ER10" i="6"/>
  <c r="EP7" i="6" l="1"/>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M55" i="6"/>
  <c r="EM54" i="6" s="1"/>
  <c r="EM57" i="6" s="1"/>
  <c r="EM13" i="6" s="1"/>
  <c r="EL55" i="6"/>
  <c r="EK55" i="6"/>
  <c r="EJ55" i="6"/>
  <c r="EI55" i="6"/>
  <c r="EM53" i="6"/>
  <c r="EL53" i="6"/>
  <c r="EL56" i="6" s="1"/>
  <c r="EK53" i="6"/>
  <c r="EK56" i="6" s="1"/>
  <c r="EK54" i="6" s="1"/>
  <c r="EK57" i="6" s="1"/>
  <c r="EJ53" i="6"/>
  <c r="EJ56" i="6" s="1"/>
  <c r="EJ54" i="6" s="1"/>
  <c r="EJ57" i="6" s="1"/>
  <c r="EI53" i="6"/>
  <c r="EI56" i="6" s="1"/>
  <c r="EM52" i="6"/>
  <c r="EL52" i="6"/>
  <c r="EK52" i="6"/>
  <c r="EJ52" i="6"/>
  <c r="EI52" i="6"/>
  <c r="EM50" i="6"/>
  <c r="EM51" i="6" s="1"/>
  <c r="EL50" i="6"/>
  <c r="EL51" i="6" s="1"/>
  <c r="EK50" i="6"/>
  <c r="EK51" i="6" s="1"/>
  <c r="EK32" i="6" s="1"/>
  <c r="EJ50" i="6"/>
  <c r="EJ51" i="6" s="1"/>
  <c r="EI50" i="6"/>
  <c r="EI51" i="6" s="1"/>
  <c r="EM43" i="6"/>
  <c r="EL43" i="6"/>
  <c r="EK43" i="6"/>
  <c r="EJ43" i="6"/>
  <c r="EI43" i="6"/>
  <c r="EM34" i="6"/>
  <c r="EM30" i="6"/>
  <c r="EL30" i="6"/>
  <c r="EK30" i="6"/>
  <c r="EJ30" i="6"/>
  <c r="EI30" i="6"/>
  <c r="EK28" i="6"/>
  <c r="EM24" i="6"/>
  <c r="EM36" i="6" s="1"/>
  <c r="EL24" i="6"/>
  <c r="EL36" i="6" s="1"/>
  <c r="EK24" i="6"/>
  <c r="EK36" i="6" s="1"/>
  <c r="EJ24" i="6"/>
  <c r="EJ36" i="6" s="1"/>
  <c r="EI24" i="6"/>
  <c r="EI36" i="6" s="1"/>
  <c r="EM18" i="6"/>
  <c r="EM17" i="6" s="1"/>
  <c r="EM14" i="6"/>
  <c r="EL14" i="6"/>
  <c r="EK14" i="6"/>
  <c r="EJ14" i="6"/>
  <c r="EJ18" i="6" s="1"/>
  <c r="EI14" i="6"/>
  <c r="EI18" i="6" s="1"/>
  <c r="EL27" i="6" l="1"/>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I25" i="6" s="1"/>
  <c r="EJ32" i="6"/>
  <c r="EJ28" i="6"/>
  <c r="EJ31" i="6"/>
  <c r="EJ27" i="6"/>
  <c r="EJ34" i="6"/>
  <c r="EL34" i="6"/>
  <c r="EL26" i="6"/>
  <c r="EL25" i="6" s="1"/>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9" i="6" s="1"/>
  <c r="EJ22" i="6"/>
  <c r="EJ21" i="6" s="1"/>
  <c r="EI10" i="6"/>
  <c r="EM10" i="6"/>
  <c r="EM15" i="6"/>
  <c r="ED14" i="6"/>
  <c r="ED10" i="6" s="1"/>
  <c r="EE14" i="6"/>
  <c r="EE10" i="6" s="1"/>
  <c r="EF14" i="6"/>
  <c r="EF8" i="6" s="1"/>
  <c r="EG14" i="6"/>
  <c r="EH14" i="6"/>
  <c r="EH10" i="6" s="1"/>
  <c r="EE18" i="6"/>
  <c r="EG18" i="6"/>
  <c r="EG17" i="6" s="1"/>
  <c r="EG20" i="6"/>
  <c r="EG21" i="6" s="1"/>
  <c r="ED24" i="6"/>
  <c r="EE24" i="6"/>
  <c r="EF24" i="6"/>
  <c r="EG24" i="6"/>
  <c r="EH24" i="6"/>
  <c r="EG29" i="6"/>
  <c r="ED30" i="6"/>
  <c r="EE30" i="6"/>
  <c r="EF30" i="6"/>
  <c r="EG30" i="6"/>
  <c r="EH30" i="6"/>
  <c r="EG33" i="6"/>
  <c r="ED36" i="6"/>
  <c r="EE36" i="6"/>
  <c r="EF36" i="6"/>
  <c r="EG36" i="6"/>
  <c r="EH36" i="6"/>
  <c r="ED43" i="6"/>
  <c r="EE43" i="6"/>
  <c r="EF43" i="6"/>
  <c r="EG43" i="6"/>
  <c r="EH43" i="6"/>
  <c r="ED50" i="6"/>
  <c r="EE50" i="6"/>
  <c r="EE20" i="6" s="1"/>
  <c r="EF50" i="6"/>
  <c r="EG50" i="6"/>
  <c r="EG22" i="6" s="1"/>
  <c r="EH50" i="6"/>
  <c r="ED51" i="6"/>
  <c r="ED29" i="6" s="1"/>
  <c r="EG51" i="6"/>
  <c r="EG26" i="6" s="1"/>
  <c r="EH51" i="6"/>
  <c r="EH29" i="6" s="1"/>
  <c r="ED52" i="6"/>
  <c r="EE52" i="6"/>
  <c r="EF52" i="6"/>
  <c r="EG52" i="6"/>
  <c r="EH52" i="6"/>
  <c r="ED53" i="6"/>
  <c r="EE53" i="6"/>
  <c r="EE56" i="6" s="1"/>
  <c r="EF53" i="6"/>
  <c r="EF56" i="6" s="1"/>
  <c r="EF54" i="6" s="1"/>
  <c r="EF57" i="6" s="1"/>
  <c r="EF15" i="6" s="1"/>
  <c r="EG53" i="6"/>
  <c r="EG56" i="6" s="1"/>
  <c r="EH53" i="6"/>
  <c r="ED55" i="6"/>
  <c r="EE55" i="6"/>
  <c r="EF55" i="6"/>
  <c r="EG55" i="6"/>
  <c r="EH55" i="6"/>
  <c r="ED56" i="6"/>
  <c r="EH56" i="6"/>
  <c r="EH54" i="6" l="1"/>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7" i="6" s="1"/>
  <c r="EE11" i="6"/>
  <c r="EE15" i="6"/>
  <c r="EE19" i="6"/>
  <c r="EE9" i="6"/>
  <c r="EE34" i="6"/>
  <c r="EG32" i="6"/>
  <c r="EH31" i="6"/>
  <c r="ED31" i="6"/>
  <c r="EG28" i="6"/>
  <c r="EH27" i="6"/>
  <c r="ED27" i="6"/>
  <c r="EE26" i="6"/>
  <c r="EF20" i="6"/>
  <c r="EG19" i="6"/>
  <c r="EH18" i="6"/>
  <c r="ED18" i="6"/>
  <c r="ED17" i="6" s="1"/>
  <c r="EE17" i="6"/>
  <c r="EH13" i="6"/>
  <c r="EF10" i="6"/>
  <c r="EH8" i="6"/>
  <c r="EH9" i="6" s="1"/>
  <c r="ED8" i="6"/>
  <c r="ED9" i="6" s="1"/>
  <c r="EE31" i="6"/>
  <c r="EG6" i="6"/>
  <c r="EG7" i="6" s="1"/>
  <c r="EH34" i="6"/>
  <c r="ED34" i="6"/>
  <c r="EE33" i="6"/>
  <c r="EG31" i="6"/>
  <c r="EE29" i="6"/>
  <c r="EG27" i="6"/>
  <c r="EG25" i="6" s="1"/>
  <c r="EH26" i="6"/>
  <c r="ED26" i="6"/>
  <c r="ED25" i="6" s="1"/>
  <c r="EG13" i="6"/>
  <c r="EE27" i="6"/>
  <c r="EF51" i="6"/>
  <c r="EG34" i="6"/>
  <c r="EG35" i="6" s="1"/>
  <c r="EH33" i="6"/>
  <c r="ED33" i="6"/>
  <c r="EE32" i="6"/>
  <c r="EH20" i="6"/>
  <c r="ED20" i="6"/>
  <c r="EH15" i="6"/>
  <c r="EF13" i="6"/>
  <c r="ED7" i="6" l="1"/>
  <c r="EF22" i="6"/>
  <c r="ED15" i="6"/>
  <c r="EH25" i="6"/>
  <c r="EG9" i="6"/>
  <c r="EF6" i="6"/>
  <c r="EF7" i="6" s="1"/>
  <c r="EF11" i="6"/>
  <c r="EE25" i="6"/>
  <c r="EH19" i="6"/>
  <c r="EH22" i="6"/>
  <c r="EF9" i="6"/>
  <c r="EF27" i="6"/>
  <c r="EF31" i="6"/>
  <c r="EF34" i="6"/>
  <c r="EF28" i="6"/>
  <c r="EF32" i="6"/>
  <c r="EF26" i="6"/>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C8" i="6"/>
  <c r="EC9" i="6" s="1"/>
  <c r="EB8" i="6"/>
  <c r="EB9" i="6" s="1"/>
  <c r="DZ8" i="6"/>
  <c r="EC6" i="6"/>
  <c r="EC7" i="6" s="1"/>
  <c r="EB6" i="6"/>
  <c r="EB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A8" i="6" l="1"/>
  <c r="EA10" i="6"/>
  <c r="EF25" i="6"/>
  <c r="EB13" i="6"/>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11" i="6" l="1"/>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X22" i="6"/>
  <c r="DX17" i="6"/>
  <c r="DV15" i="6"/>
  <c r="DY10" i="6"/>
  <c r="DU8" i="6"/>
  <c r="DY13" i="6"/>
  <c r="DU18" i="6"/>
  <c r="DW33" i="6"/>
  <c r="DY17" i="6"/>
  <c r="DW28" i="6"/>
  <c r="DU10" i="6"/>
  <c r="DY15" i="6"/>
  <c r="DX6" i="6"/>
  <c r="DV10" i="6"/>
  <c r="DU17" i="6"/>
  <c r="DV20" i="6"/>
  <c r="DW32" i="6"/>
  <c r="DY20" i="6"/>
  <c r="DU20" i="6"/>
  <c r="DW27" i="6"/>
  <c r="DY8" i="6"/>
  <c r="DY9" i="6" s="1"/>
  <c r="DY35" i="6" l="1"/>
  <c r="DY25" i="6"/>
  <c r="DX27" i="6"/>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W35" i="6"/>
  <c r="DV34" i="6"/>
  <c r="DV31" i="6"/>
  <c r="DY11" i="6"/>
  <c r="DY6" i="6"/>
  <c r="DY7" i="6" s="1"/>
  <c r="DU25" i="6"/>
  <c r="DU6" i="6"/>
  <c r="DU7" i="6" s="1"/>
  <c r="DU11" i="6"/>
  <c r="DU35" i="6"/>
  <c r="DV6" i="6"/>
  <c r="DV7" i="6" s="1"/>
  <c r="DV9" i="6"/>
  <c r="DV11" i="6"/>
  <c r="DU22" i="6"/>
  <c r="DU21" i="6" s="1"/>
  <c r="DU19" i="6"/>
  <c r="DV25" i="6"/>
  <c r="DV19" i="6"/>
  <c r="DV21" i="6"/>
  <c r="DU9" i="6"/>
  <c r="DY19" i="6"/>
  <c r="DX35" i="6" l="1"/>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c r="DM20" i="6" l="1"/>
  <c r="DM10" i="6"/>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H14" i="6"/>
  <c r="DH20" i="6" s="1"/>
  <c r="DG14" i="6"/>
  <c r="DG10" i="6" s="1"/>
  <c r="DG6" i="6" s="1"/>
  <c r="DF14" i="6"/>
  <c r="DF18" i="6" s="1"/>
  <c r="DI10" i="6"/>
  <c r="DF8" i="6"/>
  <c r="DI8" i="6" l="1"/>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D8" i="6" l="1"/>
  <c r="DI21" i="6"/>
  <c r="DF35" i="6"/>
  <c r="DJ21" i="6"/>
  <c r="DE54" i="6"/>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V17" i="6"/>
  <c r="CU20" i="6"/>
  <c r="CU21" i="6" s="1"/>
  <c r="CV26" i="6"/>
  <c r="CV25" i="6" s="1"/>
  <c r="CV10" i="6"/>
  <c r="CV9" i="6" s="1"/>
  <c r="CW26" i="6"/>
  <c r="CV29" i="6"/>
  <c r="CV33" i="6"/>
  <c r="CW34" i="6"/>
  <c r="CW35" i="6" s="1"/>
  <c r="CV22" i="6"/>
  <c r="CV21" i="6" s="1"/>
  <c r="CW8" i="6"/>
  <c r="CW18" i="6"/>
  <c r="CV34" i="6"/>
  <c r="CU8" i="6"/>
  <c r="CU9" i="6" s="1"/>
  <c r="CW10" i="6"/>
  <c r="CV28" i="6"/>
  <c r="CW29" i="6"/>
  <c r="CU7" i="6" l="1"/>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R9" i="6" l="1"/>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s="1"/>
  <c r="CG25" i="6" l="1"/>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W9" i="6" s="1"/>
  <c r="BY10" i="6"/>
  <c r="CA22" i="6"/>
  <c r="CA21" i="6" s="1"/>
  <c r="BZ28" i="6"/>
  <c r="BZ32" i="6"/>
  <c r="BW51" i="6"/>
  <c r="BX8" i="6"/>
  <c r="BZ10" i="6"/>
  <c r="BZ15" i="6"/>
  <c r="BY17" i="6"/>
  <c r="BZ20" i="6"/>
  <c r="BZ19" i="6" s="1"/>
  <c r="BZ29" i="6"/>
  <c r="BZ33" i="6"/>
  <c r="BZ35" i="6" s="1"/>
  <c r="CA8" i="6"/>
  <c r="BY20" i="6"/>
  <c r="CA51" i="6"/>
  <c r="BY8" i="6"/>
  <c r="BY9" i="6" s="1"/>
  <c r="BZ26" i="6"/>
  <c r="CA15" i="6" l="1"/>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C56" i="6" s="1"/>
  <c r="BD53" i="6"/>
  <c r="BD56" i="6" s="1"/>
  <c r="BE53" i="6"/>
  <c r="BE56" i="6" s="1"/>
  <c r="BF53" i="6"/>
  <c r="BF56" i="6" s="1"/>
  <c r="BG53" i="6"/>
  <c r="BG56" i="6" s="1"/>
  <c r="BC55" i="6"/>
  <c r="BD55" i="6"/>
  <c r="BE55" i="6"/>
  <c r="BF55" i="6"/>
  <c r="BG55"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F32" i="6" l="1"/>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G35" i="6" l="1"/>
  <c r="AF35" i="6"/>
  <c r="H35" i="6"/>
  <c r="Z13" i="6"/>
  <c r="I13" i="6"/>
  <c r="F35" i="6"/>
  <c r="I35" i="6"/>
  <c r="R7" i="6"/>
  <c r="AB9" i="6"/>
  <c r="Y9" i="6"/>
  <c r="E25" i="6"/>
  <c r="AW35" i="6"/>
  <c r="J7" i="6"/>
  <c r="AH15" i="6"/>
  <c r="L15" i="6"/>
  <c r="X6" i="6"/>
  <c r="X7" i="6" s="1"/>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<sst xmlns="http://schemas.openxmlformats.org/spreadsheetml/2006/main" count="160" uniqueCount="74">
  <si>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</si>
  <si>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</si>
  <si>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</si>
  <si>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</si>
  <si>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</si>
  <si>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</si>
  <si>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</si>
  <si>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</si>
  <si>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</si>
  <si>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</si>
  <si>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</si>
  <si>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</si>
  <si>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</si>
  <si>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</si>
  <si>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</si>
  <si>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</si>
  <si>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</si>
  <si>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</si>
  <si>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</si>
  <si>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</si>
  <si>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</si>
  <si>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</si>
  <si>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</si>
  <si>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</si>
  <si>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</si>
  <si>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</si>
  <si>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</si>
  <si>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</si>
  <si>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</si>
  <si>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</si>
  <si>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</si>
  <si>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</si>
  <si>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</si>
  <si>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</si>
  <si>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</si>
  <si>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</si>
  <si>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</si>
  <si>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</si>
  <si>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</si>
  <si>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</si>
  <si>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</si>
  <si>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</si>
  <si>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</si>
  <si>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</si>
  <si>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</si>
  <si>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</si>
  <si>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</si>
  <si>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</si>
  <si>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</si>
  <si>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</si>
  <si>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</si>
  <si>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</si>
  <si>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</si>
  <si>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</si>
  <si>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</si>
  <si>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</si>
  <si>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</si>
  <si>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</si>
  <si>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</si>
  <si>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</si>
  <si>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</si>
  <si>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</si>
  <si>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</si>
  <si>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</si>
  <si>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</si>
  <si>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</si>
  <si>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</si>
  <si>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</si>
  <si>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Updated for-Jul/04/2019 Nifty closed on a bull note at 11910 level .So today on upside first intra resistance is at 11938-43.Next resistance are 11966-71,12013-18,12040-45,12066-70,12128-33,12180-85,12235-40,12274-79,12320-25,12366-71 level.On downside first support is at 11882-77 next support are at 11853-48,11806-01,11780-75, 11754-50,11692-87,11667-63,11642-38,11573-68,11590-85,11548-43,11490-85,11423-18,11392-87,11312-07,11272-67,11235-30,11180-75,11152-47,11117-12,11082-78,11047-42,11010-05,10970-65,10930-25,10885-80,10830-25,10783-78,10734-29,10705-00,10656-51 level. Market is in bull zone .So today for intraday on upside intra resistance are at 11943 and 11971 level and On downside be alert below 11877 and avoid all longs below 11848 level as selling may intensify below that level . Positional Support for NIFTY 11831 11798 11777 11709 11694 11679 11451 11084 and positional Immediate resistance for NIFTY is 11969.</t>
  </si>
  <si>
    <t>Intraday Resistance of NIFTY are 11948.6 : 11975 : 12081.1 : 12103.9</t>
  </si>
  <si>
    <t>Intraday Support of NIFTY are 11884.9 : 11858.5 : 11753.6 : 11731</t>
  </si>
  <si>
    <t>Oscillator Analysis The oscillator is showing BUY signal Short Term Oscillator Analysis-The signal is BUY but NIFTY is in overbought level. </t>
  </si>
  <si>
    <t>Click Here to view Nifty Future and Option Analysis and Click here For NIFTY STRENGTH</t>
  </si>
  <si>
    <t>Jun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</si>
</sst>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3">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2"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0" fontId="3" fillId="11" borderId="5" xfId="0" applyNumberFormat="1" applyFont="1" applyFill="1" applyBorder="1" applyAlignment="1">
      <alignment horizontal="left"/>
    </xf>
    <xf numFmtId="9" fontId="3" fillId="6" borderId="5" xfId="0" applyNumberFormat="1" applyFont="1" applyFill="1" applyBorder="1" applyAlignment="1">
      <alignment horizontal="left"/>
    </xf>
    <xf numFmtId="9" fontId="3" fillId="12" borderId="5" xfId="0" applyNumberFormat="1" applyFont="1" applyFill="1" applyBorder="1" applyAlignment="1">
      <alignment horizontal="left"/>
    </xf>
    <xf numFmtId="9" fontId="3" fillId="13" borderId="5" xfId="0" applyNumberFormat="1" applyFont="1" applyFill="1" applyBorder="1" applyAlignment="1">
      <alignment horizontal="left"/>
    </xf>
    <xf numFmtId="4" fontId="3" fillId="11"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7"/>
  <sheetViews>
    <sheetView showGridLines="0" tabSelected="1" zoomScale="110" zoomScaleNormal="110" workbookViewId="0">
      <selection activeCell="K39" sqref="K39"/>
    </sheetView>
  </sheetViews>
  <sheetFormatPr defaultColWidth="8.6328125" defaultRowHeight="14.75" customHeight="1" x14ac:dyDescent="0.35"/>
  <cols>
    <col min="1" max="4" width="8.6328125" style="1" customWidth="1"/>
    <col min="5" max="6" width="10.6328125" style="1" customWidth="1"/>
    <col min="7" max="11" width="10.6328125" style="91" customWidth="1"/>
    <col min="12" max="12" width="9.08984375" style="91" bestFit="1" customWidth="1"/>
    <col min="13" max="13" width="10.6328125" style="91" customWidth="1"/>
    <col min="14" max="14" width="11" style="207" bestFit="1" customWidth="1"/>
    <col min="16" max="16" width="9.36328125" style="1" bestFit="1" customWidth="1"/>
    <col min="17" max="257" width="8.6328125" style="1" customWidth="1"/>
  </cols>
  <sheetData>
    <row r="1" spans="1:13" ht="14.75" customHeight="1" x14ac:dyDescent="0.35">
      <c r="A1" s="241"/>
      <c r="B1" s="242"/>
      <c r="C1" s="242"/>
      <c r="D1" s="242"/>
      <c r="E1" s="2" t="s">
        <v>73</v>
      </c>
      <c r="F1" s="2" t="s">
        <v>1</v>
      </c>
      <c r="G1" s="3">
        <v>43661</v>
      </c>
      <c r="H1" s="3">
        <v>43662</v>
      </c>
      <c r="I1" s="3">
        <v>43663</v>
      </c>
      <c r="J1" s="3">
        <v>43664</v>
      </c>
      <c r="K1" s="3">
        <v>43665</v>
      </c>
      <c r="L1" s="3"/>
      <c r="M1" s="211"/>
    </row>
    <row r="2" spans="1:13" ht="14.75" customHeight="1" x14ac:dyDescent="0.35">
      <c r="A2" s="4"/>
      <c r="B2" s="5"/>
      <c r="C2" s="5"/>
      <c r="D2" s="6" t="s">
        <v>2</v>
      </c>
      <c r="E2" s="7">
        <v>12103.05</v>
      </c>
      <c r="F2" s="7">
        <v>11706.65</v>
      </c>
      <c r="G2" s="7">
        <v>11618.4</v>
      </c>
      <c r="H2" s="7">
        <v>11670.05</v>
      </c>
      <c r="I2" s="7">
        <v>11706.65</v>
      </c>
      <c r="J2" s="7">
        <v>11677.15</v>
      </c>
      <c r="K2" s="7">
        <v>11640.35</v>
      </c>
      <c r="L2" s="7"/>
      <c r="M2" s="212"/>
    </row>
    <row r="3" spans="1:13" ht="14.75" customHeight="1" x14ac:dyDescent="0.35">
      <c r="A3" s="4"/>
      <c r="B3" s="8"/>
      <c r="C3" s="9"/>
      <c r="D3" s="6" t="s">
        <v>3</v>
      </c>
      <c r="E3" s="10">
        <v>11625.1</v>
      </c>
      <c r="F3" s="10">
        <v>11399.3</v>
      </c>
      <c r="G3" s="10">
        <v>11532.3</v>
      </c>
      <c r="H3" s="10">
        <v>11573.95</v>
      </c>
      <c r="I3" s="10">
        <v>11651.15</v>
      </c>
      <c r="J3" s="10">
        <v>11582.4</v>
      </c>
      <c r="K3" s="10">
        <v>11399.3</v>
      </c>
      <c r="L3" s="10"/>
      <c r="M3" s="213"/>
    </row>
    <row r="4" spans="1:13" ht="14.75" customHeight="1" x14ac:dyDescent="0.35">
      <c r="A4" s="4"/>
      <c r="B4" s="8"/>
      <c r="C4" s="9"/>
      <c r="D4" s="6" t="s">
        <v>4</v>
      </c>
      <c r="E4" s="11">
        <v>11788.85</v>
      </c>
      <c r="F4" s="11">
        <v>11419.25</v>
      </c>
      <c r="G4" s="11">
        <v>11588.35</v>
      </c>
      <c r="H4" s="11">
        <v>11662.6</v>
      </c>
      <c r="I4" s="11">
        <v>11687.5</v>
      </c>
      <c r="J4" s="11">
        <v>11596.9</v>
      </c>
      <c r="K4" s="11">
        <v>11419.25</v>
      </c>
      <c r="L4" s="11"/>
      <c r="M4" s="214"/>
    </row>
    <row r="5" spans="1:13" ht="14.75" customHeight="1" x14ac:dyDescent="0.35">
      <c r="A5" s="239" t="s">
        <v>5</v>
      </c>
      <c r="B5" s="240"/>
      <c r="C5" s="240"/>
      <c r="D5" s="240"/>
      <c r="E5" s="5"/>
      <c r="F5" s="5"/>
      <c r="G5" s="5"/>
      <c r="H5" s="5"/>
      <c r="I5" s="5"/>
      <c r="J5" s="5"/>
      <c r="K5" s="5"/>
      <c r="L5" s="5"/>
      <c r="M5" s="215"/>
    </row>
    <row r="6" spans="1:13" ht="14.75" customHeight="1" x14ac:dyDescent="0.35">
      <c r="A6" s="12"/>
      <c r="B6" s="13"/>
      <c r="C6" s="13"/>
      <c r="D6" s="14" t="s">
        <v>6</v>
      </c>
      <c r="E6" s="15">
        <f t="shared" ref="E6:J6" si="0">E10+E50</f>
        <v>12530.849999999999</v>
      </c>
      <c r="F6" s="15">
        <f t="shared" si="0"/>
        <v>11924.85</v>
      </c>
      <c r="G6" s="15">
        <f t="shared" si="0"/>
        <v>11713.166666666666</v>
      </c>
      <c r="H6" s="15">
        <f t="shared" si="0"/>
        <v>11793.216666666664</v>
      </c>
      <c r="I6" s="15">
        <f t="shared" si="0"/>
        <v>11767.883333333337</v>
      </c>
      <c r="J6" s="15">
        <f t="shared" si="0"/>
        <v>11749.983333333332</v>
      </c>
      <c r="K6" s="15">
        <f t="shared" ref="K6" si="1">K10+K50</f>
        <v>11814.350000000004</v>
      </c>
      <c r="L6" s="15"/>
      <c r="M6" s="216"/>
    </row>
    <row r="7" spans="1:13" ht="14.75" hidden="1" customHeight="1" x14ac:dyDescent="0.35">
      <c r="A7" s="12"/>
      <c r="B7" s="13"/>
      <c r="C7" s="13"/>
      <c r="D7" s="14" t="s">
        <v>7</v>
      </c>
      <c r="E7" s="16">
        <f t="shared" ref="E7:K7" si="2">(E6+E8)/2</f>
        <v>12423.899999999998</v>
      </c>
      <c r="F7" s="16">
        <f t="shared" si="2"/>
        <v>11870.3</v>
      </c>
      <c r="G7" s="16">
        <f t="shared" si="2"/>
        <v>11689.474999999999</v>
      </c>
      <c r="H7" s="16">
        <f t="shared" si="2"/>
        <v>11762.424999999997</v>
      </c>
      <c r="I7" s="16">
        <f t="shared" si="2"/>
        <v>11752.575000000003</v>
      </c>
      <c r="J7" s="16">
        <f t="shared" si="2"/>
        <v>11731.774999999998</v>
      </c>
      <c r="K7" s="16">
        <f t="shared" si="2"/>
        <v>11770.850000000002</v>
      </c>
      <c r="L7" s="16"/>
      <c r="M7" s="217"/>
    </row>
    <row r="8" spans="1:13" ht="14.75" customHeight="1" x14ac:dyDescent="0.35">
      <c r="A8" s="12"/>
      <c r="B8" s="13"/>
      <c r="C8" s="13"/>
      <c r="D8" s="14" t="s">
        <v>8</v>
      </c>
      <c r="E8" s="17">
        <f t="shared" ref="E8:J8" si="3">E14+E50</f>
        <v>12316.949999999999</v>
      </c>
      <c r="F8" s="17">
        <f t="shared" si="3"/>
        <v>11815.75</v>
      </c>
      <c r="G8" s="17">
        <f t="shared" si="3"/>
        <v>11665.783333333333</v>
      </c>
      <c r="H8" s="17">
        <f t="shared" si="3"/>
        <v>11731.633333333331</v>
      </c>
      <c r="I8" s="17">
        <f t="shared" si="3"/>
        <v>11737.266666666668</v>
      </c>
      <c r="J8" s="17">
        <f t="shared" si="3"/>
        <v>11713.566666666666</v>
      </c>
      <c r="K8" s="17">
        <f t="shared" ref="K8" si="4">K14+K50</f>
        <v>11727.350000000002</v>
      </c>
      <c r="L8" s="17"/>
      <c r="M8" s="218"/>
    </row>
    <row r="9" spans="1:13" ht="14.75" hidden="1" customHeight="1" x14ac:dyDescent="0.35">
      <c r="A9" s="12"/>
      <c r="B9" s="13"/>
      <c r="C9" s="13"/>
      <c r="D9" s="14" t="s">
        <v>9</v>
      </c>
      <c r="E9" s="16">
        <f t="shared" ref="E9:K9" si="5">(E8+E10)/2</f>
        <v>12184.924999999999</v>
      </c>
      <c r="F9" s="16">
        <f t="shared" si="5"/>
        <v>11716.625</v>
      </c>
      <c r="G9" s="16">
        <f t="shared" si="5"/>
        <v>11646.424999999999</v>
      </c>
      <c r="H9" s="16">
        <f t="shared" si="5"/>
        <v>11714.374999999998</v>
      </c>
      <c r="I9" s="16">
        <f t="shared" si="5"/>
        <v>11724.825000000003</v>
      </c>
      <c r="J9" s="16">
        <f t="shared" si="5"/>
        <v>11684.399999999998</v>
      </c>
      <c r="K9" s="16">
        <f t="shared" si="5"/>
        <v>11650.325000000003</v>
      </c>
      <c r="L9" s="16"/>
      <c r="M9" s="217"/>
    </row>
    <row r="10" spans="1:13" ht="14.75" customHeight="1" x14ac:dyDescent="0.35">
      <c r="A10" s="12"/>
      <c r="B10" s="13"/>
      <c r="C10" s="13"/>
      <c r="D10" s="14" t="s">
        <v>10</v>
      </c>
      <c r="E10" s="18">
        <f t="shared" ref="E10:J10" si="6">(2*E14)-E3</f>
        <v>12052.9</v>
      </c>
      <c r="F10" s="18">
        <f t="shared" si="6"/>
        <v>11617.5</v>
      </c>
      <c r="G10" s="18">
        <f t="shared" si="6"/>
        <v>11627.066666666666</v>
      </c>
      <c r="H10" s="18">
        <f t="shared" si="6"/>
        <v>11697.116666666665</v>
      </c>
      <c r="I10" s="18">
        <f t="shared" si="6"/>
        <v>11712.383333333337</v>
      </c>
      <c r="J10" s="18">
        <f t="shared" si="6"/>
        <v>11655.233333333332</v>
      </c>
      <c r="K10" s="18">
        <f t="shared" ref="K10" si="7">(2*K14)-K3</f>
        <v>11573.300000000003</v>
      </c>
      <c r="L10" s="18"/>
      <c r="M10" s="219"/>
    </row>
    <row r="11" spans="1:13" ht="14.75" hidden="1" customHeight="1" x14ac:dyDescent="0.35">
      <c r="A11" s="12"/>
      <c r="B11" s="13"/>
      <c r="C11" s="13"/>
      <c r="D11" s="14" t="s">
        <v>11</v>
      </c>
      <c r="E11" s="16">
        <f t="shared" ref="E11:K11" si="8">(E10+E14)/2</f>
        <v>11945.95</v>
      </c>
      <c r="F11" s="16">
        <f t="shared" si="8"/>
        <v>11562.95</v>
      </c>
      <c r="G11" s="16">
        <f t="shared" si="8"/>
        <v>11603.375</v>
      </c>
      <c r="H11" s="16">
        <f t="shared" si="8"/>
        <v>11666.324999999999</v>
      </c>
      <c r="I11" s="16">
        <f t="shared" si="8"/>
        <v>11697.075000000003</v>
      </c>
      <c r="J11" s="16">
        <f t="shared" si="8"/>
        <v>11637.024999999998</v>
      </c>
      <c r="K11" s="16">
        <f t="shared" si="8"/>
        <v>11529.800000000003</v>
      </c>
      <c r="L11" s="16"/>
      <c r="M11" s="217"/>
    </row>
    <row r="12" spans="1:13" ht="8.15" customHeight="1" x14ac:dyDescent="0.35">
      <c r="A12" s="12"/>
      <c r="B12" s="13"/>
      <c r="C12" s="13"/>
      <c r="D12" s="19"/>
      <c r="E12" s="11"/>
      <c r="F12" s="11"/>
      <c r="G12" s="11"/>
      <c r="H12" s="11"/>
      <c r="I12" s="11"/>
      <c r="J12" s="11"/>
      <c r="K12" s="11"/>
      <c r="L12" s="11"/>
      <c r="M12" s="214"/>
    </row>
    <row r="13" spans="1:13" ht="14.75" customHeight="1" x14ac:dyDescent="0.35">
      <c r="A13" s="12"/>
      <c r="B13" s="13"/>
      <c r="C13" s="13"/>
      <c r="D13" s="14" t="s">
        <v>12</v>
      </c>
      <c r="E13" s="20">
        <f t="shared" ref="E13:K13" si="9">E14+E57/2</f>
        <v>11813.924999999999</v>
      </c>
      <c r="F13" s="20">
        <f t="shared" si="9"/>
        <v>11552.974999999999</v>
      </c>
      <c r="G13" s="20">
        <f t="shared" si="9"/>
        <v>11584.016666666666</v>
      </c>
      <c r="H13" s="20">
        <f t="shared" si="9"/>
        <v>11649.066666666666</v>
      </c>
      <c r="I13" s="20">
        <f t="shared" si="9"/>
        <v>11684.633333333337</v>
      </c>
      <c r="J13" s="20">
        <f t="shared" si="9"/>
        <v>11629.775</v>
      </c>
      <c r="K13" s="20">
        <f t="shared" si="9"/>
        <v>11519.825000000001</v>
      </c>
      <c r="L13" s="20"/>
      <c r="M13" s="220"/>
    </row>
    <row r="14" spans="1:13" ht="14.75" customHeight="1" x14ac:dyDescent="0.35">
      <c r="A14" s="12"/>
      <c r="B14" s="13"/>
      <c r="C14" s="13"/>
      <c r="D14" s="14" t="s">
        <v>13</v>
      </c>
      <c r="E14" s="11">
        <f t="shared" ref="E14:J14" si="10">(E2+E3+E4)/3</f>
        <v>11839</v>
      </c>
      <c r="F14" s="11">
        <f t="shared" si="10"/>
        <v>11508.4</v>
      </c>
      <c r="G14" s="11">
        <f t="shared" si="10"/>
        <v>11579.683333333332</v>
      </c>
      <c r="H14" s="11">
        <f t="shared" si="10"/>
        <v>11635.533333333333</v>
      </c>
      <c r="I14" s="11">
        <f t="shared" si="10"/>
        <v>11681.766666666668</v>
      </c>
      <c r="J14" s="11">
        <f t="shared" si="10"/>
        <v>11618.816666666666</v>
      </c>
      <c r="K14" s="11">
        <f t="shared" ref="K14" si="11">(K2+K3+K4)/3</f>
        <v>11486.300000000001</v>
      </c>
      <c r="L14" s="11"/>
      <c r="M14" s="214"/>
    </row>
    <row r="15" spans="1:13" ht="14.75" customHeight="1" x14ac:dyDescent="0.35">
      <c r="A15" s="12"/>
      <c r="B15" s="13"/>
      <c r="C15" s="13"/>
      <c r="D15" s="14" t="s">
        <v>14</v>
      </c>
      <c r="E15" s="21">
        <f t="shared" ref="E15:K15" si="12">E14-E57/2</f>
        <v>11864.075000000001</v>
      </c>
      <c r="F15" s="21">
        <f t="shared" si="12"/>
        <v>11463.825000000001</v>
      </c>
      <c r="G15" s="21">
        <f t="shared" si="12"/>
        <v>11575.349999999999</v>
      </c>
      <c r="H15" s="21">
        <f t="shared" si="12"/>
        <v>11622</v>
      </c>
      <c r="I15" s="21">
        <f t="shared" si="12"/>
        <v>11678.9</v>
      </c>
      <c r="J15" s="21">
        <f t="shared" si="12"/>
        <v>11607.858333333332</v>
      </c>
      <c r="K15" s="21">
        <f t="shared" si="12"/>
        <v>11452.775000000001</v>
      </c>
      <c r="L15" s="21"/>
      <c r="M15" s="221"/>
    </row>
    <row r="16" spans="1:13" ht="8.15" customHeight="1" x14ac:dyDescent="0.35">
      <c r="A16" s="12"/>
      <c r="B16" s="13"/>
      <c r="C16" s="13"/>
      <c r="D16" s="19"/>
      <c r="E16" s="11"/>
      <c r="F16" s="11"/>
      <c r="G16" s="11"/>
      <c r="H16" s="11"/>
      <c r="I16" s="11"/>
      <c r="J16" s="11"/>
      <c r="K16" s="11"/>
      <c r="L16" s="11"/>
      <c r="M16" s="214"/>
    </row>
    <row r="17" spans="1:13" ht="14.75" hidden="1" customHeight="1" x14ac:dyDescent="0.35">
      <c r="A17" s="12"/>
      <c r="B17" s="13"/>
      <c r="C17" s="13"/>
      <c r="D17" s="14" t="s">
        <v>15</v>
      </c>
      <c r="E17" s="16">
        <f t="shared" ref="E17:K17" si="13">(E14+E18)/2</f>
        <v>11706.975</v>
      </c>
      <c r="F17" s="16">
        <f t="shared" si="13"/>
        <v>11409.275</v>
      </c>
      <c r="G17" s="16">
        <f t="shared" si="13"/>
        <v>11560.324999999999</v>
      </c>
      <c r="H17" s="16">
        <f t="shared" si="13"/>
        <v>11618.275</v>
      </c>
      <c r="I17" s="16">
        <f t="shared" si="13"/>
        <v>11669.325000000003</v>
      </c>
      <c r="J17" s="16">
        <f t="shared" si="13"/>
        <v>11589.649999999998</v>
      </c>
      <c r="K17" s="16">
        <f t="shared" si="13"/>
        <v>11409.275000000001</v>
      </c>
      <c r="L17" s="16"/>
      <c r="M17" s="217"/>
    </row>
    <row r="18" spans="1:13" ht="14.75" customHeight="1" x14ac:dyDescent="0.35">
      <c r="A18" s="12"/>
      <c r="B18" s="13"/>
      <c r="C18" s="13"/>
      <c r="D18" s="14" t="s">
        <v>16</v>
      </c>
      <c r="E18" s="22">
        <f t="shared" ref="E18:J18" si="14">2*E14-E2</f>
        <v>11574.95</v>
      </c>
      <c r="F18" s="22">
        <f t="shared" si="14"/>
        <v>11310.15</v>
      </c>
      <c r="G18" s="22">
        <f t="shared" si="14"/>
        <v>11540.966666666665</v>
      </c>
      <c r="H18" s="22">
        <f t="shared" si="14"/>
        <v>11601.016666666666</v>
      </c>
      <c r="I18" s="22">
        <f t="shared" si="14"/>
        <v>11656.883333333337</v>
      </c>
      <c r="J18" s="22">
        <f t="shared" si="14"/>
        <v>11560.483333333332</v>
      </c>
      <c r="K18" s="22">
        <f t="shared" ref="K18" si="15">2*K14-K2</f>
        <v>11332.250000000002</v>
      </c>
      <c r="L18" s="22"/>
      <c r="M18" s="222"/>
    </row>
    <row r="19" spans="1:13" ht="14.75" hidden="1" customHeight="1" x14ac:dyDescent="0.35">
      <c r="A19" s="12"/>
      <c r="B19" s="13"/>
      <c r="C19" s="13"/>
      <c r="D19" s="14" t="s">
        <v>17</v>
      </c>
      <c r="E19" s="16">
        <f t="shared" ref="E19:K19" si="16">(E18+E20)/2</f>
        <v>11468</v>
      </c>
      <c r="F19" s="16">
        <f t="shared" si="16"/>
        <v>11255.599999999999</v>
      </c>
      <c r="G19" s="16">
        <f t="shared" si="16"/>
        <v>11517.274999999998</v>
      </c>
      <c r="H19" s="16">
        <f t="shared" si="16"/>
        <v>11570.225</v>
      </c>
      <c r="I19" s="16">
        <f t="shared" si="16"/>
        <v>11641.575000000003</v>
      </c>
      <c r="J19" s="16">
        <f t="shared" si="16"/>
        <v>11542.274999999998</v>
      </c>
      <c r="K19" s="16">
        <f t="shared" si="16"/>
        <v>11288.75</v>
      </c>
      <c r="L19" s="16"/>
      <c r="M19" s="217"/>
    </row>
    <row r="20" spans="1:13" ht="14.75" customHeight="1" x14ac:dyDescent="0.35">
      <c r="A20" s="12"/>
      <c r="B20" s="13"/>
      <c r="C20" s="13"/>
      <c r="D20" s="14" t="s">
        <v>18</v>
      </c>
      <c r="E20" s="23">
        <f t="shared" ref="E20:J20" si="17">E14-E50</f>
        <v>11361.050000000001</v>
      </c>
      <c r="F20" s="23">
        <f t="shared" si="17"/>
        <v>11201.05</v>
      </c>
      <c r="G20" s="23">
        <f t="shared" si="17"/>
        <v>11493.583333333332</v>
      </c>
      <c r="H20" s="23">
        <f t="shared" si="17"/>
        <v>11539.433333333334</v>
      </c>
      <c r="I20" s="23">
        <f t="shared" si="17"/>
        <v>11626.266666666668</v>
      </c>
      <c r="J20" s="23">
        <f t="shared" si="17"/>
        <v>11524.066666666666</v>
      </c>
      <c r="K20" s="23">
        <f t="shared" ref="K20" si="18">K14-K50</f>
        <v>11245.25</v>
      </c>
      <c r="L20" s="23"/>
      <c r="M20" s="223"/>
    </row>
    <row r="21" spans="1:13" ht="14.75" hidden="1" customHeight="1" x14ac:dyDescent="0.35">
      <c r="A21" s="12"/>
      <c r="B21" s="13"/>
      <c r="C21" s="13"/>
      <c r="D21" s="14" t="s">
        <v>19</v>
      </c>
      <c r="E21" s="16">
        <f t="shared" ref="E21:K21" si="19">(E20+E22)/2</f>
        <v>11229.025000000001</v>
      </c>
      <c r="F21" s="16">
        <f t="shared" si="19"/>
        <v>11101.924999999999</v>
      </c>
      <c r="G21" s="16">
        <f t="shared" si="19"/>
        <v>11474.224999999999</v>
      </c>
      <c r="H21" s="16">
        <f t="shared" si="19"/>
        <v>11522.175000000001</v>
      </c>
      <c r="I21" s="16">
        <f t="shared" si="19"/>
        <v>11613.825000000003</v>
      </c>
      <c r="J21" s="16">
        <f t="shared" si="19"/>
        <v>11494.899999999998</v>
      </c>
      <c r="K21" s="16">
        <f t="shared" si="19"/>
        <v>11168.225</v>
      </c>
      <c r="L21" s="16"/>
      <c r="M21" s="217"/>
    </row>
    <row r="22" spans="1:13" ht="14.75" customHeight="1" x14ac:dyDescent="0.35">
      <c r="A22" s="12"/>
      <c r="B22" s="13"/>
      <c r="C22" s="13"/>
      <c r="D22" s="14" t="s">
        <v>20</v>
      </c>
      <c r="E22" s="24">
        <f t="shared" ref="E22:J22" si="20">E18-E50</f>
        <v>11097.000000000002</v>
      </c>
      <c r="F22" s="24">
        <f t="shared" si="20"/>
        <v>11002.8</v>
      </c>
      <c r="G22" s="24">
        <f t="shared" si="20"/>
        <v>11454.866666666665</v>
      </c>
      <c r="H22" s="24">
        <f t="shared" si="20"/>
        <v>11504.916666666668</v>
      </c>
      <c r="I22" s="24">
        <f t="shared" si="20"/>
        <v>11601.383333333337</v>
      </c>
      <c r="J22" s="24">
        <f t="shared" si="20"/>
        <v>11465.733333333332</v>
      </c>
      <c r="K22" s="24">
        <f t="shared" ref="K22" si="21">K18-K50</f>
        <v>11091.2</v>
      </c>
      <c r="L22" s="24"/>
      <c r="M22" s="224"/>
    </row>
    <row r="23" spans="1:13" ht="14.75" customHeight="1" x14ac:dyDescent="0.35">
      <c r="A23" s="239" t="s">
        <v>21</v>
      </c>
      <c r="B23" s="240"/>
      <c r="C23" s="240"/>
      <c r="D23" s="240"/>
      <c r="E23" s="25"/>
      <c r="F23" s="25"/>
      <c r="G23" s="25"/>
      <c r="H23" s="25"/>
      <c r="I23" s="25"/>
      <c r="J23" s="25"/>
      <c r="K23" s="25"/>
      <c r="L23" s="25"/>
      <c r="M23" s="225"/>
    </row>
    <row r="24" spans="1:13" ht="14.75" customHeight="1" x14ac:dyDescent="0.35">
      <c r="A24" s="12"/>
      <c r="B24" s="13"/>
      <c r="C24" s="13"/>
      <c r="D24" s="14" t="s">
        <v>22</v>
      </c>
      <c r="E24" s="17">
        <f t="shared" ref="E24:J24" si="22">(E2/E3)*E4</f>
        <v>12273.532356065753</v>
      </c>
      <c r="F24" s="17">
        <f t="shared" si="22"/>
        <v>11727.137895528673</v>
      </c>
      <c r="G24" s="17">
        <f t="shared" si="22"/>
        <v>11674.868468562214</v>
      </c>
      <c r="H24" s="17">
        <f t="shared" si="22"/>
        <v>11759.436072386694</v>
      </c>
      <c r="I24" s="17">
        <f t="shared" si="22"/>
        <v>11743.173152435596</v>
      </c>
      <c r="J24" s="17">
        <f t="shared" si="22"/>
        <v>11691.768617471336</v>
      </c>
      <c r="K24" s="17">
        <f t="shared" ref="K24" si="23">(K2/K3)*K4</f>
        <v>11660.721863403895</v>
      </c>
      <c r="L24" s="17"/>
      <c r="M24" s="218"/>
    </row>
    <row r="25" spans="1:13" ht="14.75" hidden="1" customHeight="1" x14ac:dyDescent="0.35">
      <c r="A25" s="12"/>
      <c r="B25" s="13"/>
      <c r="C25" s="13"/>
      <c r="D25" s="14" t="s">
        <v>23</v>
      </c>
      <c r="E25" s="16">
        <f t="shared" ref="E25:K25" si="24">E26+1.168*(E26-E27)</f>
        <v>12205.240040000001</v>
      </c>
      <c r="F25" s="16">
        <f t="shared" si="24"/>
        <v>11687.01332</v>
      </c>
      <c r="G25" s="16">
        <f t="shared" si="24"/>
        <v>11663.36032</v>
      </c>
      <c r="H25" s="16">
        <f t="shared" si="24"/>
        <v>11746.322319999999</v>
      </c>
      <c r="I25" s="16">
        <f t="shared" si="24"/>
        <v>11735.851599999998</v>
      </c>
      <c r="J25" s="16">
        <f t="shared" si="24"/>
        <v>11679.446199999998</v>
      </c>
      <c r="K25" s="16">
        <f t="shared" si="24"/>
        <v>11629.252760000003</v>
      </c>
      <c r="L25" s="16"/>
      <c r="M25" s="217"/>
    </row>
    <row r="26" spans="1:13" ht="14.75" customHeight="1" x14ac:dyDescent="0.35">
      <c r="A26" s="12"/>
      <c r="B26" s="13"/>
      <c r="C26" s="13"/>
      <c r="D26" s="14" t="s">
        <v>24</v>
      </c>
      <c r="E26" s="18">
        <f t="shared" ref="E26:J26" si="25">E4+E51/2</f>
        <v>12051.7225</v>
      </c>
      <c r="F26" s="18">
        <f t="shared" si="25"/>
        <v>11588.2925</v>
      </c>
      <c r="G26" s="18">
        <f t="shared" si="25"/>
        <v>11635.705</v>
      </c>
      <c r="H26" s="18">
        <f t="shared" si="25"/>
        <v>11715.455</v>
      </c>
      <c r="I26" s="18">
        <f t="shared" si="25"/>
        <v>11718.025</v>
      </c>
      <c r="J26" s="18">
        <f t="shared" si="25"/>
        <v>11649.012499999999</v>
      </c>
      <c r="K26" s="18">
        <f t="shared" ref="K26" si="26">K4+K51/2</f>
        <v>11551.827500000001</v>
      </c>
      <c r="L26" s="18"/>
      <c r="M26" s="219"/>
    </row>
    <row r="27" spans="1:13" ht="14.75" customHeight="1" x14ac:dyDescent="0.35">
      <c r="A27" s="12"/>
      <c r="B27" s="13"/>
      <c r="C27" s="13"/>
      <c r="D27" s="14" t="s">
        <v>25</v>
      </c>
      <c r="E27" s="7">
        <f t="shared" ref="E27:J27" si="27">E4+E51/4</f>
        <v>11920.286249999999</v>
      </c>
      <c r="F27" s="7">
        <f t="shared" si="27"/>
        <v>11503.77125</v>
      </c>
      <c r="G27" s="7">
        <f t="shared" si="27"/>
        <v>11612.0275</v>
      </c>
      <c r="H27" s="7">
        <f t="shared" si="27"/>
        <v>11689.0275</v>
      </c>
      <c r="I27" s="7">
        <f t="shared" si="27"/>
        <v>11702.762500000001</v>
      </c>
      <c r="J27" s="7">
        <f t="shared" si="27"/>
        <v>11622.956249999999</v>
      </c>
      <c r="K27" s="7">
        <f t="shared" ref="K27" si="28">K4+K51/4</f>
        <v>11485.53875</v>
      </c>
      <c r="L27" s="7"/>
      <c r="M27" s="212"/>
    </row>
    <row r="28" spans="1:13" ht="14.75" hidden="1" customHeight="1" x14ac:dyDescent="0.35">
      <c r="A28" s="12"/>
      <c r="B28" s="13"/>
      <c r="C28" s="13"/>
      <c r="D28" s="14" t="s">
        <v>26</v>
      </c>
      <c r="E28" s="16">
        <f t="shared" ref="E28:J28" si="29">E4+E51/6</f>
        <v>11876.474166666667</v>
      </c>
      <c r="F28" s="16">
        <f t="shared" si="29"/>
        <v>11475.5975</v>
      </c>
      <c r="G28" s="16">
        <f t="shared" si="29"/>
        <v>11604.135</v>
      </c>
      <c r="H28" s="16">
        <f t="shared" si="29"/>
        <v>11680.218333333334</v>
      </c>
      <c r="I28" s="16">
        <f t="shared" si="29"/>
        <v>11697.674999999999</v>
      </c>
      <c r="J28" s="16">
        <f t="shared" si="29"/>
        <v>11614.270833333332</v>
      </c>
      <c r="K28" s="16">
        <f t="shared" ref="K28" si="30">K4+K51/6</f>
        <v>11463.442500000001</v>
      </c>
      <c r="L28" s="16"/>
      <c r="M28" s="217"/>
    </row>
    <row r="29" spans="1:13" ht="14.75" hidden="1" customHeight="1" x14ac:dyDescent="0.35">
      <c r="A29" s="12"/>
      <c r="B29" s="13"/>
      <c r="C29" s="13"/>
      <c r="D29" s="14" t="s">
        <v>27</v>
      </c>
      <c r="E29" s="16">
        <f t="shared" ref="E29:J29" si="31">E4+E51/12</f>
        <v>11832.662083333333</v>
      </c>
      <c r="F29" s="16">
        <f t="shared" si="31"/>
        <v>11447.42375</v>
      </c>
      <c r="G29" s="16">
        <f t="shared" si="31"/>
        <v>11596.2425</v>
      </c>
      <c r="H29" s="16">
        <f t="shared" si="31"/>
        <v>11671.409166666666</v>
      </c>
      <c r="I29" s="16">
        <f t="shared" si="31"/>
        <v>11692.5875</v>
      </c>
      <c r="J29" s="16">
        <f t="shared" si="31"/>
        <v>11605.585416666667</v>
      </c>
      <c r="K29" s="16">
        <f t="shared" ref="K29" si="32">K4+K51/12</f>
        <v>11441.346250000001</v>
      </c>
      <c r="L29" s="16"/>
      <c r="M29" s="217"/>
    </row>
    <row r="30" spans="1:13" ht="14.75" customHeight="1" x14ac:dyDescent="0.35">
      <c r="A30" s="12"/>
      <c r="B30" s="13"/>
      <c r="C30" s="13"/>
      <c r="D30" s="14" t="s">
        <v>4</v>
      </c>
      <c r="E30" s="11">
        <f t="shared" ref="E30:J30" si="33">E4</f>
        <v>11788.85</v>
      </c>
      <c r="F30" s="11">
        <f t="shared" si="33"/>
        <v>11419.25</v>
      </c>
      <c r="G30" s="11">
        <f t="shared" si="33"/>
        <v>11588.35</v>
      </c>
      <c r="H30" s="11">
        <f t="shared" si="33"/>
        <v>11662.6</v>
      </c>
      <c r="I30" s="11">
        <f t="shared" si="33"/>
        <v>11687.5</v>
      </c>
      <c r="J30" s="11">
        <f t="shared" si="33"/>
        <v>11596.9</v>
      </c>
      <c r="K30" s="11">
        <f t="shared" ref="K30" si="34">K4</f>
        <v>11419.25</v>
      </c>
      <c r="L30" s="11"/>
      <c r="M30" s="214"/>
    </row>
    <row r="31" spans="1:13" ht="14.75" hidden="1" customHeight="1" x14ac:dyDescent="0.35">
      <c r="A31" s="12"/>
      <c r="B31" s="13"/>
      <c r="C31" s="13"/>
      <c r="D31" s="14" t="s">
        <v>28</v>
      </c>
      <c r="E31" s="16">
        <f t="shared" ref="E31:J31" si="35">E4-E51/12</f>
        <v>11745.037916666668</v>
      </c>
      <c r="F31" s="16">
        <f t="shared" si="35"/>
        <v>11391.07625</v>
      </c>
      <c r="G31" s="16">
        <f t="shared" si="35"/>
        <v>11580.4575</v>
      </c>
      <c r="H31" s="16">
        <f t="shared" si="35"/>
        <v>11653.790833333334</v>
      </c>
      <c r="I31" s="16">
        <f t="shared" si="35"/>
        <v>11682.4125</v>
      </c>
      <c r="J31" s="16">
        <f t="shared" si="35"/>
        <v>11588.214583333332</v>
      </c>
      <c r="K31" s="16">
        <f t="shared" ref="K31" si="36">K4-K51/12</f>
        <v>11397.153749999999</v>
      </c>
      <c r="L31" s="16"/>
      <c r="M31" s="217"/>
    </row>
    <row r="32" spans="1:13" ht="14.75" hidden="1" customHeight="1" x14ac:dyDescent="0.35">
      <c r="A32" s="12"/>
      <c r="B32" s="13"/>
      <c r="C32" s="13"/>
      <c r="D32" s="14" t="s">
        <v>29</v>
      </c>
      <c r="E32" s="16">
        <f t="shared" ref="E32:J32" si="37">E4-E51/6</f>
        <v>11701.225833333334</v>
      </c>
      <c r="F32" s="16">
        <f t="shared" si="37"/>
        <v>11362.9025</v>
      </c>
      <c r="G32" s="16">
        <f t="shared" si="37"/>
        <v>11572.565000000001</v>
      </c>
      <c r="H32" s="16">
        <f t="shared" si="37"/>
        <v>11644.981666666667</v>
      </c>
      <c r="I32" s="16">
        <f t="shared" si="37"/>
        <v>11677.325000000001</v>
      </c>
      <c r="J32" s="16">
        <f t="shared" si="37"/>
        <v>11579.529166666667</v>
      </c>
      <c r="K32" s="16">
        <f t="shared" ref="K32" si="38">K4-K51/6</f>
        <v>11375.057499999999</v>
      </c>
      <c r="L32" s="16"/>
      <c r="M32" s="217"/>
    </row>
    <row r="33" spans="1:16" ht="14.75" customHeight="1" x14ac:dyDescent="0.35">
      <c r="A33" s="12"/>
      <c r="B33" s="13"/>
      <c r="C33" s="13"/>
      <c r="D33" s="14" t="s">
        <v>30</v>
      </c>
      <c r="E33" s="10">
        <f t="shared" ref="E33:J33" si="39">E4-E51/4</f>
        <v>11657.413750000002</v>
      </c>
      <c r="F33" s="10">
        <f t="shared" si="39"/>
        <v>11334.72875</v>
      </c>
      <c r="G33" s="10">
        <f t="shared" si="39"/>
        <v>11564.672500000001</v>
      </c>
      <c r="H33" s="10">
        <f t="shared" si="39"/>
        <v>11636.172500000001</v>
      </c>
      <c r="I33" s="10">
        <f t="shared" si="39"/>
        <v>11672.237499999999</v>
      </c>
      <c r="J33" s="10">
        <f t="shared" si="39"/>
        <v>11570.84375</v>
      </c>
      <c r="K33" s="10">
        <f t="shared" ref="K33" si="40">K4-K51/4</f>
        <v>11352.96125</v>
      </c>
      <c r="L33" s="10"/>
      <c r="M33" s="213"/>
    </row>
    <row r="34" spans="1:16" ht="14.75" customHeight="1" x14ac:dyDescent="0.35">
      <c r="A34" s="12"/>
      <c r="B34" s="13"/>
      <c r="C34" s="13"/>
      <c r="D34" s="14" t="s">
        <v>31</v>
      </c>
      <c r="E34" s="22">
        <f t="shared" ref="E34:J34" si="41">E4-E51/2</f>
        <v>11525.977500000001</v>
      </c>
      <c r="F34" s="22">
        <f t="shared" si="41"/>
        <v>11250.2075</v>
      </c>
      <c r="G34" s="22">
        <f t="shared" si="41"/>
        <v>11540.995000000001</v>
      </c>
      <c r="H34" s="22">
        <f t="shared" si="41"/>
        <v>11609.745000000001</v>
      </c>
      <c r="I34" s="22">
        <f t="shared" si="41"/>
        <v>11656.975</v>
      </c>
      <c r="J34" s="22">
        <f t="shared" si="41"/>
        <v>11544.7875</v>
      </c>
      <c r="K34" s="22">
        <f t="shared" ref="K34" si="42">K4-K51/2</f>
        <v>11286.672499999999</v>
      </c>
      <c r="L34" s="22"/>
      <c r="M34" s="222"/>
      <c r="P34" s="96"/>
    </row>
    <row r="35" spans="1:16" ht="14.75" hidden="1" customHeight="1" x14ac:dyDescent="0.35">
      <c r="A35" s="12"/>
      <c r="B35" s="13"/>
      <c r="C35" s="13"/>
      <c r="D35" s="14" t="s">
        <v>32</v>
      </c>
      <c r="E35" s="16">
        <f t="shared" ref="E35:K35" si="43">E34-1.168*(E33-E34)</f>
        <v>11372.45996</v>
      </c>
      <c r="F35" s="16">
        <f t="shared" si="43"/>
        <v>11151.48668</v>
      </c>
      <c r="G35" s="16">
        <f t="shared" si="43"/>
        <v>11513.339680000001</v>
      </c>
      <c r="H35" s="16">
        <f t="shared" si="43"/>
        <v>11578.877680000001</v>
      </c>
      <c r="I35" s="16">
        <f t="shared" si="43"/>
        <v>11639.148400000002</v>
      </c>
      <c r="J35" s="16">
        <f t="shared" si="43"/>
        <v>11514.353800000001</v>
      </c>
      <c r="K35" s="16">
        <f t="shared" si="43"/>
        <v>11209.247239999997</v>
      </c>
      <c r="L35" s="16"/>
      <c r="M35" s="217"/>
    </row>
    <row r="36" spans="1:16" ht="14.75" customHeight="1" x14ac:dyDescent="0.35">
      <c r="A36" s="12"/>
      <c r="B36" s="13"/>
      <c r="C36" s="13"/>
      <c r="D36" s="14" t="s">
        <v>33</v>
      </c>
      <c r="E36" s="23">
        <f t="shared" ref="E36:J36" si="44">E4-(E24-E4)</f>
        <v>11304.167643934248</v>
      </c>
      <c r="F36" s="23">
        <f t="shared" si="44"/>
        <v>11111.362104471327</v>
      </c>
      <c r="G36" s="23">
        <f t="shared" si="44"/>
        <v>11501.831531437787</v>
      </c>
      <c r="H36" s="23">
        <f t="shared" si="44"/>
        <v>11565.763927613307</v>
      </c>
      <c r="I36" s="23">
        <f t="shared" si="44"/>
        <v>11631.826847564404</v>
      </c>
      <c r="J36" s="23">
        <f t="shared" si="44"/>
        <v>11502.031382528663</v>
      </c>
      <c r="K36" s="23">
        <f t="shared" ref="K36" si="45">K4-(K24-K4)</f>
        <v>11177.778136596105</v>
      </c>
      <c r="L36" s="23"/>
      <c r="M36" s="223"/>
      <c r="P36" s="96"/>
    </row>
    <row r="37" spans="1:16" ht="14.75" customHeight="1" x14ac:dyDescent="0.35">
      <c r="A37" s="239" t="s">
        <v>34</v>
      </c>
      <c r="B37" s="240"/>
      <c r="C37" s="240"/>
      <c r="D37" s="240"/>
      <c r="E37" s="26" t="s">
        <v>35</v>
      </c>
      <c r="F37" s="9"/>
      <c r="G37" s="9"/>
      <c r="H37" s="9"/>
      <c r="I37" s="9"/>
      <c r="J37" s="9"/>
      <c r="K37" s="9"/>
      <c r="L37" s="9"/>
      <c r="M37" s="226"/>
    </row>
    <row r="38" spans="1:16" ht="14.75" customHeight="1" x14ac:dyDescent="0.35">
      <c r="A38" s="30"/>
      <c r="B38" s="19"/>
      <c r="C38" s="19"/>
      <c r="D38" s="14" t="s">
        <v>36</v>
      </c>
      <c r="E38" s="15"/>
      <c r="F38" s="15"/>
      <c r="G38" s="15"/>
      <c r="H38" s="15"/>
      <c r="I38" s="15"/>
      <c r="J38" s="15">
        <v>11680.021200000001</v>
      </c>
      <c r="K38" s="15"/>
      <c r="L38" s="15"/>
      <c r="M38" s="216"/>
    </row>
    <row r="39" spans="1:16" ht="14.75" customHeight="1" x14ac:dyDescent="0.35">
      <c r="A39" s="30"/>
      <c r="B39" s="19"/>
      <c r="C39" s="19"/>
      <c r="D39" s="14" t="s">
        <v>37</v>
      </c>
      <c r="E39" s="17"/>
      <c r="F39" s="17"/>
      <c r="G39" s="77"/>
      <c r="H39" s="77"/>
      <c r="I39" s="77"/>
      <c r="J39" s="17">
        <v>11659.1556</v>
      </c>
      <c r="K39" s="17"/>
      <c r="L39" s="77"/>
      <c r="M39" s="227"/>
      <c r="N39" s="208"/>
      <c r="O39" s="205"/>
      <c r="P39" s="169"/>
    </row>
    <row r="40" spans="1:16" ht="14.75" customHeight="1" x14ac:dyDescent="0.35">
      <c r="A40" s="12"/>
      <c r="B40" s="19"/>
      <c r="C40" s="13"/>
      <c r="D40" s="14" t="s">
        <v>38</v>
      </c>
      <c r="E40" s="18"/>
      <c r="F40" s="18"/>
      <c r="G40" s="18"/>
      <c r="H40" s="18"/>
      <c r="I40" s="18"/>
      <c r="J40" s="18">
        <v>11640.093800000001</v>
      </c>
      <c r="K40" s="18">
        <v>11516.688599999999</v>
      </c>
      <c r="L40" s="18"/>
      <c r="M40" s="219"/>
      <c r="N40" s="208"/>
      <c r="O40" s="205"/>
    </row>
    <row r="41" spans="1:16" ht="14.75" customHeight="1" x14ac:dyDescent="0.35">
      <c r="A41" s="12"/>
      <c r="B41" s="13"/>
      <c r="C41" s="13"/>
      <c r="D41" s="14" t="s">
        <v>39</v>
      </c>
      <c r="E41" s="7"/>
      <c r="F41" s="7"/>
      <c r="G41" s="7"/>
      <c r="H41" s="7"/>
      <c r="I41" s="7"/>
      <c r="J41" s="7">
        <v>11629.8444</v>
      </c>
      <c r="K41" s="7">
        <v>11491.381100000001</v>
      </c>
      <c r="L41" s="7"/>
      <c r="M41" s="229"/>
      <c r="N41" s="208"/>
      <c r="O41" s="205"/>
    </row>
    <row r="42" spans="1:16" ht="14.75" customHeight="1" x14ac:dyDescent="0.35">
      <c r="A42" s="12"/>
      <c r="B42" s="13"/>
      <c r="C42" s="13"/>
      <c r="D42" s="138" t="s">
        <v>64</v>
      </c>
      <c r="E42" s="20"/>
      <c r="F42" s="20"/>
      <c r="G42" s="20"/>
      <c r="H42" s="20"/>
      <c r="I42" s="20"/>
      <c r="J42" s="20">
        <v>11611.7112</v>
      </c>
      <c r="K42" s="20">
        <v>11456.1878</v>
      </c>
      <c r="L42" s="20"/>
      <c r="M42" s="230"/>
      <c r="P42" s="91"/>
    </row>
    <row r="43" spans="1:16" ht="14.75" customHeight="1" x14ac:dyDescent="0.35">
      <c r="A43" s="12"/>
      <c r="B43" s="13"/>
      <c r="C43" s="13"/>
      <c r="D43" s="14" t="s">
        <v>4</v>
      </c>
      <c r="E43" s="11">
        <f t="shared" ref="E43:J43" si="46">E4</f>
        <v>11788.85</v>
      </c>
      <c r="F43" s="11">
        <f t="shared" si="46"/>
        <v>11419.25</v>
      </c>
      <c r="G43" s="11">
        <f t="shared" si="46"/>
        <v>11588.35</v>
      </c>
      <c r="H43" s="11">
        <f t="shared" si="46"/>
        <v>11662.6</v>
      </c>
      <c r="I43" s="11">
        <f t="shared" si="46"/>
        <v>11687.5</v>
      </c>
      <c r="J43" s="11">
        <f t="shared" si="46"/>
        <v>11596.9</v>
      </c>
      <c r="K43" s="11">
        <f t="shared" ref="K43" si="47">K4</f>
        <v>11419.25</v>
      </c>
      <c r="L43" s="11"/>
      <c r="M43" s="231"/>
    </row>
    <row r="44" spans="1:16" ht="14.75" customHeight="1" x14ac:dyDescent="0.35">
      <c r="A44" s="12"/>
      <c r="B44" s="13"/>
      <c r="C44" s="13"/>
      <c r="D44" s="14" t="s">
        <v>40</v>
      </c>
      <c r="E44" s="21"/>
      <c r="F44" s="21"/>
      <c r="G44" s="21"/>
      <c r="H44" s="21"/>
      <c r="I44" s="21"/>
      <c r="J44" s="21">
        <v>11424.1</v>
      </c>
      <c r="K44" s="21">
        <v>11373.2817</v>
      </c>
      <c r="L44" s="236"/>
      <c r="M44" s="232"/>
      <c r="N44" s="209"/>
    </row>
    <row r="45" spans="1:16" ht="14.75" customHeight="1" x14ac:dyDescent="0.35">
      <c r="A45" s="12"/>
      <c r="B45" s="13"/>
      <c r="C45" s="13"/>
      <c r="D45" s="14" t="s">
        <v>41</v>
      </c>
      <c r="E45" s="10"/>
      <c r="F45" s="10"/>
      <c r="G45" s="10"/>
      <c r="H45" s="10"/>
      <c r="I45" s="10"/>
      <c r="J45" s="10">
        <v>11373.2817</v>
      </c>
      <c r="K45" s="10">
        <v>11167.25</v>
      </c>
      <c r="L45" s="10"/>
      <c r="M45" s="233"/>
      <c r="N45" s="210"/>
      <c r="P45" s="91"/>
    </row>
    <row r="46" spans="1:16" ht="14.75" customHeight="1" x14ac:dyDescent="0.35">
      <c r="A46" s="12"/>
      <c r="B46" s="13"/>
      <c r="C46" s="13"/>
      <c r="D46" s="14" t="s">
        <v>42</v>
      </c>
      <c r="E46" s="22"/>
      <c r="F46" s="22"/>
      <c r="G46" s="22"/>
      <c r="H46" s="22"/>
      <c r="I46" s="22"/>
      <c r="J46" s="22">
        <v>11124</v>
      </c>
      <c r="K46" s="22"/>
      <c r="L46" s="22"/>
      <c r="M46" s="234"/>
      <c r="N46" s="208"/>
      <c r="O46" s="170"/>
      <c r="P46" s="91"/>
    </row>
    <row r="47" spans="1:16" ht="14.75" customHeight="1" x14ac:dyDescent="0.35">
      <c r="A47" s="12"/>
      <c r="B47" s="13"/>
      <c r="C47" s="13"/>
      <c r="D47" s="14" t="s">
        <v>43</v>
      </c>
      <c r="E47" s="23"/>
      <c r="F47" s="23"/>
      <c r="G47" s="23"/>
      <c r="H47" s="23"/>
      <c r="I47" s="23"/>
      <c r="J47" s="23"/>
      <c r="K47" s="23"/>
      <c r="L47" s="23"/>
      <c r="M47" s="235"/>
      <c r="N47" s="208"/>
      <c r="O47" s="170"/>
    </row>
    <row r="48" spans="1:16" ht="14.75" customHeight="1" x14ac:dyDescent="0.35">
      <c r="A48" s="12"/>
      <c r="B48" s="13"/>
      <c r="C48" s="13"/>
      <c r="D48" s="14" t="s">
        <v>44</v>
      </c>
      <c r="E48" s="24"/>
      <c r="F48" s="24"/>
      <c r="G48" s="24"/>
      <c r="H48" s="24"/>
      <c r="I48" s="24"/>
      <c r="J48" s="24"/>
      <c r="K48" s="24"/>
      <c r="L48" s="24"/>
      <c r="M48" s="224"/>
    </row>
    <row r="49" spans="1:13" ht="14.75" customHeight="1" x14ac:dyDescent="0.35">
      <c r="A49" s="239" t="s">
        <v>45</v>
      </c>
      <c r="B49" s="240"/>
      <c r="C49" s="240"/>
      <c r="D49" s="240"/>
      <c r="E49" s="25"/>
      <c r="F49" s="25"/>
      <c r="G49" s="25"/>
      <c r="H49" s="25"/>
      <c r="I49" s="25"/>
      <c r="J49" s="25"/>
      <c r="K49" s="25"/>
      <c r="L49" s="25"/>
      <c r="M49" s="225"/>
    </row>
    <row r="50" spans="1:13" ht="14.75" customHeight="1" x14ac:dyDescent="0.35">
      <c r="A50" s="12"/>
      <c r="B50" s="13"/>
      <c r="C50" s="13"/>
      <c r="D50" s="14" t="s">
        <v>46</v>
      </c>
      <c r="E50" s="16">
        <f t="shared" ref="E50:J50" si="48">ABS(E2-E3)</f>
        <v>477.94999999999891</v>
      </c>
      <c r="F50" s="16">
        <f t="shared" si="48"/>
        <v>307.35000000000036</v>
      </c>
      <c r="G50" s="16">
        <f t="shared" si="48"/>
        <v>86.100000000000364</v>
      </c>
      <c r="H50" s="16">
        <f t="shared" si="48"/>
        <v>96.099999999998545</v>
      </c>
      <c r="I50" s="16">
        <f t="shared" si="48"/>
        <v>55.5</v>
      </c>
      <c r="J50" s="16">
        <f t="shared" si="48"/>
        <v>94.75</v>
      </c>
      <c r="K50" s="16">
        <f t="shared" ref="K50" si="49">ABS(K2-K3)</f>
        <v>241.05000000000109</v>
      </c>
      <c r="L50" s="16"/>
      <c r="M50" s="217"/>
    </row>
    <row r="51" spans="1:13" ht="14.75" customHeight="1" x14ac:dyDescent="0.35">
      <c r="A51" s="12"/>
      <c r="B51" s="13"/>
      <c r="C51" s="13"/>
      <c r="D51" s="14" t="s">
        <v>47</v>
      </c>
      <c r="E51" s="16">
        <f t="shared" ref="E51:K51" si="50">E50*1.1</f>
        <v>525.74499999999887</v>
      </c>
      <c r="F51" s="16">
        <f t="shared" si="50"/>
        <v>338.08500000000043</v>
      </c>
      <c r="G51" s="16">
        <f t="shared" si="50"/>
        <v>94.710000000000406</v>
      </c>
      <c r="H51" s="16">
        <f t="shared" si="50"/>
        <v>105.7099999999984</v>
      </c>
      <c r="I51" s="16">
        <f t="shared" si="50"/>
        <v>61.050000000000004</v>
      </c>
      <c r="J51" s="16">
        <f t="shared" si="50"/>
        <v>104.22500000000001</v>
      </c>
      <c r="K51" s="16">
        <f t="shared" si="50"/>
        <v>265.15500000000122</v>
      </c>
      <c r="L51" s="16"/>
      <c r="M51" s="217"/>
    </row>
    <row r="52" spans="1:13" ht="14.75" customHeight="1" x14ac:dyDescent="0.35">
      <c r="A52" s="12"/>
      <c r="B52" s="13"/>
      <c r="C52" s="13"/>
      <c r="D52" s="14" t="s">
        <v>48</v>
      </c>
      <c r="E52" s="16">
        <f t="shared" ref="E52:J52" si="51">(E2+E3)</f>
        <v>23728.15</v>
      </c>
      <c r="F52" s="16">
        <f t="shared" si="51"/>
        <v>23105.949999999997</v>
      </c>
      <c r="G52" s="16">
        <f t="shared" si="51"/>
        <v>23150.699999999997</v>
      </c>
      <c r="H52" s="16">
        <f t="shared" si="51"/>
        <v>23244</v>
      </c>
      <c r="I52" s="16">
        <f t="shared" si="51"/>
        <v>23357.8</v>
      </c>
      <c r="J52" s="16">
        <f t="shared" si="51"/>
        <v>23259.55</v>
      </c>
      <c r="K52" s="16">
        <f t="shared" ref="K52" si="52">(K2+K3)</f>
        <v>23039.65</v>
      </c>
      <c r="L52" s="16"/>
      <c r="M52" s="217"/>
    </row>
    <row r="53" spans="1:13" ht="14.75" customHeight="1" x14ac:dyDescent="0.35">
      <c r="A53" s="12"/>
      <c r="B53" s="13"/>
      <c r="C53" s="13"/>
      <c r="D53" s="14" t="s">
        <v>49</v>
      </c>
      <c r="E53" s="16">
        <f t="shared" ref="E53:J53" si="53">(E2+E3)/2</f>
        <v>11864.075000000001</v>
      </c>
      <c r="F53" s="16">
        <f t="shared" si="53"/>
        <v>11552.974999999999</v>
      </c>
      <c r="G53" s="16">
        <f t="shared" si="53"/>
        <v>11575.349999999999</v>
      </c>
      <c r="H53" s="16">
        <f t="shared" si="53"/>
        <v>11622</v>
      </c>
      <c r="I53" s="16">
        <f t="shared" si="53"/>
        <v>11678.9</v>
      </c>
      <c r="J53" s="16">
        <f t="shared" si="53"/>
        <v>11629.775</v>
      </c>
      <c r="K53" s="16">
        <f t="shared" ref="K53" si="54">(K2+K3)/2</f>
        <v>11519.825000000001</v>
      </c>
      <c r="L53" s="16"/>
      <c r="M53" s="217"/>
    </row>
    <row r="54" spans="1:13" ht="14.75" customHeight="1" x14ac:dyDescent="0.35">
      <c r="A54" s="12"/>
      <c r="B54" s="13"/>
      <c r="C54" s="13"/>
      <c r="D54" s="14" t="s">
        <v>12</v>
      </c>
      <c r="E54" s="16">
        <f t="shared" ref="E54:K54" si="55">E55-E56+E55</f>
        <v>11813.924999999999</v>
      </c>
      <c r="F54" s="16">
        <f t="shared" si="55"/>
        <v>11463.825000000001</v>
      </c>
      <c r="G54" s="16">
        <f t="shared" si="55"/>
        <v>11584.016666666666</v>
      </c>
      <c r="H54" s="16">
        <f t="shared" si="55"/>
        <v>11649.066666666666</v>
      </c>
      <c r="I54" s="16">
        <f t="shared" si="55"/>
        <v>11684.633333333337</v>
      </c>
      <c r="J54" s="16">
        <f t="shared" si="55"/>
        <v>11607.858333333332</v>
      </c>
      <c r="K54" s="16">
        <f t="shared" si="55"/>
        <v>11452.775000000001</v>
      </c>
      <c r="L54" s="16"/>
      <c r="M54" s="217"/>
    </row>
    <row r="55" spans="1:13" ht="14.75" customHeight="1" x14ac:dyDescent="0.35">
      <c r="A55" s="12"/>
      <c r="B55" s="13"/>
      <c r="C55" s="13"/>
      <c r="D55" s="14" t="s">
        <v>50</v>
      </c>
      <c r="E55" s="16">
        <f t="shared" ref="E55:J55" si="56">(E2+E3+E4)/3</f>
        <v>11839</v>
      </c>
      <c r="F55" s="16">
        <f t="shared" si="56"/>
        <v>11508.4</v>
      </c>
      <c r="G55" s="16">
        <f t="shared" si="56"/>
        <v>11579.683333333332</v>
      </c>
      <c r="H55" s="16">
        <f t="shared" si="56"/>
        <v>11635.533333333333</v>
      </c>
      <c r="I55" s="16">
        <f t="shared" si="56"/>
        <v>11681.766666666668</v>
      </c>
      <c r="J55" s="16">
        <f t="shared" si="56"/>
        <v>11618.816666666666</v>
      </c>
      <c r="K55" s="16">
        <f t="shared" ref="K55" si="57">(K2+K3+K4)/3</f>
        <v>11486.300000000001</v>
      </c>
      <c r="L55" s="16"/>
      <c r="M55" s="217"/>
    </row>
    <row r="56" spans="1:13" ht="14.75" customHeight="1" x14ac:dyDescent="0.35">
      <c r="A56" s="12"/>
      <c r="B56" s="13"/>
      <c r="C56" s="13"/>
      <c r="D56" s="14" t="s">
        <v>14</v>
      </c>
      <c r="E56" s="16">
        <f t="shared" ref="E56:J56" si="58">E53</f>
        <v>11864.075000000001</v>
      </c>
      <c r="F56" s="16">
        <f t="shared" si="58"/>
        <v>11552.974999999999</v>
      </c>
      <c r="G56" s="16">
        <f t="shared" si="58"/>
        <v>11575.349999999999</v>
      </c>
      <c r="H56" s="16">
        <f t="shared" si="58"/>
        <v>11622</v>
      </c>
      <c r="I56" s="16">
        <f t="shared" si="58"/>
        <v>11678.9</v>
      </c>
      <c r="J56" s="16">
        <f t="shared" si="58"/>
        <v>11629.775</v>
      </c>
      <c r="K56" s="16">
        <f t="shared" ref="K56" si="59">K53</f>
        <v>11519.825000000001</v>
      </c>
      <c r="L56" s="16"/>
      <c r="M56" s="217"/>
    </row>
    <row r="57" spans="1:13" ht="14.75" customHeight="1" x14ac:dyDescent="0.35">
      <c r="A57" s="12"/>
      <c r="B57" s="13"/>
      <c r="C57" s="13"/>
      <c r="D57" s="14" t="s">
        <v>51</v>
      </c>
      <c r="E57" s="31">
        <f>(E54-E56)</f>
        <v>-50.150000000001455</v>
      </c>
      <c r="F57" s="31">
        <f>ABS(F54-F56)</f>
        <v>89.149999999997817</v>
      </c>
      <c r="G57" s="31">
        <f>ABS(G54-G56)</f>
        <v>8.6666666666678793</v>
      </c>
      <c r="H57" s="31">
        <f>ABS(H54-H56)</f>
        <v>27.066666666665697</v>
      </c>
      <c r="I57" s="31">
        <f>ABS(I54-I56)</f>
        <v>5.7333333333372138</v>
      </c>
      <c r="J57" s="31">
        <f>ABS(J54-J56)</f>
        <v>21.916666666667879</v>
      </c>
      <c r="K57" s="31">
        <f>ABS(K54-K56)</f>
        <v>67.049999999999272</v>
      </c>
      <c r="L57" s="31"/>
      <c r="M57" s="228"/>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17" sqref="L17"/>
    </sheetView>
  </sheetViews>
  <sheetFormatPr defaultColWidth="8.6328125" defaultRowHeight="14.75" customHeight="1" x14ac:dyDescent="0.35"/>
  <cols>
    <col min="1" max="1" width="22" style="101" customWidth="1"/>
    <col min="2" max="2" width="12.6328125" style="101" customWidth="1"/>
    <col min="3" max="3" width="5.6328125" style="101" customWidth="1"/>
    <col min="4" max="4" width="12.6328125" style="101" customWidth="1"/>
    <col min="5" max="5" width="5.6328125" style="101" customWidth="1"/>
    <col min="6" max="6" width="12.6328125" style="101" customWidth="1"/>
    <col min="7" max="7" width="5.6328125" style="101" customWidth="1"/>
    <col min="8" max="8" width="12.6328125" style="101" customWidth="1"/>
    <col min="9" max="9" width="5.6328125" style="101" customWidth="1"/>
    <col min="10" max="10" width="12.6328125" style="101" customWidth="1"/>
    <col min="11" max="11" width="5.6328125" style="101" customWidth="1"/>
    <col min="12" max="12" width="12.6328125" style="101" customWidth="1"/>
    <col min="13" max="13" width="5.6328125" style="101" customWidth="1"/>
    <col min="14" max="14" width="12.6328125" style="101" customWidth="1"/>
    <col min="15" max="15" width="5.6328125" style="101" customWidth="1"/>
    <col min="16" max="16" width="12.6328125" style="101" customWidth="1"/>
    <col min="17" max="17" width="5.6328125" style="101" customWidth="1"/>
    <col min="18" max="18" width="12.6328125" style="101" customWidth="1"/>
    <col min="19" max="19" width="5.6328125" style="101" customWidth="1"/>
    <col min="20" max="255" width="8.6328125" style="101" customWidth="1"/>
    <col min="256" max="16384" width="8.6328125" style="93"/>
  </cols>
  <sheetData>
    <row r="1" spans="1:20" ht="14.75" customHeight="1" x14ac:dyDescent="0.35">
      <c r="A1" s="128"/>
      <c r="B1" s="139"/>
      <c r="C1" s="128"/>
      <c r="D1" s="139"/>
      <c r="E1" s="128"/>
      <c r="F1" s="139"/>
      <c r="G1" s="139"/>
      <c r="H1" s="139"/>
      <c r="I1" s="128"/>
      <c r="J1" s="139"/>
      <c r="K1" s="128"/>
      <c r="L1" s="139"/>
      <c r="M1" s="139"/>
      <c r="N1" s="139"/>
      <c r="O1" s="128"/>
      <c r="P1" s="139"/>
      <c r="Q1" s="128"/>
      <c r="R1" s="139"/>
      <c r="S1" s="139"/>
    </row>
    <row r="2" spans="1:20" ht="23.75" customHeight="1" x14ac:dyDescent="0.5">
      <c r="A2" s="140" t="s">
        <v>63</v>
      </c>
      <c r="B2" s="141"/>
      <c r="C2" s="141"/>
      <c r="D2" s="141"/>
      <c r="E2" s="141"/>
      <c r="F2" s="141"/>
      <c r="G2" s="141"/>
      <c r="H2" s="141"/>
      <c r="I2" s="141"/>
      <c r="J2" s="141"/>
      <c r="K2" s="141"/>
      <c r="L2" s="141"/>
      <c r="M2" s="141"/>
      <c r="N2" s="141"/>
      <c r="O2" s="141"/>
      <c r="P2" s="141"/>
      <c r="Q2" s="141"/>
      <c r="R2" s="141"/>
      <c r="S2" s="141"/>
    </row>
    <row r="3" spans="1:20" ht="14.75" customHeight="1" x14ac:dyDescent="0.35">
      <c r="A3" s="128"/>
      <c r="B3" s="139"/>
      <c r="C3" s="128"/>
      <c r="D3" s="139"/>
      <c r="E3" s="128"/>
      <c r="F3" s="139"/>
      <c r="G3" s="139"/>
      <c r="H3" s="139"/>
      <c r="I3" s="128"/>
      <c r="J3" s="139"/>
      <c r="K3" s="128"/>
      <c r="L3" s="139"/>
      <c r="M3" s="139"/>
      <c r="N3" s="139"/>
      <c r="O3" s="128"/>
      <c r="P3" s="139"/>
      <c r="Q3" s="128"/>
      <c r="R3" s="139"/>
      <c r="S3" s="139"/>
    </row>
    <row r="4" spans="1:20" ht="14.75" customHeight="1" x14ac:dyDescent="0.35">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4">
      <c r="A5" s="128"/>
      <c r="B5" s="139"/>
      <c r="C5" s="128"/>
      <c r="D5" s="139"/>
      <c r="E5" s="128"/>
      <c r="F5" s="139"/>
      <c r="G5" s="139"/>
      <c r="H5" s="139"/>
      <c r="I5" s="128"/>
      <c r="J5" s="139"/>
      <c r="K5" s="128"/>
      <c r="L5" s="139"/>
      <c r="M5" s="139"/>
      <c r="N5" s="139"/>
      <c r="O5" s="128"/>
      <c r="P5" s="139"/>
      <c r="Q5" s="128"/>
      <c r="R5" s="139"/>
      <c r="S5" s="139"/>
    </row>
    <row r="6" spans="1:20" ht="15" customHeight="1" thickBot="1" x14ac:dyDescent="0.4">
      <c r="A6" s="144" t="s">
        <v>55</v>
      </c>
      <c r="B6" s="145">
        <v>0</v>
      </c>
      <c r="C6" s="99"/>
      <c r="D6" s="146">
        <v>6825.8</v>
      </c>
      <c r="E6" s="97"/>
      <c r="F6" s="147">
        <v>6825.8</v>
      </c>
      <c r="G6" s="98"/>
      <c r="H6" s="145">
        <v>10004.549999999999</v>
      </c>
      <c r="I6" s="99"/>
      <c r="J6" s="146">
        <v>10004.549999999999</v>
      </c>
      <c r="K6" s="97"/>
      <c r="L6" s="146">
        <v>10004.549999999999</v>
      </c>
      <c r="M6" s="98"/>
      <c r="N6" s="145">
        <v>11108.3</v>
      </c>
      <c r="O6" s="99"/>
      <c r="P6" s="146">
        <v>10585.65</v>
      </c>
      <c r="Q6" s="97"/>
      <c r="R6" s="147"/>
      <c r="S6" s="98"/>
    </row>
    <row r="7" spans="1:20" ht="14.75" customHeight="1" x14ac:dyDescent="0.35">
      <c r="A7" s="128"/>
      <c r="B7" s="148"/>
      <c r="C7" s="128"/>
      <c r="D7" s="149"/>
      <c r="E7" s="128"/>
      <c r="F7" s="150"/>
      <c r="G7" s="139"/>
      <c r="H7" s="148"/>
      <c r="I7" s="128"/>
      <c r="J7" s="149"/>
      <c r="K7" s="128"/>
      <c r="L7" s="150"/>
      <c r="M7" s="139"/>
      <c r="N7" s="148"/>
      <c r="O7" s="128"/>
      <c r="P7" s="149"/>
      <c r="Q7" s="128"/>
      <c r="R7" s="150"/>
      <c r="S7" s="139"/>
    </row>
    <row r="8" spans="1:20" ht="15" customHeight="1" thickBot="1" x14ac:dyDescent="0.4">
      <c r="A8" s="128"/>
      <c r="B8" s="151"/>
      <c r="C8" s="128"/>
      <c r="D8" s="152"/>
      <c r="E8" s="128"/>
      <c r="F8" s="153"/>
      <c r="G8" s="139"/>
      <c r="H8" s="151"/>
      <c r="I8" s="128"/>
      <c r="J8" s="152"/>
      <c r="K8" s="128"/>
      <c r="L8" s="153"/>
      <c r="M8" s="139"/>
      <c r="N8" s="151"/>
      <c r="O8" s="128"/>
      <c r="P8" s="152"/>
      <c r="Q8" s="128"/>
      <c r="R8" s="153"/>
      <c r="S8" s="139"/>
    </row>
    <row r="9" spans="1:20" ht="15" customHeight="1" thickBot="1" x14ac:dyDescent="0.4">
      <c r="A9" s="144" t="s">
        <v>56</v>
      </c>
      <c r="B9" s="145">
        <v>9119</v>
      </c>
      <c r="C9" s="99"/>
      <c r="D9" s="146">
        <v>12103.05</v>
      </c>
      <c r="E9" s="97"/>
      <c r="F9" s="147">
        <v>11171.55</v>
      </c>
      <c r="G9" s="98"/>
      <c r="H9" s="145">
        <v>10985.15</v>
      </c>
      <c r="I9" s="99"/>
      <c r="J9" s="146">
        <v>11856.15</v>
      </c>
      <c r="K9" s="97"/>
      <c r="L9" s="147">
        <v>12103.05</v>
      </c>
      <c r="M9" s="98"/>
      <c r="N9" s="145">
        <v>12103.05</v>
      </c>
      <c r="O9" s="99"/>
      <c r="P9" s="146">
        <v>12103.05</v>
      </c>
      <c r="Q9" s="97"/>
      <c r="R9" s="146"/>
      <c r="S9" s="98"/>
    </row>
    <row r="10" spans="1:20" ht="14.75" customHeight="1" x14ac:dyDescent="0.35">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4">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4">
      <c r="A12" s="144" t="s">
        <v>57</v>
      </c>
      <c r="B12" s="145">
        <v>6825.8</v>
      </c>
      <c r="C12" s="99"/>
      <c r="D12" s="146"/>
      <c r="E12" s="97"/>
      <c r="F12" s="147">
        <v>10004.549999999999</v>
      </c>
      <c r="G12" s="98"/>
      <c r="H12" s="145">
        <v>10585.65</v>
      </c>
      <c r="I12" s="99"/>
      <c r="J12" s="146">
        <v>11108.3</v>
      </c>
      <c r="K12" s="97"/>
      <c r="L12" s="147"/>
      <c r="M12" s="98"/>
      <c r="N12" s="204"/>
      <c r="O12" s="99"/>
      <c r="P12" s="146"/>
      <c r="Q12" s="97"/>
      <c r="R12" s="147"/>
      <c r="S12" s="98"/>
      <c r="T12" s="101" t="s">
        <v>58</v>
      </c>
    </row>
    <row r="13" spans="1:20" ht="14.75" customHeight="1" x14ac:dyDescent="0.35">
      <c r="A13" s="128"/>
      <c r="B13" s="139"/>
      <c r="C13" s="128"/>
      <c r="D13" s="139"/>
      <c r="E13" s="128"/>
      <c r="F13" s="139"/>
      <c r="G13" s="139"/>
      <c r="H13" s="139"/>
      <c r="I13" s="128"/>
      <c r="J13" s="139"/>
      <c r="K13" s="128"/>
      <c r="L13" s="139"/>
      <c r="M13" s="139"/>
      <c r="N13" s="139"/>
      <c r="O13" s="128"/>
      <c r="P13" s="139"/>
      <c r="Q13" s="128"/>
      <c r="R13" s="139"/>
      <c r="S13" s="139"/>
    </row>
    <row r="14" spans="1:20" ht="14.75" customHeight="1" x14ac:dyDescent="0.35">
      <c r="A14" s="128"/>
      <c r="B14" s="139"/>
      <c r="C14" s="128"/>
      <c r="D14" s="139"/>
      <c r="E14" s="128"/>
      <c r="F14" s="139"/>
      <c r="G14" s="139"/>
      <c r="H14" s="139"/>
      <c r="I14" s="128"/>
      <c r="J14" s="139"/>
      <c r="K14" s="128"/>
      <c r="L14" s="139"/>
      <c r="M14" s="139"/>
      <c r="N14" s="139"/>
      <c r="O14" s="128"/>
      <c r="P14" s="139"/>
      <c r="Q14" s="128"/>
      <c r="R14" s="139"/>
      <c r="S14" s="139"/>
    </row>
    <row r="15" spans="1:20" ht="14.75" customHeight="1" x14ac:dyDescent="0.35">
      <c r="A15" s="154" t="s">
        <v>59</v>
      </c>
      <c r="B15" s="161"/>
      <c r="C15" s="128"/>
      <c r="D15" s="139"/>
      <c r="E15" s="128"/>
      <c r="F15" s="139"/>
      <c r="G15" s="139"/>
      <c r="H15" s="161"/>
      <c r="I15" s="128"/>
      <c r="J15" s="139"/>
      <c r="K15" s="128"/>
      <c r="L15" s="139"/>
      <c r="M15" s="139"/>
      <c r="N15" s="161"/>
      <c r="O15" s="128"/>
      <c r="P15" s="139"/>
      <c r="Q15" s="128"/>
      <c r="R15" s="139"/>
      <c r="S15" s="139"/>
    </row>
    <row r="16" spans="1:20" ht="14.75" customHeight="1" x14ac:dyDescent="0.35">
      <c r="A16" s="162">
        <v>0.23599999999999999</v>
      </c>
      <c r="B16" s="123">
        <f>VALUE(23.6/100*(B6-B9)+B9)</f>
        <v>6966.9159999999993</v>
      </c>
      <c r="C16" s="124"/>
      <c r="D16" s="123">
        <f>VALUE(23.6/100*(D6-D9)+D9)</f>
        <v>10857.618999999999</v>
      </c>
      <c r="E16" s="123"/>
      <c r="F16" s="123">
        <f>VALUE(23.6/100*(F6-F9)+F9)</f>
        <v>10145.953</v>
      </c>
      <c r="G16" s="123"/>
      <c r="H16" s="123">
        <f>VALUE(23.6/100*(H6-H9)+H9)</f>
        <v>10753.7284</v>
      </c>
      <c r="I16" s="124"/>
      <c r="J16" s="123">
        <f>VALUE(23.6/100*(J6-J9)+J9)</f>
        <v>11419.172399999999</v>
      </c>
      <c r="K16" s="123"/>
      <c r="L16" s="123">
        <f>VALUE(23.6/100*(L6-L9)+L9)</f>
        <v>11607.804</v>
      </c>
      <c r="M16" s="123"/>
      <c r="N16" s="123">
        <f>VALUE(23.6/100*(N6-N9)+N9)</f>
        <v>11868.288999999999</v>
      </c>
      <c r="O16" s="124"/>
      <c r="P16" s="123">
        <f>VALUE(23.6/100*(P6-P9)+P9)</f>
        <v>11744.943599999999</v>
      </c>
      <c r="Q16" s="123"/>
      <c r="R16" s="123">
        <f>VALUE(23.6/100*(R6-R9)+R9)</f>
        <v>0</v>
      </c>
      <c r="S16" s="123"/>
    </row>
    <row r="17" spans="1:19" ht="14.75" customHeight="1" x14ac:dyDescent="0.35">
      <c r="A17" s="163">
        <v>0.38200000000000001</v>
      </c>
      <c r="B17" s="125">
        <f>38.2/100*(B6-B9)+B9</f>
        <v>5635.5419999999995</v>
      </c>
      <c r="C17" s="126"/>
      <c r="D17" s="125">
        <f>VALUE(38.2/100*(D6-D9)+D9)</f>
        <v>10087.1405</v>
      </c>
      <c r="E17" s="125"/>
      <c r="F17" s="125">
        <f>VALUE(38.2/100*(F6-F9)+F9)</f>
        <v>9511.4735000000001</v>
      </c>
      <c r="G17" s="125"/>
      <c r="H17" s="125">
        <f>38.2/100*(H6-H9)+H9</f>
        <v>10610.560799999999</v>
      </c>
      <c r="I17" s="126"/>
      <c r="J17" s="125">
        <f>VALUE(38.2/100*(J6-J9)+J9)</f>
        <v>11148.8388</v>
      </c>
      <c r="K17" s="125"/>
      <c r="L17" s="237">
        <f>VALUE(38.2/100*(L6-L9)+L9)</f>
        <v>11301.422999999999</v>
      </c>
      <c r="M17" s="125"/>
      <c r="N17" s="125">
        <f>38.2/100*(N6-N9)+N9</f>
        <v>11723.055499999999</v>
      </c>
      <c r="O17" s="126"/>
      <c r="P17" s="237">
        <f>VALUE(38.2/100*(P6-P9)+P9)</f>
        <v>11523.403199999999</v>
      </c>
      <c r="Q17" s="125"/>
      <c r="R17" s="125">
        <f>VALUE(38.2/100*(R6-R9)+R9)</f>
        <v>0</v>
      </c>
      <c r="S17" s="125"/>
    </row>
    <row r="18" spans="1:19" ht="14.75" customHeight="1" x14ac:dyDescent="0.35">
      <c r="A18" s="162">
        <v>0.5</v>
      </c>
      <c r="B18" s="123">
        <f>VALUE(50/100*(B6-B9)+B9)</f>
        <v>4559.5</v>
      </c>
      <c r="C18" s="124"/>
      <c r="D18" s="123">
        <f>VALUE(50/100*(D6-D9)+D9)</f>
        <v>9464.4249999999993</v>
      </c>
      <c r="E18" s="123"/>
      <c r="F18" s="123">
        <f>VALUE(50/100*(F6-F9)+F9)</f>
        <v>8998.6749999999993</v>
      </c>
      <c r="G18" s="123"/>
      <c r="H18" s="123">
        <f>VALUE(50/100*(H6-H9)+H9)</f>
        <v>10494.849999999999</v>
      </c>
      <c r="I18" s="124"/>
      <c r="J18" s="123">
        <f>VALUE(50/100*(J6-J9)+J9)</f>
        <v>10930.349999999999</v>
      </c>
      <c r="K18" s="123"/>
      <c r="L18" s="123">
        <f>VALUE(50/100*(L6-L9)+L9)</f>
        <v>11053.8</v>
      </c>
      <c r="M18" s="123"/>
      <c r="N18" s="123">
        <f>VALUE(50/100*(N6-N9)+N9)</f>
        <v>11605.674999999999</v>
      </c>
      <c r="O18" s="124"/>
      <c r="P18" s="123">
        <f>VALUE(50/100*(P6-P9)+P9)</f>
        <v>11344.349999999999</v>
      </c>
      <c r="Q18" s="123"/>
      <c r="R18" s="123">
        <f>VALUE(50/100*(R6-R9)+R9)</f>
        <v>0</v>
      </c>
      <c r="S18" s="123"/>
    </row>
    <row r="19" spans="1:19" ht="14.75" customHeight="1" x14ac:dyDescent="0.35">
      <c r="A19" s="162">
        <v>0.61799999999999999</v>
      </c>
      <c r="B19" s="123">
        <f>VALUE(61.8/100*(B6-B9)+B9)</f>
        <v>3483.4579999999996</v>
      </c>
      <c r="C19" s="124"/>
      <c r="D19" s="123">
        <f>VALUE(61.8/100*(D6-D9)+D9)</f>
        <v>8841.7095000000008</v>
      </c>
      <c r="E19" s="123"/>
      <c r="F19" s="123">
        <f>VALUE(61.8/100*(F6-F9)+F9)</f>
        <v>8485.8765000000003</v>
      </c>
      <c r="G19" s="123"/>
      <c r="H19" s="123">
        <f>VALUE(61.8/100*(H6-H9)+H9)</f>
        <v>10379.1392</v>
      </c>
      <c r="I19" s="124"/>
      <c r="J19" s="123">
        <f>VALUE(61.8/100*(J6-J9)+J9)</f>
        <v>10711.861199999999</v>
      </c>
      <c r="K19" s="123"/>
      <c r="L19" s="123">
        <f>VALUE(61.8/100*(L6-L9)+L9)</f>
        <v>10806.177</v>
      </c>
      <c r="M19" s="123"/>
      <c r="N19" s="123">
        <f>VALUE(61.8/100*(N6-N9)+N9)</f>
        <v>11488.2945</v>
      </c>
      <c r="O19" s="124"/>
      <c r="P19" s="123">
        <f>VALUE(61.8/100*(P6-P9)+P9)</f>
        <v>11165.2968</v>
      </c>
      <c r="Q19" s="123"/>
      <c r="R19" s="123">
        <f>VALUE(61.8/100*(R6-R9)+R9)</f>
        <v>0</v>
      </c>
      <c r="S19" s="123"/>
    </row>
    <row r="20" spans="1:19" ht="14.75" customHeight="1" x14ac:dyDescent="0.35">
      <c r="A20" s="164">
        <v>0.70699999999999996</v>
      </c>
      <c r="B20" s="127">
        <f>VALUE(70.7/100*(B6-B9)+B9)</f>
        <v>2671.8669999999993</v>
      </c>
      <c r="C20" s="128"/>
      <c r="D20" s="127">
        <f>VALUE(70.7/100*(D6-D9)+D9)</f>
        <v>8372.0342500000006</v>
      </c>
      <c r="E20" s="129"/>
      <c r="F20" s="127">
        <f>VALUE(70.7/100*(F6-F9)+F9)</f>
        <v>8099.1047499999995</v>
      </c>
      <c r="G20" s="127"/>
      <c r="H20" s="127">
        <f>VALUE(70.7/100*(H6-H9)+H9)</f>
        <v>10291.8658</v>
      </c>
      <c r="I20" s="128"/>
      <c r="J20" s="127">
        <f>VALUE(70.7/100*(J6-J9)+J9)</f>
        <v>10547.068799999999</v>
      </c>
      <c r="K20" s="129"/>
      <c r="L20" s="127">
        <f>VALUE(70.7/100*(L6-L9)+L9)</f>
        <v>10619.410499999998</v>
      </c>
      <c r="M20" s="127"/>
      <c r="N20" s="127">
        <f>VALUE(70.7/100*(N6-N9)+N9)</f>
        <v>11399.76175</v>
      </c>
      <c r="O20" s="128"/>
      <c r="P20" s="127">
        <f>VALUE(70.7/100*(P6-P9)+P9)</f>
        <v>11030.2482</v>
      </c>
      <c r="Q20" s="129"/>
      <c r="R20" s="127">
        <f>VALUE(70.7/100*(R6-R9)+R9)</f>
        <v>0</v>
      </c>
      <c r="S20" s="127"/>
    </row>
    <row r="21" spans="1:19" ht="14.75" customHeight="1" x14ac:dyDescent="0.35">
      <c r="A21" s="162">
        <v>0.78600000000000003</v>
      </c>
      <c r="B21" s="123">
        <f>VALUE(78.6/100*(B6-B9)+B9)</f>
        <v>1951.4660000000003</v>
      </c>
      <c r="C21" s="124"/>
      <c r="D21" s="123">
        <f>VALUE(78.6/100*(D6-D9)+D9)</f>
        <v>7955.1315000000004</v>
      </c>
      <c r="E21" s="123"/>
      <c r="F21" s="123">
        <f>VALUE(78.6/100*(F6-F9)+F9)</f>
        <v>7755.790500000001</v>
      </c>
      <c r="G21" s="123"/>
      <c r="H21" s="123">
        <f>VALUE(78.6/100*(H6-H9)+H9)</f>
        <v>10214.3984</v>
      </c>
      <c r="I21" s="124"/>
      <c r="J21" s="123">
        <f>VALUE(78.6/100*(J6-J9)+J9)</f>
        <v>10400.7924</v>
      </c>
      <c r="K21" s="123"/>
      <c r="L21" s="123">
        <f>VALUE(78.6/100*(L6-L9)+L9)</f>
        <v>10453.628999999999</v>
      </c>
      <c r="M21" s="123"/>
      <c r="N21" s="123">
        <f>VALUE(78.6/100*(N6-N9)+N9)</f>
        <v>11321.1765</v>
      </c>
      <c r="O21" s="124"/>
      <c r="P21" s="123">
        <f>VALUE(78.6/100*(P6-P9)+P9)</f>
        <v>10910.373599999999</v>
      </c>
      <c r="Q21" s="123"/>
      <c r="R21" s="123">
        <f>VALUE(78.6/100*(R6-R9)+R9)</f>
        <v>0</v>
      </c>
      <c r="S21" s="123"/>
    </row>
    <row r="22" spans="1:19" ht="14.75" customHeight="1" x14ac:dyDescent="0.35">
      <c r="A22" s="164">
        <v>1</v>
      </c>
      <c r="B22" s="127">
        <f>VALUE(100/100*(B6-B9)+B9)</f>
        <v>0</v>
      </c>
      <c r="C22" s="128"/>
      <c r="D22" s="127">
        <f>VALUE(100/100*(D6-D9)+D9)</f>
        <v>6825.8</v>
      </c>
      <c r="E22" s="129"/>
      <c r="F22" s="127">
        <f>VALUE(100/100*(F6-F9)+F9)</f>
        <v>6825.8</v>
      </c>
      <c r="G22" s="127"/>
      <c r="H22" s="127">
        <f>VALUE(100/100*(H6-H9)+H9)</f>
        <v>10004.549999999999</v>
      </c>
      <c r="I22" s="128"/>
      <c r="J22" s="127">
        <f>VALUE(100/100*(J6-J9)+J9)</f>
        <v>10004.549999999999</v>
      </c>
      <c r="K22" s="129"/>
      <c r="L22" s="127">
        <f>VALUE(100/100*(L6-L9)+L9)</f>
        <v>10004.549999999999</v>
      </c>
      <c r="M22" s="127"/>
      <c r="N22" s="127">
        <f>VALUE(100/100*(N6-N9)+N9)</f>
        <v>11108.3</v>
      </c>
      <c r="O22" s="128"/>
      <c r="P22" s="127">
        <f>VALUE(100/100*(P6-P9)+P9)</f>
        <v>10585.65</v>
      </c>
      <c r="Q22" s="129"/>
      <c r="R22" s="127">
        <f>VALUE(100/100*(R6-R9)+R9)</f>
        <v>0</v>
      </c>
      <c r="S22" s="127"/>
    </row>
    <row r="23" spans="1:19" ht="14.75" customHeight="1" x14ac:dyDescent="0.35">
      <c r="A23" s="128"/>
      <c r="B23" s="127"/>
      <c r="C23" s="128"/>
      <c r="D23" s="127"/>
      <c r="E23" s="129"/>
      <c r="F23" s="127"/>
      <c r="G23" s="127"/>
      <c r="H23" s="127"/>
      <c r="I23" s="128"/>
      <c r="J23" s="127"/>
      <c r="K23" s="129"/>
      <c r="L23" s="127"/>
      <c r="M23" s="127"/>
      <c r="N23" s="127"/>
      <c r="O23" s="128"/>
      <c r="P23" s="127"/>
      <c r="Q23" s="129"/>
      <c r="R23" s="127"/>
      <c r="S23" s="127"/>
    </row>
    <row r="24" spans="1:19" ht="14.75" customHeight="1" x14ac:dyDescent="0.35">
      <c r="A24" s="130" t="s">
        <v>60</v>
      </c>
      <c r="B24" s="127"/>
      <c r="C24" s="128"/>
      <c r="D24" s="127"/>
      <c r="E24" s="129"/>
      <c r="F24" s="127"/>
      <c r="G24" s="127"/>
      <c r="H24" s="127"/>
      <c r="I24" s="128"/>
      <c r="J24" s="127"/>
      <c r="K24" s="129"/>
      <c r="L24" s="127"/>
      <c r="M24" s="127"/>
      <c r="N24" s="127"/>
      <c r="O24" s="128"/>
      <c r="P24" s="127"/>
      <c r="Q24" s="129"/>
      <c r="R24" s="127"/>
      <c r="S24" s="127"/>
    </row>
    <row r="25" spans="1:19" ht="14.75" customHeight="1" x14ac:dyDescent="0.35">
      <c r="A25" s="165">
        <v>0.38200000000000001</v>
      </c>
      <c r="B25" s="131">
        <f>VALUE(B12-38.2/100*(B6-B9))</f>
        <v>10309.258</v>
      </c>
      <c r="C25" s="132"/>
      <c r="D25" s="131">
        <f>VALUE(D12-38.2/100*(D6-D9))</f>
        <v>2015.9094999999998</v>
      </c>
      <c r="E25" s="131"/>
      <c r="F25" s="131">
        <f>VALUE(F12-38.2/100*(F6-F9))</f>
        <v>11664.626499999998</v>
      </c>
      <c r="G25" s="131"/>
      <c r="H25" s="131">
        <f>VALUE(H12-38.2/100*(H6-H9))</f>
        <v>10960.2392</v>
      </c>
      <c r="I25" s="132"/>
      <c r="J25" s="131">
        <f>VALUE(J12-38.2/100*(J6-J9))</f>
        <v>11815.611199999999</v>
      </c>
      <c r="K25" s="131"/>
      <c r="L25" s="133">
        <f>VALUE(L12-38.2/100*(L6-L9))</f>
        <v>801.62700000000007</v>
      </c>
      <c r="M25" s="131"/>
      <c r="N25" s="131">
        <f>VALUE(N12-38.2/100*(N6-N9))</f>
        <v>379.99450000000002</v>
      </c>
      <c r="O25" s="132"/>
      <c r="P25" s="131">
        <f>VALUE(P12-38.2/100*(P6-P9))</f>
        <v>579.64679999999987</v>
      </c>
      <c r="Q25" s="131"/>
      <c r="R25" s="131">
        <f>VALUE(R12-38.2/100*(R6-R9))</f>
        <v>0</v>
      </c>
      <c r="S25" s="131"/>
    </row>
    <row r="26" spans="1:19" ht="14.75" customHeight="1" x14ac:dyDescent="0.35">
      <c r="A26" s="165">
        <v>0.5</v>
      </c>
      <c r="B26" s="131">
        <f>VALUE(B12-50/100*(B6-B9))</f>
        <v>11385.3</v>
      </c>
      <c r="C26" s="132"/>
      <c r="D26" s="131">
        <f>VALUE(D12-50/100*(D6-D9))</f>
        <v>2638.6249999999995</v>
      </c>
      <c r="E26" s="131"/>
      <c r="F26" s="131">
        <f>VALUE(F12-50/100*(F6-F9))</f>
        <v>12177.424999999999</v>
      </c>
      <c r="G26" s="131"/>
      <c r="H26" s="131">
        <f>VALUE(H12-50/100*(H6-H9))</f>
        <v>11075.95</v>
      </c>
      <c r="I26" s="132"/>
      <c r="J26" s="131">
        <f>VALUE(J12-50/100*(J6-J9))</f>
        <v>12034.099999999999</v>
      </c>
      <c r="K26" s="131"/>
      <c r="L26" s="131">
        <f>VALUE(L12-50/100*(L6-L9))</f>
        <v>1049.25</v>
      </c>
      <c r="M26" s="131"/>
      <c r="N26" s="131">
        <f>VALUE(N12-50/100*(N6-N9))</f>
        <v>497.375</v>
      </c>
      <c r="O26" s="132"/>
      <c r="P26" s="131">
        <f>VALUE(P12-50/100*(P6-P9))</f>
        <v>758.69999999999982</v>
      </c>
      <c r="Q26" s="131"/>
      <c r="R26" s="131">
        <f>VALUE(R12-50/100*(R6-R9))</f>
        <v>0</v>
      </c>
      <c r="S26" s="131"/>
    </row>
    <row r="27" spans="1:19" ht="14.75" customHeight="1" x14ac:dyDescent="0.35">
      <c r="A27" s="166">
        <v>0.61799999999999999</v>
      </c>
      <c r="B27" s="134">
        <f>VALUE(B12-61.8/100*(B6-B9))</f>
        <v>12461.342000000001</v>
      </c>
      <c r="C27" s="135"/>
      <c r="D27" s="134">
        <f>VALUE(D12-61.8/100*(D6-D9))</f>
        <v>3261.3404999999993</v>
      </c>
      <c r="E27" s="134"/>
      <c r="F27" s="134">
        <f>VALUE(F12-61.8/100*(F6-F9))</f>
        <v>12690.223499999998</v>
      </c>
      <c r="G27" s="134"/>
      <c r="H27" s="134">
        <f>VALUE(H12-61.8/100*(H6-H9))</f>
        <v>11191.6608</v>
      </c>
      <c r="I27" s="135"/>
      <c r="J27" s="134">
        <f>VALUE(J12-61.8/100*(J6-J9))</f>
        <v>12252.5888</v>
      </c>
      <c r="K27" s="134"/>
      <c r="L27" s="134">
        <f>VALUE(L12-61.8/100*(L6-L9))</f>
        <v>1296.873</v>
      </c>
      <c r="M27" s="134"/>
      <c r="N27" s="134">
        <f>VALUE(N12-61.8/100*(N6-N9))</f>
        <v>614.75549999999998</v>
      </c>
      <c r="O27" s="135"/>
      <c r="P27" s="134">
        <f>VALUE(P12-61.8/100*(P6-P9))</f>
        <v>937.75319999999977</v>
      </c>
      <c r="Q27" s="134"/>
      <c r="R27" s="134">
        <f>VALUE(R12-61.8/100*(R6-R9))</f>
        <v>0</v>
      </c>
      <c r="S27" s="134"/>
    </row>
    <row r="28" spans="1:19" ht="14.75" customHeight="1" x14ac:dyDescent="0.35">
      <c r="A28" s="164">
        <v>0.70699999999999996</v>
      </c>
      <c r="B28" s="127">
        <f>VALUE(B12-70.07/100*(B6-B9))</f>
        <v>13215.4833</v>
      </c>
      <c r="C28" s="128"/>
      <c r="D28" s="127">
        <f>VALUE(D12-70.07/100*(D6-D9))</f>
        <v>3697.7690749999988</v>
      </c>
      <c r="E28" s="129"/>
      <c r="F28" s="127">
        <f>VALUE(F12-70.07/100*(F6-F9))</f>
        <v>13049.617024999998</v>
      </c>
      <c r="G28" s="127"/>
      <c r="H28" s="127">
        <f>VALUE(H12-70.07/100*(H6-H9))</f>
        <v>11272.75642</v>
      </c>
      <c r="I28" s="128"/>
      <c r="J28" s="127">
        <f>VALUE(J12-70.07/100*(J6-J9))</f>
        <v>12405.716119999999</v>
      </c>
      <c r="K28" s="129"/>
      <c r="L28" s="127">
        <f>VALUE(L12-70.07/100*(L6-L9))</f>
        <v>1470.4189499999998</v>
      </c>
      <c r="M28" s="127"/>
      <c r="N28" s="127">
        <f>VALUE(N12-70.07/100*(N6-N9))</f>
        <v>697.02132499999993</v>
      </c>
      <c r="O28" s="128"/>
      <c r="P28" s="127">
        <f>VALUE(P12-70.07/100*(P6-P9))</f>
        <v>1063.2421799999995</v>
      </c>
      <c r="Q28" s="129"/>
      <c r="R28" s="127">
        <f>VALUE(R12-70.07/100*(R6-R9))</f>
        <v>0</v>
      </c>
      <c r="S28" s="127"/>
    </row>
    <row r="29" spans="1:19" ht="14.75" customHeight="1" x14ac:dyDescent="0.35">
      <c r="A29" s="165">
        <v>1</v>
      </c>
      <c r="B29" s="131">
        <f>VALUE(B12-100/100*(B6-B9))</f>
        <v>15944.8</v>
      </c>
      <c r="C29" s="132"/>
      <c r="D29" s="131">
        <f>VALUE(D12-100/100*(D6-D9))</f>
        <v>5277.2499999999991</v>
      </c>
      <c r="E29" s="131"/>
      <c r="F29" s="131">
        <f>VALUE(F12-100/100*(F6-F9))</f>
        <v>14350.3</v>
      </c>
      <c r="G29" s="131"/>
      <c r="H29" s="131">
        <f>VALUE(H12-100/100*(H6-H9))</f>
        <v>11566.25</v>
      </c>
      <c r="I29" s="132"/>
      <c r="J29" s="131">
        <f>VALUE(J12-100/100*(J6-J9))</f>
        <v>12959.9</v>
      </c>
      <c r="K29" s="131"/>
      <c r="L29" s="131">
        <f>VALUE(L12-100/100*(L6-L9))</f>
        <v>2098.5</v>
      </c>
      <c r="M29" s="131"/>
      <c r="N29" s="131">
        <f>VALUE(N12-100/100*(N6-N9))</f>
        <v>994.75</v>
      </c>
      <c r="O29" s="132"/>
      <c r="P29" s="131">
        <f>VALUE(P12-100/100*(P6-P9))</f>
        <v>1517.3999999999996</v>
      </c>
      <c r="Q29" s="131"/>
      <c r="R29" s="131">
        <f>VALUE(R12-100/100*(R6-R9))</f>
        <v>0</v>
      </c>
      <c r="S29" s="131"/>
    </row>
    <row r="30" spans="1:19" ht="14.75" customHeight="1" x14ac:dyDescent="0.35">
      <c r="A30" s="167">
        <v>1.236</v>
      </c>
      <c r="B30" s="136">
        <f>VALUE(B12-123.6/100*(B6-B9))</f>
        <v>18096.884000000002</v>
      </c>
      <c r="C30" s="137"/>
      <c r="D30" s="136">
        <f>VALUE(D12-123.6/100*(D6-D9))</f>
        <v>6522.6809999999987</v>
      </c>
      <c r="E30" s="136"/>
      <c r="F30" s="136">
        <f>VALUE(F12-123.6/100*(F6-F9))</f>
        <v>15375.896999999997</v>
      </c>
      <c r="G30" s="136"/>
      <c r="H30" s="136">
        <f>VALUE(H12-123.6/100*(H6-H9))</f>
        <v>11797.6716</v>
      </c>
      <c r="I30" s="137"/>
      <c r="J30" s="136">
        <f>VALUE(J12-123.6/100*(J6-J9))</f>
        <v>13396.8776</v>
      </c>
      <c r="K30" s="136"/>
      <c r="L30" s="136">
        <f>VALUE(L12-123.6/100*(L6-L9))</f>
        <v>2593.7460000000001</v>
      </c>
      <c r="M30" s="136"/>
      <c r="N30" s="136">
        <f>VALUE(N12-123.6/100*(N6-N9))</f>
        <v>1229.511</v>
      </c>
      <c r="O30" s="137"/>
      <c r="P30" s="136">
        <f>VALUE(P12-123.6/100*(P6-P9))</f>
        <v>1875.5063999999995</v>
      </c>
      <c r="Q30" s="136"/>
      <c r="R30" s="136">
        <f>VALUE(R12-123.6/100*(R6-R9))</f>
        <v>0</v>
      </c>
      <c r="S30" s="136"/>
    </row>
    <row r="31" spans="1:19" ht="14.75" customHeight="1" x14ac:dyDescent="0.35">
      <c r="A31" s="164">
        <v>1.3819999999999999</v>
      </c>
      <c r="B31" s="127">
        <f>VALUE(B12-138.2/100*(B6-B9))</f>
        <v>19428.257999999998</v>
      </c>
      <c r="C31" s="128"/>
      <c r="D31" s="127">
        <f>VALUE(D12-138.2/100*(D6-D9))</f>
        <v>7293.1594999999979</v>
      </c>
      <c r="E31" s="129"/>
      <c r="F31" s="127">
        <f>VALUE(F12-138.2/100*(F6-F9))</f>
        <v>16010.376499999998</v>
      </c>
      <c r="G31" s="127"/>
      <c r="H31" s="127">
        <f>VALUE(H12-138.2/100*(H6-H9))</f>
        <v>11940.8392</v>
      </c>
      <c r="I31" s="128"/>
      <c r="J31" s="127">
        <f>VALUE(J12-138.2/100*(J6-J9))</f>
        <v>13667.2112</v>
      </c>
      <c r="K31" s="129"/>
      <c r="L31" s="127">
        <f>VALUE(L12-138.2/100*(L6-L9))</f>
        <v>2900.127</v>
      </c>
      <c r="M31" s="127"/>
      <c r="N31" s="127">
        <f>VALUE(N12-138.2/100*(N6-N9))</f>
        <v>1374.7444999999998</v>
      </c>
      <c r="O31" s="128"/>
      <c r="P31" s="127">
        <f>VALUE(P12-138.2/100*(P6-P9))</f>
        <v>2097.0467999999992</v>
      </c>
      <c r="Q31" s="129"/>
      <c r="R31" s="127">
        <f>VALUE(R12-138.2/100*(R6-R9))</f>
        <v>0</v>
      </c>
      <c r="S31" s="127"/>
    </row>
    <row r="32" spans="1:19" ht="14.75" customHeight="1" x14ac:dyDescent="0.35">
      <c r="A32" s="164">
        <v>1.5</v>
      </c>
      <c r="B32" s="127">
        <f>VALUE(B12-150/100*(B6-B9))</f>
        <v>20504.3</v>
      </c>
      <c r="C32" s="128"/>
      <c r="D32" s="127">
        <f>VALUE(D12-150/100*(D6-D9))</f>
        <v>7915.8749999999982</v>
      </c>
      <c r="E32" s="129"/>
      <c r="F32" s="127">
        <f>VALUE(F12-150/100*(F6-F9))</f>
        <v>16523.174999999996</v>
      </c>
      <c r="G32" s="127"/>
      <c r="H32" s="127">
        <f>VALUE(H12-150/100*(H6-H9))</f>
        <v>12056.55</v>
      </c>
      <c r="I32" s="128"/>
      <c r="J32" s="127">
        <f>VALUE(J12-150/100*(J6-J9))</f>
        <v>13885.7</v>
      </c>
      <c r="K32" s="129"/>
      <c r="L32" s="127">
        <f>VALUE(L12-150/100*(L6-L9))</f>
        <v>3147.75</v>
      </c>
      <c r="M32" s="127"/>
      <c r="N32" s="127">
        <f>VALUE(N12-150/100*(N6-N9))</f>
        <v>1492.125</v>
      </c>
      <c r="O32" s="128"/>
      <c r="P32" s="127">
        <f>VALUE(P12-150/100*(P6-P9))</f>
        <v>2276.0999999999995</v>
      </c>
      <c r="Q32" s="129"/>
      <c r="R32" s="127">
        <f>VALUE(R12-150/100*(R6-R9))</f>
        <v>0</v>
      </c>
      <c r="S32" s="127"/>
    </row>
    <row r="33" spans="1:19" ht="14.75" customHeight="1" x14ac:dyDescent="0.35">
      <c r="A33" s="166">
        <v>1.6180000000000001</v>
      </c>
      <c r="B33" s="134">
        <f>VALUE(B12-161.8/100*(B6-B9))</f>
        <v>21580.342000000001</v>
      </c>
      <c r="C33" s="135"/>
      <c r="D33" s="134">
        <f>VALUE(D12-161.8/100*(D6-D9))</f>
        <v>8538.5904999999984</v>
      </c>
      <c r="E33" s="134"/>
      <c r="F33" s="134">
        <f>VALUE(F12-161.8/100*(F6-F9))</f>
        <v>17035.9735</v>
      </c>
      <c r="G33" s="134"/>
      <c r="H33" s="134">
        <f>VALUE(H12-161.8/100*(H6-H9))</f>
        <v>12172.2608</v>
      </c>
      <c r="I33" s="135"/>
      <c r="J33" s="134">
        <f>VALUE(J12-161.8/100*(J6-J9))</f>
        <v>14104.1888</v>
      </c>
      <c r="K33" s="134"/>
      <c r="L33" s="134">
        <f>VALUE(L12-161.8/100*(L6-L9))</f>
        <v>3395.373</v>
      </c>
      <c r="M33" s="134"/>
      <c r="N33" s="134">
        <f>VALUE(N12-161.8/100*(N6-N9))</f>
        <v>1609.5055000000002</v>
      </c>
      <c r="O33" s="135"/>
      <c r="P33" s="134">
        <f>VALUE(P12-161.8/100*(P6-P9))</f>
        <v>2455.1531999999997</v>
      </c>
      <c r="Q33" s="134"/>
      <c r="R33" s="134">
        <f>VALUE(R12-161.8/100*(R6-R9))</f>
        <v>0</v>
      </c>
      <c r="S33" s="134"/>
    </row>
    <row r="34" spans="1:19" ht="14.75" customHeight="1" x14ac:dyDescent="0.35">
      <c r="A34" s="164">
        <v>1.7070000000000001</v>
      </c>
      <c r="B34" s="127">
        <f>VALUE(B12-170.07/100*(B6-B9))</f>
        <v>22334.4833</v>
      </c>
      <c r="C34" s="128"/>
      <c r="D34" s="127">
        <f>VALUE(D12-170.07/100*(D6-D9))</f>
        <v>8975.0190749999983</v>
      </c>
      <c r="E34" s="129"/>
      <c r="F34" s="127">
        <f>VALUE(F12-170.07/100*(F6-F9))</f>
        <v>17395.367024999996</v>
      </c>
      <c r="G34" s="127"/>
      <c r="H34" s="127">
        <f>VALUE(H12-170.07/100*(H6-H9))</f>
        <v>12253.35642</v>
      </c>
      <c r="I34" s="128"/>
      <c r="J34" s="127">
        <f>VALUE(J12-170.07/100*(J6-J9))</f>
        <v>14257.31612</v>
      </c>
      <c r="K34" s="129"/>
      <c r="L34" s="127">
        <f>VALUE(L12-170.07/100*(L6-L9))</f>
        <v>3568.9189499999998</v>
      </c>
      <c r="M34" s="127"/>
      <c r="N34" s="127">
        <f>VALUE(N12-170.07/100*(N6-N9))</f>
        <v>1691.7713249999999</v>
      </c>
      <c r="O34" s="128"/>
      <c r="P34" s="127">
        <f>VALUE(P12-170.07/100*(P6-P9))</f>
        <v>2580.6421799999994</v>
      </c>
      <c r="Q34" s="129"/>
      <c r="R34" s="127">
        <f>VALUE(R12-170.07/100*(R6-R9))</f>
        <v>0</v>
      </c>
      <c r="S34" s="127"/>
    </row>
    <row r="35" spans="1:19" ht="14.75" customHeight="1" x14ac:dyDescent="0.35">
      <c r="A35" s="165">
        <v>2</v>
      </c>
      <c r="B35" s="131">
        <f>VALUE(B12-200/100*(B6-B9))</f>
        <v>25063.8</v>
      </c>
      <c r="C35" s="132"/>
      <c r="D35" s="131">
        <f>VALUE(D12-200/100*(D6-D9))</f>
        <v>10554.499999999998</v>
      </c>
      <c r="E35" s="131"/>
      <c r="F35" s="131">
        <f>VALUE(F12-200/100*(F6-F9))</f>
        <v>18696.049999999996</v>
      </c>
      <c r="G35" s="131"/>
      <c r="H35" s="131">
        <f>VALUE(H12-200/100*(H6-H9))</f>
        <v>12546.85</v>
      </c>
      <c r="I35" s="132"/>
      <c r="J35" s="131">
        <f>VALUE(J12-200/100*(J6-J9))</f>
        <v>14811.5</v>
      </c>
      <c r="K35" s="131"/>
      <c r="L35" s="131">
        <f>VALUE(L12-200/100*(L6-L9))</f>
        <v>4197</v>
      </c>
      <c r="M35" s="131"/>
      <c r="N35" s="131">
        <f>VALUE(N12-200/100*(N6-N9))</f>
        <v>1989.5</v>
      </c>
      <c r="O35" s="132"/>
      <c r="P35" s="131">
        <f>VALUE(P12-200/100*(P6-P9))</f>
        <v>3034.7999999999993</v>
      </c>
      <c r="Q35" s="131"/>
      <c r="R35" s="131">
        <f>VALUE(R12-200/100*(R6-R9))</f>
        <v>0</v>
      </c>
      <c r="S35" s="131"/>
    </row>
    <row r="36" spans="1:19" ht="14.75" customHeight="1" x14ac:dyDescent="0.35">
      <c r="A36" s="164">
        <v>2.2360000000000002</v>
      </c>
      <c r="B36" s="127">
        <f>VALUE(B12-223.6/100*(B6-B9))</f>
        <v>27215.883999999998</v>
      </c>
      <c r="C36" s="128"/>
      <c r="D36" s="127">
        <f>VALUE(D12-223.6/100*(D6-D9))</f>
        <v>11799.930999999997</v>
      </c>
      <c r="E36" s="129"/>
      <c r="F36" s="127">
        <f>VALUE(F12-223.6/100*(F6-F9))</f>
        <v>19721.646999999997</v>
      </c>
      <c r="G36" s="127"/>
      <c r="H36" s="127">
        <f>VALUE(H12-223.6/100*(H6-H9))</f>
        <v>12778.2716</v>
      </c>
      <c r="I36" s="128"/>
      <c r="J36" s="127">
        <f>VALUE(J12-223.6/100*(J6-J9))</f>
        <v>15248.477599999998</v>
      </c>
      <c r="K36" s="129"/>
      <c r="L36" s="127">
        <f>VALUE(L12-223.6/100*(L6-L9))</f>
        <v>4692.2459999999992</v>
      </c>
      <c r="M36" s="127"/>
      <c r="N36" s="127">
        <f>VALUE(N12-223.6/100*(N6-N9))</f>
        <v>2224.261</v>
      </c>
      <c r="O36" s="128"/>
      <c r="P36" s="127">
        <f>VALUE(P12-223.6/100*(P6-P9))</f>
        <v>3392.9063999999989</v>
      </c>
      <c r="Q36" s="129"/>
      <c r="R36" s="127">
        <f>VALUE(R12-223.6/100*(R6-R9))</f>
        <v>0</v>
      </c>
      <c r="S36" s="127"/>
    </row>
    <row r="37" spans="1:19" ht="14.75" customHeight="1" x14ac:dyDescent="0.35">
      <c r="A37" s="165">
        <v>2.3820000000000001</v>
      </c>
      <c r="B37" s="131">
        <f>VALUE(B12-238.2/100*(B6-B9))</f>
        <v>28547.257999999998</v>
      </c>
      <c r="C37" s="132"/>
      <c r="D37" s="131">
        <f>VALUE(D12-238.2/100*(D6-D9))</f>
        <v>12570.409499999996</v>
      </c>
      <c r="E37" s="131"/>
      <c r="F37" s="131">
        <f>VALUE(F12-238.2/100*(F6-F9))</f>
        <v>20356.126499999995</v>
      </c>
      <c r="G37" s="131"/>
      <c r="H37" s="131">
        <f>VALUE(H12-238.2/100*(H6-H9))</f>
        <v>12921.439200000001</v>
      </c>
      <c r="I37" s="132"/>
      <c r="J37" s="131">
        <f>VALUE(J12-238.2/100*(J6-J9))</f>
        <v>15518.8112</v>
      </c>
      <c r="K37" s="131"/>
      <c r="L37" s="131">
        <f>VALUE(L12-238.2/100*(L6-L9))</f>
        <v>4998.6269999999995</v>
      </c>
      <c r="M37" s="131"/>
      <c r="N37" s="131">
        <f>VALUE(N12-238.2/100*(N6-N9))</f>
        <v>2369.4944999999998</v>
      </c>
      <c r="O37" s="132"/>
      <c r="P37" s="131">
        <f>VALUE(P12-238.2/100*(P6-P9))</f>
        <v>3614.4467999999988</v>
      </c>
      <c r="Q37" s="131"/>
      <c r="R37" s="131">
        <f>VALUE(R12-238.2/100*(R6-R9))</f>
        <v>0</v>
      </c>
      <c r="S37" s="131"/>
    </row>
    <row r="38" spans="1:19" ht="14.75" customHeight="1" x14ac:dyDescent="0.35">
      <c r="A38" s="165">
        <v>2.6179999999999999</v>
      </c>
      <c r="B38" s="131">
        <f>VALUE(B12-261.8/100*(B6-B9))</f>
        <v>30699.342000000001</v>
      </c>
      <c r="C38" s="132"/>
      <c r="D38" s="131">
        <f>VALUE(D12-261.8/100*(D6-D9))</f>
        <v>13815.8405</v>
      </c>
      <c r="E38" s="131"/>
      <c r="F38" s="131">
        <f>VALUE(F12-261.8/100*(F6-F9))</f>
        <v>21381.7235</v>
      </c>
      <c r="G38" s="131"/>
      <c r="H38" s="131">
        <f>VALUE(H12-261.8/100*(H6-H9))</f>
        <v>13152.8608</v>
      </c>
      <c r="I38" s="132"/>
      <c r="J38" s="131">
        <f>VALUE(J12-261.8/100*(J6-J9))</f>
        <v>15955.788800000002</v>
      </c>
      <c r="K38" s="131"/>
      <c r="L38" s="131">
        <f>VALUE(L12-261.8/100*(L6-L9))</f>
        <v>5493.8730000000005</v>
      </c>
      <c r="M38" s="131"/>
      <c r="N38" s="131">
        <f>VALUE(N12-261.8/100*(N6-N9))</f>
        <v>2604.2555000000002</v>
      </c>
      <c r="O38" s="132"/>
      <c r="P38" s="131">
        <f>VALUE(P12-261.8/100*(P6-P9))</f>
        <v>3972.5531999999994</v>
      </c>
      <c r="Q38" s="131"/>
      <c r="R38" s="131">
        <f>VALUE(R12-261.8/100*(R6-R9))</f>
        <v>0</v>
      </c>
      <c r="S38" s="131"/>
    </row>
    <row r="39" spans="1:19" ht="14.75" customHeight="1" x14ac:dyDescent="0.35">
      <c r="A39" s="165">
        <v>3</v>
      </c>
      <c r="B39" s="131">
        <f>VALUE(B12-300/100*(B6-B9))</f>
        <v>34182.800000000003</v>
      </c>
      <c r="C39" s="132"/>
      <c r="D39" s="131">
        <f>VALUE(D12-300/100*(D6-D9))</f>
        <v>15831.749999999996</v>
      </c>
      <c r="E39" s="131"/>
      <c r="F39" s="131">
        <f>VALUE(F12-300/100*(F6-F9))</f>
        <v>23041.799999999996</v>
      </c>
      <c r="G39" s="131"/>
      <c r="H39" s="131">
        <f>VALUE(H12-300/100*(H6-H9))</f>
        <v>13527.45</v>
      </c>
      <c r="I39" s="132"/>
      <c r="J39" s="131">
        <f>VALUE(J12-300/100*(J6-J9))</f>
        <v>16663.099999999999</v>
      </c>
      <c r="K39" s="131"/>
      <c r="L39" s="131">
        <f>VALUE(L12-300/100*(L6-L9))</f>
        <v>6295.5</v>
      </c>
      <c r="M39" s="131"/>
      <c r="N39" s="131">
        <f>VALUE(N12-300/100*(N6-N9))</f>
        <v>2984.25</v>
      </c>
      <c r="O39" s="132"/>
      <c r="P39" s="131">
        <f>VALUE(P12-300/100*(P6-P9))</f>
        <v>4552.1999999999989</v>
      </c>
      <c r="Q39" s="131"/>
      <c r="R39" s="131">
        <f>VALUE(R12-300/100*(R6-R9))</f>
        <v>0</v>
      </c>
      <c r="S39" s="131"/>
    </row>
    <row r="40" spans="1:19" ht="14.75" customHeight="1" x14ac:dyDescent="0.35">
      <c r="A40" s="164">
        <v>3.2360000000000002</v>
      </c>
      <c r="B40" s="127">
        <f>VALUE(B12-323.6/100*(B6-B9))</f>
        <v>36334.884000000005</v>
      </c>
      <c r="C40" s="128"/>
      <c r="D40" s="127">
        <f>VALUE(D12-323.6/100*(D6-D9))</f>
        <v>17077.180999999997</v>
      </c>
      <c r="E40" s="129"/>
      <c r="F40" s="127">
        <f>VALUE(F12-323.6/100*(F6-F9))</f>
        <v>24067.396999999997</v>
      </c>
      <c r="G40" s="127"/>
      <c r="H40" s="127">
        <f>VALUE(H12-323.6/100*(H6-H9))</f>
        <v>13758.8716</v>
      </c>
      <c r="I40" s="128"/>
      <c r="J40" s="127">
        <f>VALUE(J12-323.6/100*(J6-J9))</f>
        <v>17100.077600000001</v>
      </c>
      <c r="K40" s="129"/>
      <c r="L40" s="127">
        <f>VALUE(L12-323.6/100*(L6-L9))</f>
        <v>6790.7460000000001</v>
      </c>
      <c r="M40" s="127"/>
      <c r="N40" s="127">
        <f>VALUE(N12-323.6/100*(N6-N9))</f>
        <v>3219.0110000000004</v>
      </c>
      <c r="O40" s="128"/>
      <c r="P40" s="127">
        <f>VALUE(P12-323.6/100*(P6-P9))</f>
        <v>4910.3063999999995</v>
      </c>
      <c r="Q40" s="129"/>
      <c r="R40" s="127">
        <f>VALUE(R12-323.6/100*(R6-R9))</f>
        <v>0</v>
      </c>
      <c r="S40" s="127"/>
    </row>
    <row r="41" spans="1:19" ht="14.75" customHeight="1" x14ac:dyDescent="0.35">
      <c r="A41" s="165">
        <v>3.3820000000000001</v>
      </c>
      <c r="B41" s="131">
        <f>VALUE(B12-338.2/100*(B6-B9))</f>
        <v>37666.258000000002</v>
      </c>
      <c r="C41" s="132"/>
      <c r="D41" s="131">
        <f>VALUE(D12-338.2/100*(D6-D9))</f>
        <v>17847.659499999994</v>
      </c>
      <c r="E41" s="131"/>
      <c r="F41" s="131">
        <f>VALUE(F12-338.2/100*(F6-F9))</f>
        <v>24701.876499999995</v>
      </c>
      <c r="G41" s="131"/>
      <c r="H41" s="131">
        <f>VALUE(H12-338.2/100*(H6-H9))</f>
        <v>13902.039200000001</v>
      </c>
      <c r="I41" s="132"/>
      <c r="J41" s="131">
        <f>VALUE(J12-338.2/100*(J6-J9))</f>
        <v>17370.411199999999</v>
      </c>
      <c r="K41" s="131"/>
      <c r="L41" s="131">
        <f>VALUE(L12-338.2/100*(L6-L9))</f>
        <v>7097.1269999999995</v>
      </c>
      <c r="M41" s="131"/>
      <c r="N41" s="131">
        <f>VALUE(N12-338.2/100*(N6-N9))</f>
        <v>3364.2444999999998</v>
      </c>
      <c r="O41" s="132"/>
      <c r="P41" s="131">
        <f>VALUE(P12-338.2/100*(P6-P9))</f>
        <v>5131.8467999999984</v>
      </c>
      <c r="Q41" s="131"/>
      <c r="R41" s="131">
        <f>VALUE(R12-338.2/100*(R6-R9))</f>
        <v>0</v>
      </c>
      <c r="S41" s="131"/>
    </row>
    <row r="42" spans="1:19" ht="14.75" customHeight="1" x14ac:dyDescent="0.35">
      <c r="A42" s="165">
        <v>3.6179999999999999</v>
      </c>
      <c r="B42" s="131">
        <f>VALUE(B12-361.8/100*(B6-B9))</f>
        <v>39818.342000000004</v>
      </c>
      <c r="C42" s="132"/>
      <c r="D42" s="131">
        <f>VALUE(D12-361.8/100*(D6-D9))</f>
        <v>19093.090499999998</v>
      </c>
      <c r="E42" s="131"/>
      <c r="F42" s="131">
        <f>VALUE(F12-361.8/100*(F6-F9))</f>
        <v>25727.4735</v>
      </c>
      <c r="G42" s="131"/>
      <c r="H42" s="131">
        <f>VALUE(H12-361.8/100*(H6-H9))</f>
        <v>14133.460800000001</v>
      </c>
      <c r="I42" s="132"/>
      <c r="J42" s="131">
        <f>VALUE(J12-361.8/100*(J6-J9))</f>
        <v>17807.388800000001</v>
      </c>
      <c r="K42" s="131"/>
      <c r="L42" s="131">
        <f>VALUE(L12-361.8/100*(L6-L9))</f>
        <v>7592.3730000000005</v>
      </c>
      <c r="M42" s="131"/>
      <c r="N42" s="131">
        <f>VALUE(N12-361.8/100*(N6-N9))</f>
        <v>3599.0055000000002</v>
      </c>
      <c r="O42" s="132"/>
      <c r="P42" s="131">
        <f>VALUE(P12-361.8/100*(P6-P9))</f>
        <v>5489.953199999999</v>
      </c>
      <c r="Q42" s="131"/>
      <c r="R42" s="131">
        <f>VALUE(R12-361.8/100*(R6-R9))</f>
        <v>0</v>
      </c>
      <c r="S42" s="131"/>
    </row>
    <row r="43" spans="1:19" ht="14.75" customHeight="1" x14ac:dyDescent="0.35">
      <c r="A43" s="165">
        <v>4</v>
      </c>
      <c r="B43" s="131">
        <f>VALUE(B12-400/100*(B6-B9))</f>
        <v>43301.8</v>
      </c>
      <c r="C43" s="132"/>
      <c r="D43" s="131">
        <f>VALUE(D12-400/100*(D6-D9))</f>
        <v>21108.999999999996</v>
      </c>
      <c r="E43" s="131"/>
      <c r="F43" s="131">
        <f>VALUE(F12-400/100*(F6-F9))</f>
        <v>27387.549999999996</v>
      </c>
      <c r="G43" s="131"/>
      <c r="H43" s="131">
        <f>VALUE(H12-400/100*(H6-H9))</f>
        <v>14508.050000000001</v>
      </c>
      <c r="I43" s="132"/>
      <c r="J43" s="131">
        <f>VALUE(J12-400/100*(J6-J9))</f>
        <v>18514.7</v>
      </c>
      <c r="K43" s="131"/>
      <c r="L43" s="131">
        <f>VALUE(L12-400/100*(L6-L9))</f>
        <v>8394</v>
      </c>
      <c r="M43" s="131"/>
      <c r="N43" s="131">
        <f>VALUE(N12-400/100*(N6-N9))</f>
        <v>3979</v>
      </c>
      <c r="O43" s="132"/>
      <c r="P43" s="131">
        <f>VALUE(P12-400/100*(P6-P9))</f>
        <v>6069.5999999999985</v>
      </c>
      <c r="Q43" s="131"/>
      <c r="R43" s="131">
        <f>VALUE(R12-400/100*(R6-R9))</f>
        <v>0</v>
      </c>
      <c r="S43" s="131"/>
    </row>
    <row r="44" spans="1:19" ht="14.75" customHeight="1" x14ac:dyDescent="0.35">
      <c r="A44" s="164">
        <v>4.2359999999999998</v>
      </c>
      <c r="B44" s="127">
        <f>VALUE(B12-423.6/100*(B6-B9))</f>
        <v>45453.884000000005</v>
      </c>
      <c r="C44" s="128"/>
      <c r="D44" s="127">
        <f>VALUE(D12-423.6/100*(D6-D9))</f>
        <v>22354.431</v>
      </c>
      <c r="E44" s="129"/>
      <c r="F44" s="127">
        <f>VALUE(F12-423.6/100*(F6-F9))</f>
        <v>28413.146999999997</v>
      </c>
      <c r="G44" s="127"/>
      <c r="H44" s="127">
        <f>VALUE(H12-423.6/100*(H6-H9))</f>
        <v>14739.471600000001</v>
      </c>
      <c r="I44" s="128"/>
      <c r="J44" s="127">
        <f>VALUE(J12-423.6/100*(J6-J9))</f>
        <v>18951.677600000003</v>
      </c>
      <c r="K44" s="129"/>
      <c r="L44" s="127">
        <f>VALUE(L12-423.6/100*(L6-L9))</f>
        <v>8889.246000000001</v>
      </c>
      <c r="M44" s="127"/>
      <c r="N44" s="127">
        <f>VALUE(N12-423.6/100*(N6-N9))</f>
        <v>4213.7610000000004</v>
      </c>
      <c r="O44" s="128"/>
      <c r="P44" s="127">
        <f>VALUE(P12-423.6/100*(P6-P9))</f>
        <v>6427.7063999999991</v>
      </c>
      <c r="Q44" s="129"/>
      <c r="R44" s="127">
        <f>VALUE(R12-423.6/100*(R6-R9))</f>
        <v>0</v>
      </c>
      <c r="S44" s="127"/>
    </row>
    <row r="45" spans="1:19" ht="14.75" customHeight="1" x14ac:dyDescent="0.35">
      <c r="A45" s="164">
        <v>4.3819999999999997</v>
      </c>
      <c r="B45" s="127">
        <f>VALUE(B12-438.2/100*(B6-B9))</f>
        <v>46785.258000000002</v>
      </c>
      <c r="C45" s="128"/>
      <c r="D45" s="127">
        <f>VALUE(D12-438.2/100*(D6-D9))</f>
        <v>23124.909499999994</v>
      </c>
      <c r="E45" s="129"/>
      <c r="F45" s="127">
        <f>VALUE(F12-438.2/100*(F6-F9))</f>
        <v>29047.626499999995</v>
      </c>
      <c r="G45" s="127"/>
      <c r="H45" s="127">
        <f>VALUE(H12-438.2/100*(H6-H9))</f>
        <v>14882.639200000001</v>
      </c>
      <c r="I45" s="128"/>
      <c r="J45" s="127">
        <f>VALUE(J12-438.2/100*(J6-J9))</f>
        <v>19222.011200000001</v>
      </c>
      <c r="K45" s="129"/>
      <c r="L45" s="127">
        <f>VALUE(L12-438.2/100*(L6-L9))</f>
        <v>9195.6269999999986</v>
      </c>
      <c r="M45" s="127"/>
      <c r="N45" s="127">
        <f>VALUE(N12-438.2/100*(N6-N9))</f>
        <v>4358.9944999999998</v>
      </c>
      <c r="O45" s="128"/>
      <c r="P45" s="127">
        <f>VALUE(P12-438.2/100*(P6-P9))</f>
        <v>6649.2467999999981</v>
      </c>
      <c r="Q45" s="129"/>
      <c r="R45" s="127">
        <f>VALUE(R12-438.2/100*(R6-R9))</f>
        <v>0</v>
      </c>
      <c r="S45" s="127"/>
    </row>
    <row r="46" spans="1:19" ht="14.75" customHeight="1" x14ac:dyDescent="0.35">
      <c r="A46" s="164">
        <v>4.6180000000000003</v>
      </c>
      <c r="B46" s="127">
        <f>VALUE(B12-461.8/100*(B6-B9))</f>
        <v>48937.342000000004</v>
      </c>
      <c r="C46" s="128"/>
      <c r="D46" s="127">
        <f>VALUE(D12-461.8/100*(D6-D9))</f>
        <v>24370.340499999998</v>
      </c>
      <c r="E46" s="129"/>
      <c r="F46" s="127">
        <f>VALUE(F12-461.8/100*(F6-F9))</f>
        <v>30073.223499999996</v>
      </c>
      <c r="G46" s="127"/>
      <c r="H46" s="127">
        <f>VALUE(H12-461.8/100*(H6-H9))</f>
        <v>15114.060800000003</v>
      </c>
      <c r="I46" s="128"/>
      <c r="J46" s="127">
        <f>VALUE(J12-461.8/100*(J6-J9))</f>
        <v>19658.988799999999</v>
      </c>
      <c r="K46" s="129"/>
      <c r="L46" s="127">
        <f>VALUE(L12-461.8/100*(L6-L9))</f>
        <v>9690.8730000000014</v>
      </c>
      <c r="M46" s="127"/>
      <c r="N46" s="127">
        <f>VALUE(N12-461.8/100*(N6-N9))</f>
        <v>4593.7555000000002</v>
      </c>
      <c r="O46" s="128"/>
      <c r="P46" s="127">
        <f>VALUE(P12-461.8/100*(P6-P9))</f>
        <v>7007.3531999999987</v>
      </c>
      <c r="Q46" s="129"/>
      <c r="R46" s="127">
        <f>VALUE(R12-461.8/100*(R6-R9))</f>
        <v>0</v>
      </c>
      <c r="S46" s="127"/>
    </row>
    <row r="47" spans="1:19" ht="14.75" customHeight="1" x14ac:dyDescent="0.35">
      <c r="A47" s="164">
        <v>5</v>
      </c>
      <c r="B47" s="127">
        <f>VALUE(B12-500/100*(B6-B9))</f>
        <v>52420.800000000003</v>
      </c>
      <c r="C47" s="128"/>
      <c r="D47" s="127">
        <f>VALUE(D12-500/100*(D6-D9))</f>
        <v>26386.249999999996</v>
      </c>
      <c r="E47" s="129"/>
      <c r="F47" s="127">
        <f>VALUE(F12-500/100*(F6-F9))</f>
        <v>31733.299999999996</v>
      </c>
      <c r="G47" s="127"/>
      <c r="H47" s="127">
        <f>VALUE(H12-500/100*(H6-H9))</f>
        <v>15488.650000000001</v>
      </c>
      <c r="I47" s="128"/>
      <c r="J47" s="127">
        <f>VALUE(J12-500/100*(J6-J9))</f>
        <v>20366.300000000003</v>
      </c>
      <c r="K47" s="129"/>
      <c r="L47" s="127">
        <f>VALUE(L12-500/100*(L6-L9))</f>
        <v>10492.5</v>
      </c>
      <c r="M47" s="127"/>
      <c r="N47" s="127">
        <f>VALUE(N12-500/100*(N6-N9))</f>
        <v>4973.75</v>
      </c>
      <c r="O47" s="128"/>
      <c r="P47" s="127">
        <f>VALUE(P12-500/100*(P6-P9))</f>
        <v>7586.9999999999982</v>
      </c>
      <c r="Q47" s="129"/>
      <c r="R47" s="127">
        <f>VALUE(R12-500/100*(R6-R9))</f>
        <v>0</v>
      </c>
      <c r="S47" s="127"/>
    </row>
    <row r="48" spans="1:19" ht="14.75" customHeight="1" x14ac:dyDescent="0.35">
      <c r="A48" s="164">
        <v>5.2359999999999998</v>
      </c>
      <c r="B48" s="127">
        <f>VALUE(B12-523.6/100*(B6-B9))</f>
        <v>54572.884000000005</v>
      </c>
      <c r="C48" s="128"/>
      <c r="D48" s="127">
        <f>VALUE(D12-523.6/100*(D6-D9))</f>
        <v>27631.681</v>
      </c>
      <c r="E48" s="129"/>
      <c r="F48" s="127">
        <f>VALUE(F12-523.6/100*(F6-F9))</f>
        <v>32758.896999999997</v>
      </c>
      <c r="G48" s="127"/>
      <c r="H48" s="127">
        <f>VALUE(H12-523.6/100*(H6-H9))</f>
        <v>15720.071600000003</v>
      </c>
      <c r="I48" s="128"/>
      <c r="J48" s="127">
        <f>VALUE(J12-523.6/100*(J6-J9))</f>
        <v>20803.277600000001</v>
      </c>
      <c r="K48" s="129"/>
      <c r="L48" s="127">
        <f>VALUE(L12-523.6/100*(L6-L9))</f>
        <v>10987.746000000001</v>
      </c>
      <c r="M48" s="127"/>
      <c r="N48" s="127">
        <f>VALUE(N12-523.6/100*(N6-N9))</f>
        <v>5208.5110000000004</v>
      </c>
      <c r="O48" s="128"/>
      <c r="P48" s="127">
        <f>VALUE(P12-523.6/100*(P6-P9))</f>
        <v>7945.1063999999988</v>
      </c>
      <c r="Q48" s="129"/>
      <c r="R48" s="127">
        <f>VALUE(R12-523.6/100*(R6-R9))</f>
        <v>0</v>
      </c>
      <c r="S48" s="127"/>
    </row>
    <row r="49" spans="1:19" ht="14.75" customHeight="1" x14ac:dyDescent="0.35">
      <c r="A49" s="164">
        <v>5.3819999999999997</v>
      </c>
      <c r="B49" s="127">
        <f>VALUE(B12-538.2/100*(B6-B9))</f>
        <v>55904.258000000009</v>
      </c>
      <c r="C49" s="128"/>
      <c r="D49" s="127">
        <f>VALUE(D12-538.2/100*(D6-D9))</f>
        <v>28402.159499999998</v>
      </c>
      <c r="E49" s="129"/>
      <c r="F49" s="127">
        <f>VALUE(F12-538.2/100*(F6-F9))</f>
        <v>33393.376499999998</v>
      </c>
      <c r="G49" s="127"/>
      <c r="H49" s="127">
        <f>VALUE(H12-538.2/100*(H6-H9))</f>
        <v>15863.239200000002</v>
      </c>
      <c r="I49" s="128"/>
      <c r="J49" s="127">
        <f>VALUE(J12-538.2/100*(J6-J9))</f>
        <v>21073.611200000003</v>
      </c>
      <c r="K49" s="129"/>
      <c r="L49" s="127">
        <f>VALUE(L12-538.2/100*(L6-L9))</f>
        <v>11294.127</v>
      </c>
      <c r="M49" s="127"/>
      <c r="N49" s="127">
        <f>VALUE(N12-538.2/100*(N6-N9))</f>
        <v>5353.7445000000007</v>
      </c>
      <c r="O49" s="128"/>
      <c r="P49" s="127">
        <f>VALUE(P12-538.2/100*(P6-P9))</f>
        <v>8166.6467999999986</v>
      </c>
      <c r="Q49" s="129"/>
      <c r="R49" s="127">
        <f>VALUE(R12-538.2/100*(R6-R9))</f>
        <v>0</v>
      </c>
      <c r="S49" s="127"/>
    </row>
    <row r="50" spans="1:19" ht="14.75" customHeight="1" x14ac:dyDescent="0.35">
      <c r="A50" s="164">
        <v>5.6180000000000003</v>
      </c>
      <c r="B50" s="127">
        <f>VALUE(B12-561.8/100*(B6-B9))</f>
        <v>58056.341999999997</v>
      </c>
      <c r="C50" s="128"/>
      <c r="D50" s="127">
        <f>VALUE(D12-561.8/100*(D6-D9))</f>
        <v>29647.590499999991</v>
      </c>
      <c r="E50" s="129"/>
      <c r="F50" s="127">
        <f>VALUE(F12-561.8/100*(F6-F9))</f>
        <v>34418.973499999993</v>
      </c>
      <c r="G50" s="127"/>
      <c r="H50" s="127">
        <f>VALUE(H12-561.8/100*(H6-H9))</f>
        <v>16094.660800000001</v>
      </c>
      <c r="I50" s="128"/>
      <c r="J50" s="127">
        <f>VALUE(J12-561.8/100*(J6-J9))</f>
        <v>21510.588799999998</v>
      </c>
      <c r="K50" s="129"/>
      <c r="L50" s="127">
        <f>VALUE(L12-561.8/100*(L6-L9))</f>
        <v>11789.373</v>
      </c>
      <c r="M50" s="127"/>
      <c r="N50" s="127">
        <f>VALUE(N12-561.8/100*(N6-N9))</f>
        <v>5588.5054999999993</v>
      </c>
      <c r="O50" s="128"/>
      <c r="P50" s="127">
        <f>VALUE(P12-561.8/100*(P6-P9))</f>
        <v>8524.7531999999974</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opLeftCell="K1" zoomScaleNormal="100" workbookViewId="0">
      <selection activeCell="V18" sqref="V18"/>
    </sheetView>
  </sheetViews>
  <sheetFormatPr defaultColWidth="8.6328125" defaultRowHeight="14.75" customHeight="1" x14ac:dyDescent="0.35"/>
  <cols>
    <col min="1" max="1" width="22" style="114" customWidth="1"/>
    <col min="2" max="2" width="12.6328125" style="114" customWidth="1"/>
    <col min="3" max="3" width="5.6328125" style="114" customWidth="1"/>
    <col min="4" max="4" width="12.6328125" style="114" customWidth="1"/>
    <col min="5" max="5" width="5.6328125" style="114" customWidth="1"/>
    <col min="6" max="6" width="12.6328125" style="114" customWidth="1"/>
    <col min="7" max="7" width="5.6328125" style="114" customWidth="1"/>
    <col min="8" max="8" width="12.6328125" style="114" customWidth="1"/>
    <col min="9" max="9" width="5.6328125" style="114" customWidth="1"/>
    <col min="10" max="10" width="12.6328125" style="114" customWidth="1"/>
    <col min="11" max="11" width="5.6328125" style="114" customWidth="1"/>
    <col min="12" max="12" width="12.6328125" style="114" customWidth="1"/>
    <col min="13" max="13" width="5.6328125" style="114" customWidth="1"/>
    <col min="14" max="14" width="12.6328125" style="114" customWidth="1"/>
    <col min="15" max="15" width="5.6328125" style="114" customWidth="1"/>
    <col min="16" max="16" width="12.6328125" style="114" customWidth="1"/>
    <col min="17" max="17" width="5.6328125" style="114" customWidth="1"/>
    <col min="18" max="18" width="12.6328125" style="114" customWidth="1"/>
    <col min="19" max="19" width="5.6328125" style="114" customWidth="1"/>
    <col min="20" max="20" width="12.6328125" style="114" customWidth="1"/>
    <col min="21" max="21" width="5.6328125" style="114" customWidth="1"/>
    <col min="22" max="22" width="12.6328125" style="114" customWidth="1"/>
    <col min="23" max="23" width="5.6328125" style="114" customWidth="1"/>
    <col min="24" max="24" width="12.6328125" style="114" customWidth="1"/>
    <col min="25" max="260" width="8.6328125" style="114" customWidth="1"/>
    <col min="261" max="16384" width="8.6328125" style="173"/>
  </cols>
  <sheetData>
    <row r="1" spans="1:24" ht="14.75" customHeight="1" x14ac:dyDescent="0.35">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5" customHeight="1" x14ac:dyDescent="0.5">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5" customHeight="1" x14ac:dyDescent="0.35">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5" customHeight="1" x14ac:dyDescent="0.35">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4">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4">
      <c r="A6" s="179" t="s">
        <v>55</v>
      </c>
      <c r="B6" s="180">
        <v>10585.65</v>
      </c>
      <c r="C6" s="112"/>
      <c r="D6" s="181">
        <v>12103.05</v>
      </c>
      <c r="E6" s="113"/>
      <c r="F6" s="182">
        <v>12000.35</v>
      </c>
      <c r="G6" s="111"/>
      <c r="H6" s="180">
        <v>11981.75</v>
      </c>
      <c r="I6" s="112"/>
      <c r="J6" s="181">
        <v>12000.35</v>
      </c>
      <c r="K6" s="113"/>
      <c r="L6" s="182">
        <v>11532.5</v>
      </c>
      <c r="M6" s="111"/>
      <c r="N6" s="180">
        <v>11706.6</v>
      </c>
      <c r="O6" s="112"/>
      <c r="P6" s="181">
        <v>11706.6</v>
      </c>
      <c r="Q6" s="113"/>
      <c r="R6" s="182">
        <v>11706.6</v>
      </c>
      <c r="S6" s="111"/>
      <c r="T6" s="180">
        <v>11706.6</v>
      </c>
      <c r="U6" s="112"/>
      <c r="V6" s="180">
        <v>11640.35</v>
      </c>
      <c r="W6" s="113"/>
      <c r="X6" s="182"/>
    </row>
    <row r="7" spans="1:24" ht="14.75" customHeight="1" x14ac:dyDescent="0.35">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4">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4">
      <c r="A9" s="179" t="s">
        <v>56</v>
      </c>
      <c r="B9" s="180">
        <v>12103.05</v>
      </c>
      <c r="C9" s="112"/>
      <c r="D9" s="181">
        <v>11769.5</v>
      </c>
      <c r="E9" s="113"/>
      <c r="F9" s="182">
        <v>11625.1</v>
      </c>
      <c r="G9" s="111"/>
      <c r="H9" s="180">
        <v>11461</v>
      </c>
      <c r="I9" s="112"/>
      <c r="J9" s="181">
        <v>11461</v>
      </c>
      <c r="K9" s="113"/>
      <c r="L9" s="182">
        <v>11706.6</v>
      </c>
      <c r="M9" s="111"/>
      <c r="N9" s="180">
        <v>11664</v>
      </c>
      <c r="O9" s="112"/>
      <c r="P9" s="181">
        <v>11645</v>
      </c>
      <c r="Q9" s="113"/>
      <c r="R9" s="181">
        <v>11582.4</v>
      </c>
      <c r="S9" s="111"/>
      <c r="T9" s="180">
        <v>11399.3</v>
      </c>
      <c r="U9" s="112"/>
      <c r="V9" s="181">
        <v>11399.3</v>
      </c>
      <c r="W9" s="113"/>
      <c r="X9" s="181"/>
    </row>
    <row r="10" spans="1:24" ht="14.75" customHeight="1" x14ac:dyDescent="0.35">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4">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4">
      <c r="A12" s="179" t="s">
        <v>57</v>
      </c>
      <c r="B12" s="180"/>
      <c r="C12" s="112"/>
      <c r="D12" s="181">
        <v>12000.35</v>
      </c>
      <c r="E12" s="113"/>
      <c r="F12" s="182">
        <v>11981.75</v>
      </c>
      <c r="G12" s="111"/>
      <c r="H12" s="180">
        <v>11706.6</v>
      </c>
      <c r="I12" s="112"/>
      <c r="J12" s="181">
        <v>11706.6</v>
      </c>
      <c r="K12" s="113"/>
      <c r="L12" s="182">
        <v>11695.25</v>
      </c>
      <c r="M12" s="111"/>
      <c r="N12" s="180">
        <v>11695.25</v>
      </c>
      <c r="O12" s="112"/>
      <c r="P12" s="181">
        <v>11676.8</v>
      </c>
      <c r="Q12" s="113"/>
      <c r="R12" s="182">
        <v>11640.35</v>
      </c>
      <c r="S12" s="111"/>
      <c r="T12" s="180"/>
      <c r="U12" s="112"/>
      <c r="V12" s="181"/>
      <c r="W12" s="113"/>
      <c r="X12" s="182"/>
    </row>
    <row r="13" spans="1:24" ht="14.75" customHeight="1" x14ac:dyDescent="0.35">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5" customHeight="1" x14ac:dyDescent="0.35">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5" customHeight="1" x14ac:dyDescent="0.35">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5" customHeight="1" x14ac:dyDescent="0.35">
      <c r="A16" s="116">
        <v>0.23599999999999999</v>
      </c>
      <c r="B16" s="190">
        <f>VALUE(23.6/100*(B6-B9)+B9)</f>
        <v>11744.943599999999</v>
      </c>
      <c r="C16" s="191"/>
      <c r="D16" s="190">
        <f>VALUE(23.6/100*(D6-D9)+D9)</f>
        <v>11848.2178</v>
      </c>
      <c r="E16" s="190"/>
      <c r="F16" s="190">
        <f>VALUE(23.6/100*(F6-F9)+F9)</f>
        <v>11713.659</v>
      </c>
      <c r="G16" s="190"/>
      <c r="H16" s="190">
        <f>VALUE(23.6/100*(H6-H9)+H9)</f>
        <v>11583.897000000001</v>
      </c>
      <c r="I16" s="191"/>
      <c r="J16" s="190">
        <f>VALUE(23.6/100*(J6-J9)+J9)</f>
        <v>11588.286599999999</v>
      </c>
      <c r="K16" s="190"/>
      <c r="L16" s="190">
        <f>VALUE(23.6/100*(L6-L9)+L9)</f>
        <v>11665.5124</v>
      </c>
      <c r="M16" s="190"/>
      <c r="N16" s="190">
        <f>VALUE(23.6/100*(N6-N9)+N9)</f>
        <v>11674.053599999999</v>
      </c>
      <c r="O16" s="191"/>
      <c r="P16" s="190">
        <f>VALUE(23.6/100*(P6-P9)+P9)</f>
        <v>11659.5376</v>
      </c>
      <c r="Q16" s="190"/>
      <c r="R16" s="190">
        <f>VALUE(23.6/100*(R6-R9)+R9)</f>
        <v>11611.7112</v>
      </c>
      <c r="S16" s="190"/>
      <c r="T16" s="190">
        <f>VALUE(23.6/100*(T6-T9)+T9)</f>
        <v>11471.8228</v>
      </c>
      <c r="U16" s="191"/>
      <c r="V16" s="190">
        <f>VALUE(23.6/100*(V6-V9)+V9)</f>
        <v>11456.1878</v>
      </c>
      <c r="W16" s="190"/>
      <c r="X16" s="190">
        <f>VALUE(23.6/100*(X6-X9)+X9)</f>
        <v>0</v>
      </c>
    </row>
    <row r="17" spans="1:24" ht="14.75" customHeight="1" x14ac:dyDescent="0.35">
      <c r="A17" s="117">
        <v>0.38200000000000001</v>
      </c>
      <c r="B17" s="192">
        <f>38.2/100*(B6-B9)+B9</f>
        <v>11523.403199999999</v>
      </c>
      <c r="C17" s="193"/>
      <c r="D17" s="192">
        <f>VALUE(38.2/100*(D6-D9)+D9)</f>
        <v>11896.9161</v>
      </c>
      <c r="E17" s="192"/>
      <c r="F17" s="192">
        <f>VALUE(38.2/100*(F6-F9)+F9)</f>
        <v>11768.4455</v>
      </c>
      <c r="G17" s="192"/>
      <c r="H17" s="192">
        <f>38.2/100*(H6-H9)+H9</f>
        <v>11659.9265</v>
      </c>
      <c r="I17" s="193"/>
      <c r="J17" s="192">
        <f>VALUE(38.2/100*(J6-J9)+J9)</f>
        <v>11667.0317</v>
      </c>
      <c r="K17" s="192"/>
      <c r="L17" s="238">
        <f>VALUE(38.2/100*(L6-L9)+L9)</f>
        <v>11640.093800000001</v>
      </c>
      <c r="M17" s="192"/>
      <c r="N17" s="192">
        <f>38.2/100*(N6-N9)+N9</f>
        <v>11680.2732</v>
      </c>
      <c r="O17" s="193"/>
      <c r="P17" s="192">
        <f>VALUE(38.2/100*(P6-P9)+P9)</f>
        <v>11668.531199999999</v>
      </c>
      <c r="Q17" s="192"/>
      <c r="R17" s="192">
        <f>VALUE(38.2/100*(R6-R9)+R9)</f>
        <v>11629.8444</v>
      </c>
      <c r="S17" s="192"/>
      <c r="T17" s="192">
        <f>38.2/100*(T6-T9)+T9</f>
        <v>11516.688599999999</v>
      </c>
      <c r="U17" s="193"/>
      <c r="V17" s="192">
        <f>VALUE(38.2/100*(V6-V9)+V9)</f>
        <v>11491.381100000001</v>
      </c>
      <c r="W17" s="192"/>
      <c r="X17" s="192">
        <f>VALUE(38.2/100*(X6-X9)+X9)</f>
        <v>0</v>
      </c>
    </row>
    <row r="18" spans="1:24" ht="14.75" customHeight="1" x14ac:dyDescent="0.35">
      <c r="A18" s="116">
        <v>0.5</v>
      </c>
      <c r="B18" s="190">
        <f>VALUE(50/100*(B6-B9)+B9)</f>
        <v>11344.349999999999</v>
      </c>
      <c r="C18" s="191"/>
      <c r="D18" s="190">
        <f>VALUE(50/100*(D6-D9)+D9)</f>
        <v>11936.275</v>
      </c>
      <c r="E18" s="190"/>
      <c r="F18" s="190">
        <f>VALUE(50/100*(F6-F9)+F9)</f>
        <v>11812.725</v>
      </c>
      <c r="G18" s="190"/>
      <c r="H18" s="190">
        <f>VALUE(50/100*(H6-H9)+H9)</f>
        <v>11721.375</v>
      </c>
      <c r="I18" s="191"/>
      <c r="J18" s="190">
        <f>VALUE(50/100*(J6-J9)+J9)</f>
        <v>11730.674999999999</v>
      </c>
      <c r="K18" s="190"/>
      <c r="L18" s="190">
        <f>VALUE(50/100*(L6-L9)+L9)</f>
        <v>11619.55</v>
      </c>
      <c r="M18" s="190"/>
      <c r="N18" s="190">
        <f>VALUE(50/100*(N6-N9)+N9)</f>
        <v>11685.3</v>
      </c>
      <c r="O18" s="191"/>
      <c r="P18" s="190">
        <f>VALUE(50/100*(P6-P9)+P9)</f>
        <v>11675.8</v>
      </c>
      <c r="Q18" s="190"/>
      <c r="R18" s="190">
        <f>VALUE(50/100*(R6-R9)+R9)</f>
        <v>11644.5</v>
      </c>
      <c r="S18" s="190"/>
      <c r="T18" s="190">
        <f>VALUE(50/100*(T6-T9)+T9)</f>
        <v>11552.95</v>
      </c>
      <c r="U18" s="191"/>
      <c r="V18" s="190">
        <f>VALUE(50/100*(V6-V9)+V9)</f>
        <v>11519.825000000001</v>
      </c>
      <c r="W18" s="190"/>
      <c r="X18" s="190">
        <f>VALUE(50/100*(X6-X9)+X9)</f>
        <v>0</v>
      </c>
    </row>
    <row r="19" spans="1:24" ht="14.75" customHeight="1" x14ac:dyDescent="0.35">
      <c r="A19" s="116">
        <v>0.61799999999999999</v>
      </c>
      <c r="B19" s="190">
        <f>VALUE(61.8/100*(B6-B9)+B9)</f>
        <v>11165.2968</v>
      </c>
      <c r="C19" s="191"/>
      <c r="D19" s="190">
        <f>VALUE(61.8/100*(D6-D9)+D9)</f>
        <v>11975.633899999999</v>
      </c>
      <c r="E19" s="190"/>
      <c r="F19" s="190">
        <f>VALUE(61.8/100*(F6-F9)+F9)</f>
        <v>11857.004500000001</v>
      </c>
      <c r="G19" s="190"/>
      <c r="H19" s="190">
        <f>VALUE(61.8/100*(H6-H9)+H9)</f>
        <v>11782.8235</v>
      </c>
      <c r="I19" s="191"/>
      <c r="J19" s="190">
        <f>VALUE(61.8/100*(J6-J9)+J9)</f>
        <v>11794.318300000001</v>
      </c>
      <c r="K19" s="190"/>
      <c r="L19" s="190">
        <f>VALUE(61.8/100*(L6-L9)+L9)</f>
        <v>11599.0062</v>
      </c>
      <c r="M19" s="190"/>
      <c r="N19" s="190">
        <f>VALUE(61.8/100*(N6-N9)+N9)</f>
        <v>11690.326800000001</v>
      </c>
      <c r="O19" s="191"/>
      <c r="P19" s="190">
        <f>VALUE(61.8/100*(P6-P9)+P9)</f>
        <v>11683.068800000001</v>
      </c>
      <c r="Q19" s="190"/>
      <c r="R19" s="190">
        <f>VALUE(61.8/100*(R6-R9)+R9)</f>
        <v>11659.1556</v>
      </c>
      <c r="S19" s="190"/>
      <c r="T19" s="190">
        <f>VALUE(61.8/100*(T6-T9)+T9)</f>
        <v>11589.2114</v>
      </c>
      <c r="U19" s="191"/>
      <c r="V19" s="190">
        <f>VALUE(61.8/100*(V6-V9)+V9)</f>
        <v>11548.268899999999</v>
      </c>
      <c r="W19" s="190"/>
      <c r="X19" s="190">
        <f>VALUE(61.8/100*(X6-X9)+X9)</f>
        <v>0</v>
      </c>
    </row>
    <row r="20" spans="1:24" ht="14.75" customHeight="1" x14ac:dyDescent="0.35">
      <c r="A20" s="118">
        <v>0.70699999999999996</v>
      </c>
      <c r="B20" s="194">
        <f>VALUE(70.7/100*(B6-B9)+B9)</f>
        <v>11030.2482</v>
      </c>
      <c r="C20" s="171"/>
      <c r="D20" s="194">
        <f>VALUE(70.7/100*(D6-D9)+D9)</f>
        <v>12005.31985</v>
      </c>
      <c r="E20" s="195"/>
      <c r="F20" s="194">
        <f>VALUE(70.7/100*(F6-F9)+F9)</f>
        <v>11890.401750000001</v>
      </c>
      <c r="G20" s="194"/>
      <c r="H20" s="194">
        <f>VALUE(70.7/100*(H6-H9)+H9)</f>
        <v>11829.170249999999</v>
      </c>
      <c r="I20" s="171"/>
      <c r="J20" s="194">
        <f>VALUE(70.7/100*(J6-J9)+J9)</f>
        <v>11842.320450000001</v>
      </c>
      <c r="K20" s="195"/>
      <c r="L20" s="194">
        <f>VALUE(70.7/100*(L6-L9)+L9)</f>
        <v>11583.5113</v>
      </c>
      <c r="M20" s="194"/>
      <c r="N20" s="194">
        <f>VALUE(70.7/100*(N6-N9)+N9)</f>
        <v>11694.118200000001</v>
      </c>
      <c r="O20" s="171"/>
      <c r="P20" s="194">
        <f>VALUE(70.7/100*(P6-P9)+P9)</f>
        <v>11688.5512</v>
      </c>
      <c r="Q20" s="195"/>
      <c r="R20" s="194">
        <f>VALUE(70.7/100*(R6-R9)+R9)</f>
        <v>11670.2094</v>
      </c>
      <c r="S20" s="194"/>
      <c r="T20" s="194">
        <f>VALUE(70.7/100*(T6-T9)+T9)</f>
        <v>11616.561100000001</v>
      </c>
      <c r="U20" s="171"/>
      <c r="V20" s="194">
        <f>VALUE(70.7/100*(V6-V9)+V9)</f>
        <v>11569.72235</v>
      </c>
      <c r="W20" s="195"/>
      <c r="X20" s="194">
        <f>VALUE(70.7/100*(X6-X9)+X9)</f>
        <v>0</v>
      </c>
    </row>
    <row r="21" spans="1:24" ht="14.75" customHeight="1" x14ac:dyDescent="0.35">
      <c r="A21" s="116">
        <v>0.78600000000000003</v>
      </c>
      <c r="B21" s="190">
        <f>VALUE(78.6/100*(B6-B9)+B9)</f>
        <v>10910.373599999999</v>
      </c>
      <c r="C21" s="191"/>
      <c r="D21" s="190">
        <f>VALUE(78.6/100*(D6-D9)+D9)</f>
        <v>12031.6703</v>
      </c>
      <c r="E21" s="190"/>
      <c r="F21" s="190">
        <f>VALUE(78.6/100*(F6-F9)+F9)</f>
        <v>11920.0465</v>
      </c>
      <c r="G21" s="190"/>
      <c r="H21" s="190">
        <f>VALUE(78.6/100*(H6-H9)+H9)</f>
        <v>11870.309499999999</v>
      </c>
      <c r="I21" s="191"/>
      <c r="J21" s="190">
        <f>VALUE(78.6/100*(J6-J9)+J9)</f>
        <v>11884.929099999999</v>
      </c>
      <c r="K21" s="190"/>
      <c r="L21" s="190">
        <f>VALUE(78.6/100*(L6-L9)+L9)</f>
        <v>11569.7574</v>
      </c>
      <c r="M21" s="190"/>
      <c r="N21" s="190">
        <f>VALUE(78.6/100*(N6-N9)+N9)</f>
        <v>11697.4836</v>
      </c>
      <c r="O21" s="191"/>
      <c r="P21" s="190">
        <f>VALUE(78.6/100*(P6-P9)+P9)</f>
        <v>11693.417600000001</v>
      </c>
      <c r="Q21" s="190"/>
      <c r="R21" s="190">
        <f>VALUE(78.6/100*(R6-R9)+R9)</f>
        <v>11680.021200000001</v>
      </c>
      <c r="S21" s="190"/>
      <c r="T21" s="190">
        <f>VALUE(78.6/100*(T6-T9)+T9)</f>
        <v>11640.837799999999</v>
      </c>
      <c r="U21" s="191"/>
      <c r="V21" s="190">
        <f>VALUE(78.6/100*(V6-V9)+V9)</f>
        <v>11588.765300000001</v>
      </c>
      <c r="W21" s="190"/>
      <c r="X21" s="190">
        <f>VALUE(78.6/100*(X6-X9)+X9)</f>
        <v>0</v>
      </c>
    </row>
    <row r="22" spans="1:24" ht="14.75" customHeight="1" x14ac:dyDescent="0.35">
      <c r="A22" s="118">
        <v>1</v>
      </c>
      <c r="B22" s="194">
        <f>VALUE(100/100*(B6-B9)+B9)</f>
        <v>10585.65</v>
      </c>
      <c r="C22" s="171"/>
      <c r="D22" s="194">
        <f>VALUE(100/100*(D6-D9)+D9)</f>
        <v>12103.05</v>
      </c>
      <c r="E22" s="195"/>
      <c r="F22" s="194">
        <f>VALUE(100/100*(F6-F9)+F9)</f>
        <v>12000.35</v>
      </c>
      <c r="G22" s="194"/>
      <c r="H22" s="194">
        <f>VALUE(100/100*(H6-H9)+H9)</f>
        <v>11981.75</v>
      </c>
      <c r="I22" s="171"/>
      <c r="J22" s="194">
        <f>VALUE(100/100*(J6-J9)+J9)</f>
        <v>12000.35</v>
      </c>
      <c r="K22" s="195"/>
      <c r="L22" s="194">
        <f>VALUE(100/100*(L6-L9)+L9)</f>
        <v>11532.5</v>
      </c>
      <c r="M22" s="194"/>
      <c r="N22" s="194">
        <f>VALUE(100/100*(N6-N9)+N9)</f>
        <v>11706.6</v>
      </c>
      <c r="O22" s="171"/>
      <c r="P22" s="194">
        <f>VALUE(100/100*(P6-P9)+P9)</f>
        <v>11706.6</v>
      </c>
      <c r="Q22" s="195"/>
      <c r="R22" s="194">
        <f>VALUE(100/100*(R6-R9)+R9)</f>
        <v>11706.6</v>
      </c>
      <c r="S22" s="194"/>
      <c r="T22" s="194">
        <f>VALUE(100/100*(T6-T9)+T9)</f>
        <v>11706.6</v>
      </c>
      <c r="U22" s="171"/>
      <c r="V22" s="194">
        <f>VALUE(100/100*(V6-V9)+V9)</f>
        <v>11640.35</v>
      </c>
      <c r="W22" s="195"/>
      <c r="X22" s="194">
        <f>VALUE(100/100*(X6-X9)+X9)</f>
        <v>0</v>
      </c>
    </row>
    <row r="23" spans="1:24" ht="14.75" customHeight="1" x14ac:dyDescent="0.35">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5" customHeight="1" x14ac:dyDescent="0.35">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5" customHeight="1" x14ac:dyDescent="0.35">
      <c r="A25" s="119">
        <v>0.38200000000000001</v>
      </c>
      <c r="B25" s="197">
        <f>VALUE(B12-38.2/100*(B6-B9))</f>
        <v>579.64679999999987</v>
      </c>
      <c r="C25" s="198"/>
      <c r="D25" s="197">
        <f>VALUE(D12-38.2/100*(D6-D9))</f>
        <v>11872.9339</v>
      </c>
      <c r="E25" s="197"/>
      <c r="F25" s="197">
        <f>VALUE(F12-38.2/100*(F6-F9))</f>
        <v>11838.404500000001</v>
      </c>
      <c r="G25" s="197"/>
      <c r="H25" s="197">
        <f>VALUE(H12-38.2/100*(H6-H9))</f>
        <v>11507.673500000001</v>
      </c>
      <c r="I25" s="198"/>
      <c r="J25" s="197">
        <f>VALUE(J12-38.2/100*(J6-J9))</f>
        <v>11500.568300000001</v>
      </c>
      <c r="K25" s="197"/>
      <c r="L25" s="199">
        <f>VALUE(L12-38.2/100*(L6-L9))</f>
        <v>11761.7562</v>
      </c>
      <c r="M25" s="197"/>
      <c r="N25" s="197">
        <f>VALUE(N12-38.2/100*(N6-N9))</f>
        <v>11678.9768</v>
      </c>
      <c r="O25" s="198"/>
      <c r="P25" s="197">
        <f>VALUE(P12-38.2/100*(P6-P9))</f>
        <v>11653.2688</v>
      </c>
      <c r="Q25" s="197"/>
      <c r="R25" s="197">
        <f>VALUE(R12-38.2/100*(R6-R9))</f>
        <v>11592.9056</v>
      </c>
      <c r="S25" s="197"/>
      <c r="T25" s="197">
        <f>VALUE(T12-38.2/100*(T6-T9))</f>
        <v>-117.38860000000042</v>
      </c>
      <c r="U25" s="198"/>
      <c r="V25" s="197">
        <f>VALUE(V12-38.2/100*(V6-V9))</f>
        <v>-92.081100000000419</v>
      </c>
      <c r="W25" s="197"/>
      <c r="X25" s="197">
        <f>VALUE(X12-38.2/100*(X6-X9))</f>
        <v>0</v>
      </c>
    </row>
    <row r="26" spans="1:24" ht="14.75" customHeight="1" x14ac:dyDescent="0.35">
      <c r="A26" s="119">
        <v>0.5</v>
      </c>
      <c r="B26" s="197">
        <f>VALUE(B12-50/100*(B6-B9))</f>
        <v>758.69999999999982</v>
      </c>
      <c r="C26" s="198"/>
      <c r="D26" s="197">
        <f>VALUE(D12-50/100*(D6-D9))</f>
        <v>11833.575000000001</v>
      </c>
      <c r="E26" s="197"/>
      <c r="F26" s="197">
        <f>VALUE(F12-50/100*(F6-F9))</f>
        <v>11794.125</v>
      </c>
      <c r="G26" s="197"/>
      <c r="H26" s="197">
        <f>VALUE(H12-50/100*(H6-H9))</f>
        <v>11446.225</v>
      </c>
      <c r="I26" s="198"/>
      <c r="J26" s="197">
        <f>VALUE(J12-50/100*(J6-J9))</f>
        <v>11436.924999999999</v>
      </c>
      <c r="K26" s="197"/>
      <c r="L26" s="197">
        <f>VALUE(L12-50/100*(L6-L9))</f>
        <v>11782.3</v>
      </c>
      <c r="M26" s="197"/>
      <c r="N26" s="197">
        <f>VALUE(N12-50/100*(N6-N9))</f>
        <v>11673.95</v>
      </c>
      <c r="O26" s="198"/>
      <c r="P26" s="197">
        <f>VALUE(P12-50/100*(P6-P9))</f>
        <v>11646</v>
      </c>
      <c r="Q26" s="197"/>
      <c r="R26" s="197">
        <f>VALUE(R12-50/100*(R6-R9))</f>
        <v>11578.25</v>
      </c>
      <c r="S26" s="197"/>
      <c r="T26" s="197">
        <f>VALUE(T12-50/100*(T6-T9))</f>
        <v>-153.65000000000055</v>
      </c>
      <c r="U26" s="198"/>
      <c r="V26" s="197">
        <f>VALUE(V12-50/100*(V6-V9))</f>
        <v>-120.52500000000055</v>
      </c>
      <c r="W26" s="197"/>
      <c r="X26" s="197">
        <f>VALUE(X12-50/100*(X6-X9))</f>
        <v>0</v>
      </c>
    </row>
    <row r="27" spans="1:24" ht="14.75" customHeight="1" x14ac:dyDescent="0.35">
      <c r="A27" s="120">
        <v>0.61799999999999999</v>
      </c>
      <c r="B27" s="200">
        <f>VALUE(B12-61.8/100*(B6-B9))</f>
        <v>937.75319999999977</v>
      </c>
      <c r="C27" s="201"/>
      <c r="D27" s="200">
        <f>VALUE(D12-61.8/100*(D6-D9))</f>
        <v>11794.216100000001</v>
      </c>
      <c r="E27" s="200"/>
      <c r="F27" s="200">
        <f>VALUE(F12-61.8/100*(F6-F9))</f>
        <v>11749.845499999999</v>
      </c>
      <c r="G27" s="200"/>
      <c r="H27" s="200">
        <f>VALUE(H12-61.8/100*(H6-H9))</f>
        <v>11384.7765</v>
      </c>
      <c r="I27" s="201"/>
      <c r="J27" s="200">
        <f>VALUE(J12-61.8/100*(J6-J9))</f>
        <v>11373.2817</v>
      </c>
      <c r="K27" s="200"/>
      <c r="L27" s="200">
        <f>VALUE(L12-61.8/100*(L6-L9))</f>
        <v>11802.843800000001</v>
      </c>
      <c r="M27" s="200"/>
      <c r="N27" s="200">
        <f>VALUE(N12-61.8/100*(N6-N9))</f>
        <v>11668.923199999999</v>
      </c>
      <c r="O27" s="201"/>
      <c r="P27" s="200">
        <f>VALUE(P12-61.8/100*(P6-P9))</f>
        <v>11638.731199999998</v>
      </c>
      <c r="Q27" s="200"/>
      <c r="R27" s="200">
        <f>VALUE(R12-61.8/100*(R6-R9))</f>
        <v>11563.5944</v>
      </c>
      <c r="S27" s="200"/>
      <c r="T27" s="200">
        <f>VALUE(T12-61.8/100*(T6-T9))</f>
        <v>-189.91140000000067</v>
      </c>
      <c r="U27" s="201"/>
      <c r="V27" s="200">
        <f>VALUE(V12-61.8/100*(V6-V9))</f>
        <v>-148.96890000000067</v>
      </c>
      <c r="W27" s="200"/>
      <c r="X27" s="200">
        <f>VALUE(X12-61.8/100*(X6-X9))</f>
        <v>0</v>
      </c>
    </row>
    <row r="28" spans="1:24" ht="14.75" customHeight="1" x14ac:dyDescent="0.35">
      <c r="A28" s="118">
        <v>0.70699999999999996</v>
      </c>
      <c r="B28" s="194">
        <f>VALUE(B12-70.07/100*(B6-B9))</f>
        <v>1063.2421799999995</v>
      </c>
      <c r="C28" s="171"/>
      <c r="D28" s="194">
        <f>VALUE(D12-70.07/100*(D6-D9))</f>
        <v>11766.631515000001</v>
      </c>
      <c r="E28" s="195"/>
      <c r="F28" s="194">
        <f>VALUE(F12-70.07/100*(F6-F9))</f>
        <v>11718.812325000001</v>
      </c>
      <c r="G28" s="194"/>
      <c r="H28" s="194">
        <f>VALUE(H12-70.07/100*(H6-H9))</f>
        <v>11341.710475</v>
      </c>
      <c r="I28" s="171"/>
      <c r="J28" s="194">
        <f>VALUE(J12-70.07/100*(J6-J9))</f>
        <v>11328.677455000001</v>
      </c>
      <c r="K28" s="195"/>
      <c r="L28" s="194">
        <f>VALUE(L12-70.07/100*(L6-L9))</f>
        <v>11817.24187</v>
      </c>
      <c r="M28" s="194"/>
      <c r="N28" s="194">
        <f>VALUE(N12-70.07/100*(N6-N9))</f>
        <v>11665.400180000001</v>
      </c>
      <c r="O28" s="171"/>
      <c r="P28" s="194">
        <f>VALUE(P12-70.07/100*(P6-P9))</f>
        <v>11633.636879999998</v>
      </c>
      <c r="Q28" s="195"/>
      <c r="R28" s="194">
        <f>VALUE(R12-70.07/100*(R6-R9))</f>
        <v>11553.323060000001</v>
      </c>
      <c r="S28" s="194"/>
      <c r="T28" s="194">
        <f>VALUE(T12-70.07/100*(T6-T9))</f>
        <v>-215.32511000000073</v>
      </c>
      <c r="U28" s="171"/>
      <c r="V28" s="194">
        <f>VALUE(V12-70.07/100*(V6-V9))</f>
        <v>-168.90373500000072</v>
      </c>
      <c r="W28" s="195"/>
      <c r="X28" s="194">
        <f>VALUE(X12-70.07/100*(X6-X9))</f>
        <v>0</v>
      </c>
    </row>
    <row r="29" spans="1:24" ht="14.75" customHeight="1" x14ac:dyDescent="0.35">
      <c r="A29" s="119">
        <v>1</v>
      </c>
      <c r="B29" s="197">
        <f>VALUE(B12-100/100*(B6-B9))</f>
        <v>1517.3999999999996</v>
      </c>
      <c r="C29" s="198"/>
      <c r="D29" s="197">
        <f>VALUE(D12-100/100*(D6-D9))</f>
        <v>11666.800000000001</v>
      </c>
      <c r="E29" s="197"/>
      <c r="F29" s="197">
        <f>VALUE(F12-100/100*(F6-F9))</f>
        <v>11606.5</v>
      </c>
      <c r="G29" s="197"/>
      <c r="H29" s="197">
        <f>VALUE(H12-100/100*(H6-H9))</f>
        <v>11185.85</v>
      </c>
      <c r="I29" s="198"/>
      <c r="J29" s="197">
        <f>VALUE(J12-100/100*(J6-J9))</f>
        <v>11167.25</v>
      </c>
      <c r="K29" s="197"/>
      <c r="L29" s="197">
        <f>VALUE(L12-100/100*(L6-L9))</f>
        <v>11869.35</v>
      </c>
      <c r="M29" s="197"/>
      <c r="N29" s="197">
        <f>VALUE(N12-100/100*(N6-N9))</f>
        <v>11652.65</v>
      </c>
      <c r="O29" s="198"/>
      <c r="P29" s="197">
        <f>VALUE(P12-100/100*(P6-P9))</f>
        <v>11615.199999999999</v>
      </c>
      <c r="Q29" s="197"/>
      <c r="R29" s="197">
        <f>VALUE(R12-100/100*(R6-R9))</f>
        <v>11516.15</v>
      </c>
      <c r="S29" s="197"/>
      <c r="T29" s="197">
        <f>VALUE(T12-100/100*(T6-T9))</f>
        <v>-307.30000000000109</v>
      </c>
      <c r="U29" s="198"/>
      <c r="V29" s="197">
        <f>VALUE(V12-100/100*(V6-V9))</f>
        <v>-241.05000000000109</v>
      </c>
      <c r="W29" s="197"/>
      <c r="X29" s="197">
        <f>VALUE(X12-100/100*(X6-X9))</f>
        <v>0</v>
      </c>
    </row>
    <row r="30" spans="1:24" ht="14.75" customHeight="1" x14ac:dyDescent="0.35">
      <c r="A30" s="121">
        <v>1.236</v>
      </c>
      <c r="B30" s="202">
        <f>VALUE(B12-123.6/100*(B6-B9))</f>
        <v>1875.5063999999995</v>
      </c>
      <c r="C30" s="203"/>
      <c r="D30" s="202">
        <f>VALUE(D12-123.6/100*(D6-D9))</f>
        <v>11588.082200000001</v>
      </c>
      <c r="E30" s="202"/>
      <c r="F30" s="202">
        <f>VALUE(F12-123.6/100*(F6-F9))</f>
        <v>11517.941000000001</v>
      </c>
      <c r="G30" s="202"/>
      <c r="H30" s="202">
        <f>VALUE(H12-123.6/100*(H6-H9))</f>
        <v>11062.953</v>
      </c>
      <c r="I30" s="203"/>
      <c r="J30" s="202">
        <f>VALUE(J12-123.6/100*(J6-J9))</f>
        <v>11039.963400000001</v>
      </c>
      <c r="K30" s="202"/>
      <c r="L30" s="202">
        <f>VALUE(L12-123.6/100*(L6-L9))</f>
        <v>11910.437600000001</v>
      </c>
      <c r="M30" s="202"/>
      <c r="N30" s="202">
        <f>VALUE(N12-123.6/100*(N6-N9))</f>
        <v>11642.5964</v>
      </c>
      <c r="O30" s="203"/>
      <c r="P30" s="202">
        <f>VALUE(P12-123.6/100*(P6-P9))</f>
        <v>11600.662399999999</v>
      </c>
      <c r="Q30" s="202"/>
      <c r="R30" s="202">
        <f>VALUE(R12-123.6/100*(R6-R9))</f>
        <v>11486.8388</v>
      </c>
      <c r="S30" s="202"/>
      <c r="T30" s="202">
        <f>VALUE(T12-123.6/100*(T6-T9))</f>
        <v>-379.82280000000134</v>
      </c>
      <c r="U30" s="203"/>
      <c r="V30" s="202">
        <f>VALUE(V12-123.6/100*(V6-V9))</f>
        <v>-297.93780000000135</v>
      </c>
      <c r="W30" s="202"/>
      <c r="X30" s="202">
        <f>VALUE(X12-123.6/100*(X6-X9))</f>
        <v>0</v>
      </c>
    </row>
    <row r="31" spans="1:24" ht="14.75" customHeight="1" x14ac:dyDescent="0.35">
      <c r="A31" s="118">
        <v>1.3819999999999999</v>
      </c>
      <c r="B31" s="194">
        <f>VALUE(B12-138.2/100*(B6-B9))</f>
        <v>2097.0467999999992</v>
      </c>
      <c r="C31" s="171"/>
      <c r="D31" s="194">
        <f>VALUE(D12-138.2/100*(D6-D9))</f>
        <v>11539.383900000001</v>
      </c>
      <c r="E31" s="195"/>
      <c r="F31" s="194">
        <f>VALUE(F12-138.2/100*(F6-F9))</f>
        <v>11463.154500000001</v>
      </c>
      <c r="G31" s="194"/>
      <c r="H31" s="194">
        <f>VALUE(H12-138.2/100*(H6-H9))</f>
        <v>10986.923500000001</v>
      </c>
      <c r="I31" s="171"/>
      <c r="J31" s="194">
        <f>VALUE(J12-138.2/100*(J6-J9))</f>
        <v>10961.2183</v>
      </c>
      <c r="K31" s="195"/>
      <c r="L31" s="194">
        <f>VALUE(L12-138.2/100*(L6-L9))</f>
        <v>11935.8562</v>
      </c>
      <c r="M31" s="194"/>
      <c r="N31" s="194">
        <f>VALUE(N12-138.2/100*(N6-N9))</f>
        <v>11636.3768</v>
      </c>
      <c r="O31" s="171"/>
      <c r="P31" s="194">
        <f>VALUE(P12-138.2/100*(P6-P9))</f>
        <v>11591.668799999999</v>
      </c>
      <c r="Q31" s="195"/>
      <c r="R31" s="194">
        <f>VALUE(R12-138.2/100*(R6-R9))</f>
        <v>11468.705599999999</v>
      </c>
      <c r="S31" s="194"/>
      <c r="T31" s="194">
        <f>VALUE(T12-138.2/100*(T6-T9))</f>
        <v>-424.68860000000149</v>
      </c>
      <c r="U31" s="171"/>
      <c r="V31" s="194">
        <f>VALUE(V12-138.2/100*(V6-V9))</f>
        <v>-333.13110000000148</v>
      </c>
      <c r="W31" s="195"/>
      <c r="X31" s="194">
        <f>VALUE(X12-138.2/100*(X6-X9))</f>
        <v>0</v>
      </c>
    </row>
    <row r="32" spans="1:24" ht="14.75" customHeight="1" x14ac:dyDescent="0.35">
      <c r="A32" s="118">
        <v>1.5</v>
      </c>
      <c r="B32" s="194">
        <f>VALUE(B12-150/100*(B6-B9))</f>
        <v>2276.0999999999995</v>
      </c>
      <c r="C32" s="171"/>
      <c r="D32" s="194">
        <f>VALUE(D12-150/100*(D6-D9))</f>
        <v>11500.025000000001</v>
      </c>
      <c r="E32" s="195"/>
      <c r="F32" s="194">
        <f>VALUE(F12-150/100*(F6-F9))</f>
        <v>11418.875</v>
      </c>
      <c r="G32" s="194"/>
      <c r="H32" s="194">
        <f>VALUE(H12-150/100*(H6-H9))</f>
        <v>10925.475</v>
      </c>
      <c r="I32" s="171"/>
      <c r="J32" s="194">
        <f>VALUE(J12-150/100*(J6-J9))</f>
        <v>10897.575000000001</v>
      </c>
      <c r="K32" s="195"/>
      <c r="L32" s="194">
        <f>VALUE(L12-150/100*(L6-L9))</f>
        <v>11956.400000000001</v>
      </c>
      <c r="M32" s="194"/>
      <c r="N32" s="194">
        <f>VALUE(N12-150/100*(N6-N9))</f>
        <v>11631.349999999999</v>
      </c>
      <c r="O32" s="171"/>
      <c r="P32" s="194">
        <f>VALUE(P12-150/100*(P6-P9))</f>
        <v>11584.399999999998</v>
      </c>
      <c r="Q32" s="195"/>
      <c r="R32" s="194">
        <f>VALUE(R12-150/100*(R6-R9))</f>
        <v>11454.05</v>
      </c>
      <c r="S32" s="194"/>
      <c r="T32" s="194">
        <f>VALUE(T12-150/100*(T6-T9))</f>
        <v>-460.95000000000164</v>
      </c>
      <c r="U32" s="171"/>
      <c r="V32" s="194">
        <f>VALUE(V12-150/100*(V6-V9))</f>
        <v>-361.57500000000164</v>
      </c>
      <c r="W32" s="195"/>
      <c r="X32" s="194">
        <f>VALUE(X12-150/100*(X6-X9))</f>
        <v>0</v>
      </c>
    </row>
    <row r="33" spans="1:24" ht="14.75" customHeight="1" x14ac:dyDescent="0.35">
      <c r="A33" s="120">
        <v>1.6180000000000001</v>
      </c>
      <c r="B33" s="200">
        <f>VALUE(B12-161.8/100*(B6-B9))</f>
        <v>2455.1531999999997</v>
      </c>
      <c r="C33" s="201"/>
      <c r="D33" s="200">
        <f>VALUE(D12-161.8/100*(D6-D9))</f>
        <v>11460.666100000002</v>
      </c>
      <c r="E33" s="200"/>
      <c r="F33" s="200">
        <f>VALUE(F12-161.8/100*(F6-F9))</f>
        <v>11374.595499999999</v>
      </c>
      <c r="G33" s="200"/>
      <c r="H33" s="200">
        <f>VALUE(H12-161.8/100*(H6-H9))</f>
        <v>10864.0265</v>
      </c>
      <c r="I33" s="201"/>
      <c r="J33" s="200">
        <f>VALUE(J12-161.8/100*(J6-J9))</f>
        <v>10833.931699999999</v>
      </c>
      <c r="K33" s="200"/>
      <c r="L33" s="200">
        <f>VALUE(L12-161.8/100*(L6-L9))</f>
        <v>11976.943800000001</v>
      </c>
      <c r="M33" s="200"/>
      <c r="N33" s="200">
        <f>VALUE(N12-161.8/100*(N6-N9))</f>
        <v>11626.323199999999</v>
      </c>
      <c r="O33" s="201"/>
      <c r="P33" s="200">
        <f>VALUE(P12-161.8/100*(P6-P9))</f>
        <v>11577.131199999998</v>
      </c>
      <c r="Q33" s="200"/>
      <c r="R33" s="200">
        <f>VALUE(R12-161.8/100*(R6-R9))</f>
        <v>11439.394399999999</v>
      </c>
      <c r="S33" s="200"/>
      <c r="T33" s="200">
        <f>VALUE(T12-161.8/100*(T6-T9))</f>
        <v>-497.21140000000179</v>
      </c>
      <c r="U33" s="201"/>
      <c r="V33" s="200">
        <f>VALUE(V12-161.8/100*(V6-V9))</f>
        <v>-390.01890000000179</v>
      </c>
      <c r="W33" s="200"/>
      <c r="X33" s="200">
        <f>VALUE(X12-161.8/100*(X6-X9))</f>
        <v>0</v>
      </c>
    </row>
    <row r="34" spans="1:24" ht="14.75" customHeight="1" x14ac:dyDescent="0.35">
      <c r="A34" s="118">
        <v>1.7070000000000001</v>
      </c>
      <c r="B34" s="194">
        <f>VALUE(B12-170.07/100*(B6-B9))</f>
        <v>2580.6421799999994</v>
      </c>
      <c r="C34" s="171"/>
      <c r="D34" s="194">
        <f>VALUE(D12-170.07/100*(D6-D9))</f>
        <v>11433.081515000002</v>
      </c>
      <c r="E34" s="195"/>
      <c r="F34" s="194">
        <f>VALUE(F12-170.07/100*(F6-F9))</f>
        <v>11343.562325000001</v>
      </c>
      <c r="G34" s="194"/>
      <c r="H34" s="194">
        <f>VALUE(H12-170.07/100*(H6-H9))</f>
        <v>10820.960475</v>
      </c>
      <c r="I34" s="171"/>
      <c r="J34" s="194">
        <f>VALUE(J12-170.07/100*(J6-J9))</f>
        <v>10789.327455000001</v>
      </c>
      <c r="K34" s="195"/>
      <c r="L34" s="194">
        <f>VALUE(L12-170.07/100*(L6-L9))</f>
        <v>11991.34187</v>
      </c>
      <c r="M34" s="194"/>
      <c r="N34" s="194">
        <f>VALUE(N12-170.07/100*(N6-N9))</f>
        <v>11622.80018</v>
      </c>
      <c r="O34" s="171"/>
      <c r="P34" s="194">
        <f>VALUE(P12-170.07/100*(P6-P9))</f>
        <v>11572.036879999998</v>
      </c>
      <c r="Q34" s="195"/>
      <c r="R34" s="194">
        <f>VALUE(R12-170.07/100*(R6-R9))</f>
        <v>11429.12306</v>
      </c>
      <c r="S34" s="194"/>
      <c r="T34" s="194">
        <f>VALUE(T12-170.07/100*(T6-T9))</f>
        <v>-522.62511000000177</v>
      </c>
      <c r="U34" s="171"/>
      <c r="V34" s="194">
        <f>VALUE(V12-170.07/100*(V6-V9))</f>
        <v>-409.95373500000181</v>
      </c>
      <c r="W34" s="195"/>
      <c r="X34" s="194">
        <f>VALUE(X12-170.07/100*(X6-X9))</f>
        <v>0</v>
      </c>
    </row>
    <row r="35" spans="1:24" ht="14.75" customHeight="1" x14ac:dyDescent="0.35">
      <c r="A35" s="119">
        <v>2</v>
      </c>
      <c r="B35" s="197">
        <f>VALUE(B12-200/100*(B6-B9))</f>
        <v>3034.7999999999993</v>
      </c>
      <c r="C35" s="198"/>
      <c r="D35" s="197">
        <f>VALUE(D12-200/100*(D6-D9))</f>
        <v>11333.250000000002</v>
      </c>
      <c r="E35" s="197"/>
      <c r="F35" s="197">
        <f>VALUE(F12-200/100*(F6-F9))</f>
        <v>11231.25</v>
      </c>
      <c r="G35" s="197"/>
      <c r="H35" s="197">
        <f>VALUE(H12-200/100*(H6-H9))</f>
        <v>10665.1</v>
      </c>
      <c r="I35" s="198"/>
      <c r="J35" s="197">
        <f>VALUE(J12-200/100*(J6-J9))</f>
        <v>10627.9</v>
      </c>
      <c r="K35" s="197"/>
      <c r="L35" s="197">
        <f>VALUE(L12-200/100*(L6-L9))</f>
        <v>12043.45</v>
      </c>
      <c r="M35" s="197"/>
      <c r="N35" s="197">
        <f>VALUE(N12-200/100*(N6-N9))</f>
        <v>11610.05</v>
      </c>
      <c r="O35" s="198"/>
      <c r="P35" s="197">
        <f>VALUE(P12-200/100*(P6-P9))</f>
        <v>11553.599999999999</v>
      </c>
      <c r="Q35" s="197"/>
      <c r="R35" s="197">
        <f>VALUE(R12-200/100*(R6-R9))</f>
        <v>11391.949999999999</v>
      </c>
      <c r="S35" s="197"/>
      <c r="T35" s="197">
        <f>VALUE(T12-200/100*(T6-T9))</f>
        <v>-614.60000000000218</v>
      </c>
      <c r="U35" s="198"/>
      <c r="V35" s="197">
        <f>VALUE(V12-200/100*(V6-V9))</f>
        <v>-482.10000000000218</v>
      </c>
      <c r="W35" s="197"/>
      <c r="X35" s="197">
        <f>VALUE(X12-200/100*(X6-X9))</f>
        <v>0</v>
      </c>
    </row>
    <row r="36" spans="1:24" ht="14.75" customHeight="1" x14ac:dyDescent="0.35">
      <c r="A36" s="118">
        <v>2.2360000000000002</v>
      </c>
      <c r="B36" s="194">
        <f>VALUE(B12-223.6/100*(B6-B9))</f>
        <v>3392.9063999999989</v>
      </c>
      <c r="C36" s="171"/>
      <c r="D36" s="194">
        <f>VALUE(D12-223.6/100*(D6-D9))</f>
        <v>11254.532200000001</v>
      </c>
      <c r="E36" s="195"/>
      <c r="F36" s="194">
        <f>VALUE(F12-223.6/100*(F6-F9))</f>
        <v>11142.691000000001</v>
      </c>
      <c r="G36" s="194"/>
      <c r="H36" s="194">
        <f>VALUE(H12-223.6/100*(H6-H9))</f>
        <v>10542.203000000001</v>
      </c>
      <c r="I36" s="171"/>
      <c r="J36" s="194">
        <f>VALUE(J12-223.6/100*(J6-J9))</f>
        <v>10500.6134</v>
      </c>
      <c r="K36" s="195"/>
      <c r="L36" s="194">
        <f>VALUE(L12-223.6/100*(L6-L9))</f>
        <v>12084.537600000001</v>
      </c>
      <c r="M36" s="194"/>
      <c r="N36" s="194">
        <f>VALUE(N12-223.6/100*(N6-N9))</f>
        <v>11599.9964</v>
      </c>
      <c r="O36" s="171"/>
      <c r="P36" s="194">
        <f>VALUE(P12-223.6/100*(P6-P9))</f>
        <v>11539.062399999999</v>
      </c>
      <c r="Q36" s="195"/>
      <c r="R36" s="194">
        <f>VALUE(R12-223.6/100*(R6-R9))</f>
        <v>11362.638799999999</v>
      </c>
      <c r="S36" s="194"/>
      <c r="T36" s="194">
        <f>VALUE(T12-223.6/100*(T6-T9))</f>
        <v>-687.12280000000237</v>
      </c>
      <c r="U36" s="171"/>
      <c r="V36" s="194">
        <f>VALUE(V12-223.6/100*(V6-V9))</f>
        <v>-538.98780000000238</v>
      </c>
      <c r="W36" s="195"/>
      <c r="X36" s="194">
        <f>VALUE(X12-223.6/100*(X6-X9))</f>
        <v>0</v>
      </c>
    </row>
    <row r="37" spans="1:24" ht="14.75" customHeight="1" x14ac:dyDescent="0.35">
      <c r="A37" s="119">
        <v>2.3820000000000001</v>
      </c>
      <c r="B37" s="197">
        <f>VALUE(B12-238.2/100*(B6-B9))</f>
        <v>3614.4467999999988</v>
      </c>
      <c r="C37" s="198"/>
      <c r="D37" s="197">
        <f>VALUE(D12-238.2/100*(D6-D9))</f>
        <v>11205.833900000001</v>
      </c>
      <c r="E37" s="197"/>
      <c r="F37" s="197">
        <f>VALUE(F12-238.2/100*(F6-F9))</f>
        <v>11087.904500000001</v>
      </c>
      <c r="G37" s="197"/>
      <c r="H37" s="197">
        <f>VALUE(H12-238.2/100*(H6-H9))</f>
        <v>10466.173500000001</v>
      </c>
      <c r="I37" s="198"/>
      <c r="J37" s="197">
        <f>VALUE(J12-238.2/100*(J6-J9))</f>
        <v>10421.8683</v>
      </c>
      <c r="K37" s="197"/>
      <c r="L37" s="197">
        <f>VALUE(L12-238.2/100*(L6-L9))</f>
        <v>12109.956200000001</v>
      </c>
      <c r="M37" s="197"/>
      <c r="N37" s="197">
        <f>VALUE(N12-238.2/100*(N6-N9))</f>
        <v>11593.7768</v>
      </c>
      <c r="O37" s="198"/>
      <c r="P37" s="197">
        <f>VALUE(P12-238.2/100*(P6-P9))</f>
        <v>11530.068799999999</v>
      </c>
      <c r="Q37" s="197"/>
      <c r="R37" s="197">
        <f>VALUE(R12-238.2/100*(R6-R9))</f>
        <v>11344.505599999999</v>
      </c>
      <c r="S37" s="197"/>
      <c r="T37" s="197">
        <f>VALUE(T12-238.2/100*(T6-T9))</f>
        <v>-731.98860000000252</v>
      </c>
      <c r="U37" s="198"/>
      <c r="V37" s="197">
        <f>VALUE(V12-238.2/100*(V6-V9))</f>
        <v>-574.18110000000252</v>
      </c>
      <c r="W37" s="197"/>
      <c r="X37" s="197">
        <f>VALUE(X12-238.2/100*(X6-X9))</f>
        <v>0</v>
      </c>
    </row>
    <row r="38" spans="1:24" ht="14.75" customHeight="1" x14ac:dyDescent="0.35">
      <c r="A38" s="119">
        <v>2.6179999999999999</v>
      </c>
      <c r="B38" s="197">
        <f>VALUE(B12-261.8/100*(B6-B9))</f>
        <v>3972.5531999999994</v>
      </c>
      <c r="C38" s="198"/>
      <c r="D38" s="197">
        <f>VALUE(D12-261.8/100*(D6-D9))</f>
        <v>11127.116100000003</v>
      </c>
      <c r="E38" s="197"/>
      <c r="F38" s="197">
        <f>VALUE(F12-261.8/100*(F6-F9))</f>
        <v>10999.345499999999</v>
      </c>
      <c r="G38" s="197"/>
      <c r="H38" s="197">
        <f>VALUE(H12-261.8/100*(H6-H9))</f>
        <v>10343.2765</v>
      </c>
      <c r="I38" s="198"/>
      <c r="J38" s="197">
        <f>VALUE(J12-261.8/100*(J6-J9))</f>
        <v>10294.581699999999</v>
      </c>
      <c r="K38" s="197"/>
      <c r="L38" s="197">
        <f>VALUE(L12-261.8/100*(L6-L9))</f>
        <v>12151.043800000001</v>
      </c>
      <c r="M38" s="197"/>
      <c r="N38" s="197">
        <f>VALUE(N12-261.8/100*(N6-N9))</f>
        <v>11583.723199999999</v>
      </c>
      <c r="O38" s="198"/>
      <c r="P38" s="197">
        <f>VALUE(P12-261.8/100*(P6-P9))</f>
        <v>11515.531199999998</v>
      </c>
      <c r="Q38" s="197"/>
      <c r="R38" s="197">
        <f>VALUE(R12-261.8/100*(R6-R9))</f>
        <v>11315.194399999998</v>
      </c>
      <c r="S38" s="197"/>
      <c r="T38" s="197">
        <f>VALUE(T12-261.8/100*(T6-T9))</f>
        <v>-804.51140000000294</v>
      </c>
      <c r="U38" s="198"/>
      <c r="V38" s="197">
        <f>VALUE(V12-261.8/100*(V6-V9))</f>
        <v>-631.06890000000294</v>
      </c>
      <c r="W38" s="197"/>
      <c r="X38" s="197">
        <f>VALUE(X12-261.8/100*(X6-X9))</f>
        <v>0</v>
      </c>
    </row>
    <row r="39" spans="1:24" ht="14.75" customHeight="1" x14ac:dyDescent="0.35">
      <c r="A39" s="119">
        <v>3</v>
      </c>
      <c r="B39" s="197">
        <f>VALUE(B12-300/100*(B6-B9))</f>
        <v>4552.1999999999989</v>
      </c>
      <c r="C39" s="198"/>
      <c r="D39" s="197">
        <f>VALUE(D12-300/100*(D6-D9))</f>
        <v>10999.700000000003</v>
      </c>
      <c r="E39" s="197"/>
      <c r="F39" s="197">
        <f>VALUE(F12-300/100*(F6-F9))</f>
        <v>10856</v>
      </c>
      <c r="G39" s="197"/>
      <c r="H39" s="197">
        <f>VALUE(H12-300/100*(H6-H9))</f>
        <v>10144.35</v>
      </c>
      <c r="I39" s="198"/>
      <c r="J39" s="197">
        <f>VALUE(J12-300/100*(J6-J9))</f>
        <v>10088.549999999999</v>
      </c>
      <c r="K39" s="197"/>
      <c r="L39" s="197">
        <f>VALUE(L12-300/100*(L6-L9))</f>
        <v>12217.550000000001</v>
      </c>
      <c r="M39" s="197"/>
      <c r="N39" s="197">
        <f>VALUE(N12-300/100*(N6-N9))</f>
        <v>11567.449999999999</v>
      </c>
      <c r="O39" s="198"/>
      <c r="P39" s="197">
        <f>VALUE(P12-300/100*(P6-P9))</f>
        <v>11491.999999999998</v>
      </c>
      <c r="Q39" s="197"/>
      <c r="R39" s="197">
        <f>VALUE(R12-300/100*(R6-R9))</f>
        <v>11267.749999999998</v>
      </c>
      <c r="S39" s="197"/>
      <c r="T39" s="197">
        <f>VALUE(T12-300/100*(T6-T9))</f>
        <v>-921.90000000000327</v>
      </c>
      <c r="U39" s="198"/>
      <c r="V39" s="197">
        <f>VALUE(V12-300/100*(V6-V9))</f>
        <v>-723.15000000000327</v>
      </c>
      <c r="W39" s="197"/>
      <c r="X39" s="197">
        <f>VALUE(X12-300/100*(X6-X9))</f>
        <v>0</v>
      </c>
    </row>
    <row r="40" spans="1:24" ht="14.75" customHeight="1" x14ac:dyDescent="0.35">
      <c r="A40" s="118">
        <v>3.2360000000000002</v>
      </c>
      <c r="B40" s="194">
        <f>VALUE(B12-323.6/100*(B6-B9))</f>
        <v>4910.3063999999995</v>
      </c>
      <c r="C40" s="171"/>
      <c r="D40" s="194">
        <f>VALUE(D12-323.6/100*(D6-D9))</f>
        <v>10920.982200000002</v>
      </c>
      <c r="E40" s="195"/>
      <c r="F40" s="194">
        <f>VALUE(F12-323.6/100*(F6-F9))</f>
        <v>10767.441000000001</v>
      </c>
      <c r="G40" s="194"/>
      <c r="H40" s="194">
        <f>VALUE(H12-323.6/100*(H6-H9))</f>
        <v>10021.453</v>
      </c>
      <c r="I40" s="171"/>
      <c r="J40" s="194">
        <f>VALUE(J12-323.6/100*(J6-J9))</f>
        <v>9961.2633999999998</v>
      </c>
      <c r="K40" s="195"/>
      <c r="L40" s="194">
        <f>VALUE(L12-323.6/100*(L6-L9))</f>
        <v>12258.637600000002</v>
      </c>
      <c r="M40" s="194"/>
      <c r="N40" s="194">
        <f>VALUE(N12-323.6/100*(N6-N9))</f>
        <v>11557.3964</v>
      </c>
      <c r="O40" s="171"/>
      <c r="P40" s="194">
        <f>VALUE(P12-323.6/100*(P6-P9))</f>
        <v>11477.462399999999</v>
      </c>
      <c r="Q40" s="195"/>
      <c r="R40" s="194">
        <f>VALUE(R12-323.6/100*(R6-R9))</f>
        <v>11238.438799999998</v>
      </c>
      <c r="S40" s="194"/>
      <c r="T40" s="194">
        <f>VALUE(T12-323.6/100*(T6-T9))</f>
        <v>-994.42280000000358</v>
      </c>
      <c r="U40" s="171"/>
      <c r="V40" s="194">
        <f>VALUE(V12-323.6/100*(V6-V9))</f>
        <v>-780.03780000000359</v>
      </c>
      <c r="W40" s="195"/>
      <c r="X40" s="194">
        <f>VALUE(X12-323.6/100*(X6-X9))</f>
        <v>0</v>
      </c>
    </row>
    <row r="41" spans="1:24" ht="14.75" customHeight="1" x14ac:dyDescent="0.35">
      <c r="A41" s="119">
        <v>3.3820000000000001</v>
      </c>
      <c r="B41" s="197">
        <f>VALUE(B12-338.2/100*(B6-B9))</f>
        <v>5131.8467999999984</v>
      </c>
      <c r="C41" s="198"/>
      <c r="D41" s="197">
        <f>VALUE(D12-338.2/100*(D6-D9))</f>
        <v>10872.283900000002</v>
      </c>
      <c r="E41" s="197"/>
      <c r="F41" s="197">
        <f>VALUE(F12-338.2/100*(F6-F9))</f>
        <v>10712.654500000001</v>
      </c>
      <c r="G41" s="197"/>
      <c r="H41" s="197">
        <f>VALUE(H12-338.2/100*(H6-H9))</f>
        <v>9945.4235000000008</v>
      </c>
      <c r="I41" s="198"/>
      <c r="J41" s="197">
        <f>VALUE(J12-338.2/100*(J6-J9))</f>
        <v>9882.5182999999997</v>
      </c>
      <c r="K41" s="197"/>
      <c r="L41" s="197">
        <f>VALUE(L12-338.2/100*(L6-L9))</f>
        <v>12284.056200000001</v>
      </c>
      <c r="M41" s="197"/>
      <c r="N41" s="197">
        <f>VALUE(N12-338.2/100*(N6-N9))</f>
        <v>11551.176799999999</v>
      </c>
      <c r="O41" s="198"/>
      <c r="P41" s="197">
        <f>VALUE(P12-338.2/100*(P6-P9))</f>
        <v>11468.468799999999</v>
      </c>
      <c r="Q41" s="197"/>
      <c r="R41" s="197">
        <f>VALUE(R12-338.2/100*(R6-R9))</f>
        <v>11220.305599999998</v>
      </c>
      <c r="S41" s="197"/>
      <c r="T41" s="197">
        <f>VALUE(T12-338.2/100*(T6-T9))</f>
        <v>-1039.2886000000035</v>
      </c>
      <c r="U41" s="198"/>
      <c r="V41" s="197">
        <f>VALUE(V12-338.2/100*(V6-V9))</f>
        <v>-815.23110000000361</v>
      </c>
      <c r="W41" s="197"/>
      <c r="X41" s="197">
        <f>VALUE(X12-338.2/100*(X6-X9))</f>
        <v>0</v>
      </c>
    </row>
    <row r="42" spans="1:24" ht="14.75" customHeight="1" x14ac:dyDescent="0.35">
      <c r="A42" s="119">
        <v>3.6179999999999999</v>
      </c>
      <c r="B42" s="197">
        <f>VALUE(B12-361.8/100*(B6-B9))</f>
        <v>5489.953199999999</v>
      </c>
      <c r="C42" s="198"/>
      <c r="D42" s="197">
        <f>VALUE(D12-361.8/100*(D6-D9))</f>
        <v>10793.566100000004</v>
      </c>
      <c r="E42" s="197"/>
      <c r="F42" s="197">
        <f>VALUE(F12-361.8/100*(F6-F9))</f>
        <v>10624.095499999999</v>
      </c>
      <c r="G42" s="197"/>
      <c r="H42" s="197">
        <f>VALUE(H12-361.8/100*(H6-H9))</f>
        <v>9822.5264999999999</v>
      </c>
      <c r="I42" s="198"/>
      <c r="J42" s="197">
        <f>VALUE(J12-361.8/100*(J6-J9))</f>
        <v>9755.2316999999985</v>
      </c>
      <c r="K42" s="197"/>
      <c r="L42" s="197">
        <f>VALUE(L12-361.8/100*(L6-L9))</f>
        <v>12325.143800000002</v>
      </c>
      <c r="M42" s="197"/>
      <c r="N42" s="197">
        <f>VALUE(N12-361.8/100*(N6-N9))</f>
        <v>11541.123199999998</v>
      </c>
      <c r="O42" s="198"/>
      <c r="P42" s="197">
        <f>VALUE(P12-361.8/100*(P6-P9))</f>
        <v>11453.931199999997</v>
      </c>
      <c r="Q42" s="197"/>
      <c r="R42" s="197">
        <f>VALUE(R12-361.8/100*(R6-R9))</f>
        <v>11190.994399999998</v>
      </c>
      <c r="S42" s="197"/>
      <c r="T42" s="197">
        <f>VALUE(T12-361.8/100*(T6-T9))</f>
        <v>-1111.8114000000041</v>
      </c>
      <c r="U42" s="198"/>
      <c r="V42" s="197">
        <f>VALUE(V12-361.8/100*(V6-V9))</f>
        <v>-872.11890000000403</v>
      </c>
      <c r="W42" s="197"/>
      <c r="X42" s="197">
        <f>VALUE(X12-361.8/100*(X6-X9))</f>
        <v>0</v>
      </c>
    </row>
    <row r="43" spans="1:24" ht="14.75" customHeight="1" x14ac:dyDescent="0.35">
      <c r="A43" s="119">
        <v>4</v>
      </c>
      <c r="B43" s="197">
        <f>VALUE(B12-400/100*(B6-B9))</f>
        <v>6069.5999999999985</v>
      </c>
      <c r="C43" s="198"/>
      <c r="D43" s="197">
        <f>VALUE(D12-400/100*(D6-D9))</f>
        <v>10666.150000000003</v>
      </c>
      <c r="E43" s="197"/>
      <c r="F43" s="197">
        <f>VALUE(F12-400/100*(F6-F9))</f>
        <v>10480.75</v>
      </c>
      <c r="G43" s="197"/>
      <c r="H43" s="197">
        <f>VALUE(H12-400/100*(H6-H9))</f>
        <v>9623.6</v>
      </c>
      <c r="I43" s="198"/>
      <c r="J43" s="197">
        <f>VALUE(J12-400/100*(J6-J9))</f>
        <v>9549.1999999999989</v>
      </c>
      <c r="K43" s="197"/>
      <c r="L43" s="197">
        <f>VALUE(L12-400/100*(L6-L9))</f>
        <v>12391.650000000001</v>
      </c>
      <c r="M43" s="197"/>
      <c r="N43" s="197">
        <f>VALUE(N12-400/100*(N6-N9))</f>
        <v>11524.849999999999</v>
      </c>
      <c r="O43" s="198"/>
      <c r="P43" s="197">
        <f>VALUE(P12-400/100*(P6-P9))</f>
        <v>11430.399999999998</v>
      </c>
      <c r="Q43" s="197"/>
      <c r="R43" s="197">
        <f>VALUE(R12-400/100*(R6-R9))</f>
        <v>11143.549999999997</v>
      </c>
      <c r="S43" s="197"/>
      <c r="T43" s="197">
        <f>VALUE(T12-400/100*(T6-T9))</f>
        <v>-1229.2000000000044</v>
      </c>
      <c r="U43" s="198"/>
      <c r="V43" s="197">
        <f>VALUE(V12-400/100*(V6-V9))</f>
        <v>-964.20000000000437</v>
      </c>
      <c r="W43" s="197"/>
      <c r="X43" s="197">
        <f>VALUE(X12-400/100*(X6-X9))</f>
        <v>0</v>
      </c>
    </row>
    <row r="44" spans="1:24" ht="14.75" customHeight="1" x14ac:dyDescent="0.35">
      <c r="A44" s="118">
        <v>4.2359999999999998</v>
      </c>
      <c r="B44" s="194">
        <f>VALUE(B12-423.6/100*(B6-B9))</f>
        <v>6427.7063999999991</v>
      </c>
      <c r="C44" s="171"/>
      <c r="D44" s="194">
        <f>VALUE(D12-423.6/100*(D6-D9))</f>
        <v>10587.432200000003</v>
      </c>
      <c r="E44" s="195"/>
      <c r="F44" s="194">
        <f>VALUE(F12-423.6/100*(F6-F9))</f>
        <v>10392.190999999999</v>
      </c>
      <c r="G44" s="194"/>
      <c r="H44" s="194">
        <f>VALUE(H12-423.6/100*(H6-H9))</f>
        <v>9500.7029999999995</v>
      </c>
      <c r="I44" s="171"/>
      <c r="J44" s="194">
        <f>VALUE(J12-423.6/100*(J6-J9))</f>
        <v>9421.9133999999976</v>
      </c>
      <c r="K44" s="195"/>
      <c r="L44" s="194">
        <f>VALUE(L12-423.6/100*(L6-L9))</f>
        <v>12432.737600000002</v>
      </c>
      <c r="M44" s="194"/>
      <c r="N44" s="194">
        <f>VALUE(N12-423.6/100*(N6-N9))</f>
        <v>11514.796399999999</v>
      </c>
      <c r="O44" s="171"/>
      <c r="P44" s="194">
        <f>VALUE(P12-423.6/100*(P6-P9))</f>
        <v>11415.862399999998</v>
      </c>
      <c r="Q44" s="195"/>
      <c r="R44" s="194">
        <f>VALUE(R12-423.6/100*(R6-R9))</f>
        <v>11114.238799999997</v>
      </c>
      <c r="S44" s="194"/>
      <c r="T44" s="194">
        <f>VALUE(T12-423.6/100*(T6-T9))</f>
        <v>-1301.7228000000048</v>
      </c>
      <c r="U44" s="171"/>
      <c r="V44" s="194">
        <f>VALUE(V12-423.6/100*(V6-V9))</f>
        <v>-1021.0878000000048</v>
      </c>
      <c r="W44" s="195"/>
      <c r="X44" s="194">
        <f>VALUE(X12-423.6/100*(X6-X9))</f>
        <v>0</v>
      </c>
    </row>
    <row r="45" spans="1:24" ht="14.75" customHeight="1" x14ac:dyDescent="0.35">
      <c r="A45" s="118">
        <v>4.3819999999999997</v>
      </c>
      <c r="B45" s="194">
        <f>VALUE(B12-438.2/100*(B6-B9))</f>
        <v>6649.2467999999981</v>
      </c>
      <c r="C45" s="171"/>
      <c r="D45" s="194">
        <f>VALUE(D12-438.2/100*(D6-D9))</f>
        <v>10538.733900000003</v>
      </c>
      <c r="E45" s="195"/>
      <c r="F45" s="194">
        <f>VALUE(F12-438.2/100*(F6-F9))</f>
        <v>10337.404500000001</v>
      </c>
      <c r="G45" s="194"/>
      <c r="H45" s="194">
        <f>VALUE(H12-438.2/100*(H6-H9))</f>
        <v>9424.6735000000008</v>
      </c>
      <c r="I45" s="171"/>
      <c r="J45" s="194">
        <f>VALUE(J12-438.2/100*(J6-J9))</f>
        <v>9343.1682999999994</v>
      </c>
      <c r="K45" s="195"/>
      <c r="L45" s="194">
        <f>VALUE(L12-438.2/100*(L6-L9))</f>
        <v>12458.156200000001</v>
      </c>
      <c r="M45" s="194"/>
      <c r="N45" s="194">
        <f>VALUE(N12-438.2/100*(N6-N9))</f>
        <v>11508.576799999999</v>
      </c>
      <c r="O45" s="171"/>
      <c r="P45" s="194">
        <f>VALUE(P12-438.2/100*(P6-P9))</f>
        <v>11406.868799999998</v>
      </c>
      <c r="Q45" s="195"/>
      <c r="R45" s="194">
        <f>VALUE(R12-438.2/100*(R6-R9))</f>
        <v>11096.105599999997</v>
      </c>
      <c r="S45" s="194"/>
      <c r="T45" s="194">
        <f>VALUE(T12-438.2/100*(T6-T9))</f>
        <v>-1346.5886000000046</v>
      </c>
      <c r="U45" s="171"/>
      <c r="V45" s="194">
        <f>VALUE(V12-438.2/100*(V6-V9))</f>
        <v>-1056.2811000000047</v>
      </c>
      <c r="W45" s="195"/>
      <c r="X45" s="194">
        <f>VALUE(X12-438.2/100*(X6-X9))</f>
        <v>0</v>
      </c>
    </row>
    <row r="46" spans="1:24" ht="14.75" customHeight="1" x14ac:dyDescent="0.35">
      <c r="A46" s="118">
        <v>4.6180000000000003</v>
      </c>
      <c r="B46" s="194">
        <f>VALUE(B12-461.8/100*(B6-B9))</f>
        <v>7007.3531999999987</v>
      </c>
      <c r="C46" s="171"/>
      <c r="D46" s="194">
        <f>VALUE(D12-461.8/100*(D6-D9))</f>
        <v>10460.016100000004</v>
      </c>
      <c r="E46" s="195"/>
      <c r="F46" s="194">
        <f>VALUE(F12-461.8/100*(F6-F9))</f>
        <v>10248.845499999999</v>
      </c>
      <c r="G46" s="194"/>
      <c r="H46" s="194">
        <f>VALUE(H12-461.8/100*(H6-H9))</f>
        <v>9301.7764999999999</v>
      </c>
      <c r="I46" s="171"/>
      <c r="J46" s="194">
        <f>VALUE(J12-461.8/100*(J6-J9))</f>
        <v>9215.8816999999981</v>
      </c>
      <c r="K46" s="195"/>
      <c r="L46" s="194">
        <f>VALUE(L12-461.8/100*(L6-L9))</f>
        <v>12499.243800000002</v>
      </c>
      <c r="M46" s="194"/>
      <c r="N46" s="194">
        <f>VALUE(N12-461.8/100*(N6-N9))</f>
        <v>11498.523199999998</v>
      </c>
      <c r="O46" s="171"/>
      <c r="P46" s="194">
        <f>VALUE(P12-461.8/100*(P6-P9))</f>
        <v>11392.331199999997</v>
      </c>
      <c r="Q46" s="195"/>
      <c r="R46" s="194">
        <f>VALUE(R12-461.8/100*(R6-R9))</f>
        <v>11066.794399999997</v>
      </c>
      <c r="S46" s="194"/>
      <c r="T46" s="194">
        <f>VALUE(T12-461.8/100*(T6-T9))</f>
        <v>-1419.1114000000052</v>
      </c>
      <c r="U46" s="171"/>
      <c r="V46" s="194">
        <f>VALUE(V12-461.8/100*(V6-V9))</f>
        <v>-1113.1689000000051</v>
      </c>
      <c r="W46" s="195"/>
      <c r="X46" s="194">
        <f>VALUE(X12-461.8/100*(X6-X9))</f>
        <v>0</v>
      </c>
    </row>
    <row r="47" spans="1:24" ht="14.75" customHeight="1" x14ac:dyDescent="0.35">
      <c r="A47" s="118">
        <v>5</v>
      </c>
      <c r="B47" s="194">
        <f>VALUE(B12-500/100*(B6-B9))</f>
        <v>7586.9999999999982</v>
      </c>
      <c r="C47" s="171"/>
      <c r="D47" s="194">
        <f>VALUE(D12-500/100*(D6-D9))</f>
        <v>10332.600000000004</v>
      </c>
      <c r="E47" s="195"/>
      <c r="F47" s="194">
        <f>VALUE(F12-500/100*(F6-F9))</f>
        <v>10105.5</v>
      </c>
      <c r="G47" s="194"/>
      <c r="H47" s="194">
        <f>VALUE(H12-500/100*(H6-H9))</f>
        <v>9102.85</v>
      </c>
      <c r="I47" s="171"/>
      <c r="J47" s="194">
        <f>VALUE(J12-500/100*(J6-J9))</f>
        <v>9009.8499999999985</v>
      </c>
      <c r="K47" s="195"/>
      <c r="L47" s="194">
        <f>VALUE(L12-500/100*(L6-L9))</f>
        <v>12565.750000000002</v>
      </c>
      <c r="M47" s="194"/>
      <c r="N47" s="194">
        <f>VALUE(N12-500/100*(N6-N9))</f>
        <v>11482.249999999998</v>
      </c>
      <c r="O47" s="171"/>
      <c r="P47" s="194">
        <f>VALUE(P12-500/100*(P6-P9))</f>
        <v>11368.799999999997</v>
      </c>
      <c r="Q47" s="195"/>
      <c r="R47" s="194">
        <f>VALUE(R12-500/100*(R6-R9))</f>
        <v>11019.349999999997</v>
      </c>
      <c r="S47" s="194"/>
      <c r="T47" s="194">
        <f>VALUE(T12-500/100*(T6-T9))</f>
        <v>-1536.5000000000055</v>
      </c>
      <c r="U47" s="171"/>
      <c r="V47" s="194">
        <f>VALUE(V12-500/100*(V6-V9))</f>
        <v>-1205.2500000000055</v>
      </c>
      <c r="W47" s="195"/>
      <c r="X47" s="194">
        <f>VALUE(X12-500/100*(X6-X9))</f>
        <v>0</v>
      </c>
    </row>
    <row r="48" spans="1:24" ht="14.75" customHeight="1" x14ac:dyDescent="0.35">
      <c r="A48" s="118">
        <v>5.2359999999999998</v>
      </c>
      <c r="B48" s="194">
        <f>VALUE(B12-523.6/100*(B6-B9))</f>
        <v>7945.1063999999988</v>
      </c>
      <c r="C48" s="171"/>
      <c r="D48" s="194">
        <f>VALUE(D12-523.6/100*(D6-D9))</f>
        <v>10253.882200000004</v>
      </c>
      <c r="E48" s="195"/>
      <c r="F48" s="194">
        <f>VALUE(F12-523.6/100*(F6-F9))</f>
        <v>10016.940999999999</v>
      </c>
      <c r="G48" s="194"/>
      <c r="H48" s="194">
        <f>VALUE(H12-523.6/100*(H6-H9))</f>
        <v>8979.9529999999995</v>
      </c>
      <c r="I48" s="171"/>
      <c r="J48" s="194">
        <f>VALUE(J12-523.6/100*(J6-J9))</f>
        <v>8882.5633999999991</v>
      </c>
      <c r="K48" s="195"/>
      <c r="L48" s="194">
        <f>VALUE(L12-523.6/100*(L6-L9))</f>
        <v>12606.837600000003</v>
      </c>
      <c r="M48" s="194"/>
      <c r="N48" s="194">
        <f>VALUE(N12-523.6/100*(N6-N9))</f>
        <v>11472.196399999999</v>
      </c>
      <c r="O48" s="171"/>
      <c r="P48" s="194">
        <f>VALUE(P12-523.6/100*(P6-P9))</f>
        <v>11354.262399999998</v>
      </c>
      <c r="Q48" s="195"/>
      <c r="R48" s="194">
        <f>VALUE(R12-523.6/100*(R6-R9))</f>
        <v>10990.038799999997</v>
      </c>
      <c r="S48" s="194"/>
      <c r="T48" s="194">
        <f>VALUE(T12-523.6/100*(T6-T9))</f>
        <v>-1609.0228000000059</v>
      </c>
      <c r="U48" s="171"/>
      <c r="V48" s="194">
        <f>VALUE(V12-523.6/100*(V6-V9))</f>
        <v>-1262.1378000000059</v>
      </c>
      <c r="W48" s="195"/>
      <c r="X48" s="194">
        <f>VALUE(X12-523.6/100*(X6-X9))</f>
        <v>0</v>
      </c>
    </row>
    <row r="49" spans="1:24" ht="14.75" customHeight="1" x14ac:dyDescent="0.35">
      <c r="A49" s="118">
        <v>5.3819999999999997</v>
      </c>
      <c r="B49" s="194">
        <f>VALUE(B12-538.2/100*(B6-B9))</f>
        <v>8166.6467999999986</v>
      </c>
      <c r="C49" s="171"/>
      <c r="D49" s="194">
        <f>VALUE(D12-538.2/100*(D6-D9))</f>
        <v>10205.183900000004</v>
      </c>
      <c r="E49" s="195"/>
      <c r="F49" s="194">
        <f>VALUE(F12-538.2/100*(F6-F9))</f>
        <v>9962.1545000000006</v>
      </c>
      <c r="G49" s="194"/>
      <c r="H49" s="194">
        <f>VALUE(H12-538.2/100*(H6-H9))</f>
        <v>8903.9235000000008</v>
      </c>
      <c r="I49" s="171"/>
      <c r="J49" s="194">
        <f>VALUE(J12-538.2/100*(J6-J9))</f>
        <v>8803.818299999999</v>
      </c>
      <c r="K49" s="195"/>
      <c r="L49" s="194">
        <f>VALUE(L12-538.2/100*(L6-L9))</f>
        <v>12632.256200000002</v>
      </c>
      <c r="M49" s="194"/>
      <c r="N49" s="194">
        <f>VALUE(N12-538.2/100*(N6-N9))</f>
        <v>11465.976799999999</v>
      </c>
      <c r="O49" s="171"/>
      <c r="P49" s="194">
        <f>VALUE(P12-538.2/100*(P6-P9))</f>
        <v>11345.268799999998</v>
      </c>
      <c r="Q49" s="195"/>
      <c r="R49" s="194">
        <f>VALUE(R12-538.2/100*(R6-R9))</f>
        <v>10971.905599999996</v>
      </c>
      <c r="S49" s="194"/>
      <c r="T49" s="194">
        <f>VALUE(T12-538.2/100*(T6-T9))</f>
        <v>-1653.8886000000061</v>
      </c>
      <c r="U49" s="171"/>
      <c r="V49" s="194">
        <f>VALUE(V12-538.2/100*(V6-V9))</f>
        <v>-1297.331100000006</v>
      </c>
      <c r="W49" s="195"/>
      <c r="X49" s="194">
        <f>VALUE(X12-538.2/100*(X6-X9))</f>
        <v>0</v>
      </c>
    </row>
    <row r="50" spans="1:24" ht="14.75" customHeight="1" x14ac:dyDescent="0.35">
      <c r="A50" s="118">
        <v>5.6180000000000003</v>
      </c>
      <c r="B50" s="194">
        <f>VALUE(B12-561.8/100*(B6-B9))</f>
        <v>8524.7531999999974</v>
      </c>
      <c r="C50" s="171"/>
      <c r="D50" s="194">
        <f>VALUE(D12-561.8/100*(D6-D9))</f>
        <v>10126.466100000005</v>
      </c>
      <c r="E50" s="195"/>
      <c r="F50" s="194">
        <f>VALUE(F12-561.8/100*(F6-F9))</f>
        <v>9873.5954999999994</v>
      </c>
      <c r="G50" s="194"/>
      <c r="H50" s="194">
        <f>VALUE(H12-561.8/100*(H6-H9))</f>
        <v>8781.0264999999999</v>
      </c>
      <c r="I50" s="171"/>
      <c r="J50" s="194">
        <f>VALUE(J12-561.8/100*(J6-J9))</f>
        <v>8676.5316999999995</v>
      </c>
      <c r="K50" s="195"/>
      <c r="L50" s="194">
        <f>VALUE(L12-561.8/100*(L6-L9))</f>
        <v>12673.343800000002</v>
      </c>
      <c r="M50" s="194"/>
      <c r="N50" s="194">
        <f>VALUE(N12-561.8/100*(N6-N9))</f>
        <v>11455.923199999997</v>
      </c>
      <c r="O50" s="171"/>
      <c r="P50" s="194">
        <f>VALUE(P12-561.8/100*(P6-P9))</f>
        <v>11330.731199999997</v>
      </c>
      <c r="Q50" s="195"/>
      <c r="R50" s="194">
        <f>VALUE(R12-561.8/100*(R6-R9))</f>
        <v>10942.594399999996</v>
      </c>
      <c r="S50" s="194"/>
      <c r="T50" s="194">
        <f>VALUE(T12-561.8/100*(T6-T9))</f>
        <v>-1726.4114000000059</v>
      </c>
      <c r="U50" s="171"/>
      <c r="V50" s="194">
        <f>VALUE(V12-561.8/100*(V6-V9))</f>
        <v>-1354.218900000006</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showGridLines="0" zoomScaleNormal="100" workbookViewId="0"/>
  </sheetViews>
  <sheetFormatPr defaultColWidth="8.6328125" defaultRowHeight="14.75" customHeight="1" x14ac:dyDescent="0.35"/>
  <cols>
    <col min="1" max="1" width="112.6328125" style="91" customWidth="1"/>
    <col min="2" max="252" width="8.6328125" style="91" customWidth="1"/>
  </cols>
  <sheetData>
    <row r="1" spans="1:1" ht="116" x14ac:dyDescent="0.35">
      <c r="A1" s="100" t="s">
        <v>68</v>
      </c>
    </row>
    <row r="2" spans="1:1" ht="14.75" customHeight="1" x14ac:dyDescent="0.35">
      <c r="A2" s="91" t="s">
        <v>69</v>
      </c>
    </row>
    <row r="3" spans="1:1" ht="14.75" customHeight="1" x14ac:dyDescent="0.35">
      <c r="A3" s="91" t="s">
        <v>70</v>
      </c>
    </row>
    <row r="4" spans="1:1" ht="14.75" customHeight="1" x14ac:dyDescent="0.35">
      <c r="A4" s="91" t="s">
        <v>71</v>
      </c>
    </row>
    <row r="5" spans="1:1" ht="14.75" customHeight="1" x14ac:dyDescent="0.35">
      <c r="A5" s="91" t="s">
        <v>72</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A75"/>
  <sheetViews>
    <sheetView showGridLines="0" topLeftCell="EQ1" zoomScaleNormal="100" workbookViewId="0">
      <selection activeCell="EX1" sqref="EX1:FB1048576"/>
    </sheetView>
  </sheetViews>
  <sheetFormatPr defaultColWidth="8.6328125" defaultRowHeight="14.75" customHeight="1" x14ac:dyDescent="0.35"/>
  <cols>
    <col min="1" max="4" width="8.6328125" style="33" customWidth="1"/>
    <col min="5" max="49" width="10.6328125" style="33" customWidth="1"/>
    <col min="50" max="158" width="10.6328125" style="91" customWidth="1"/>
    <col min="159" max="365" width="8.6328125" style="33" customWidth="1"/>
  </cols>
  <sheetData>
    <row r="1" spans="1:158" ht="14.75" customHeight="1" x14ac:dyDescent="0.35">
      <c r="A1" s="241"/>
      <c r="B1" s="242"/>
      <c r="C1" s="242"/>
      <c r="D1" s="242"/>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row>
    <row r="2" spans="1:158" ht="14.7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row>
    <row r="3" spans="1:158" ht="14.7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row>
    <row r="4" spans="1:158" ht="14.7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row>
    <row r="5" spans="1:158" ht="14.75" customHeight="1" x14ac:dyDescent="0.35">
      <c r="A5" s="239" t="s">
        <v>5</v>
      </c>
      <c r="B5" s="240"/>
      <c r="C5" s="240"/>
      <c r="D5" s="240"/>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row>
    <row r="6" spans="1:158" ht="14.7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row>
    <row r="7" spans="1:158" ht="14.75" customHeight="1" x14ac:dyDescent="0.35">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W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c r="EN7" s="16">
        <f t="shared" si="13"/>
        <v>11810.624999999996</v>
      </c>
      <c r="EO7" s="16">
        <f t="shared" si="13"/>
        <v>11968.825000000004</v>
      </c>
      <c r="EP7" s="16">
        <f t="shared" si="13"/>
        <v>11974</v>
      </c>
      <c r="EQ7" s="16">
        <f t="shared" si="13"/>
        <v>11966.45</v>
      </c>
      <c r="ER7" s="16">
        <f t="shared" si="13"/>
        <v>11926.475000000002</v>
      </c>
      <c r="ES7" s="16">
        <f t="shared" si="13"/>
        <v>11928.974999999999</v>
      </c>
      <c r="ET7" s="16">
        <f t="shared" si="13"/>
        <v>12016.624999999998</v>
      </c>
      <c r="EU7" s="16">
        <f t="shared" si="13"/>
        <v>11989.125000000004</v>
      </c>
      <c r="EV7" s="16">
        <f t="shared" si="13"/>
        <v>12003.600000000002</v>
      </c>
      <c r="EW7" s="16">
        <f t="shared" si="13"/>
        <v>12080.300000000001</v>
      </c>
      <c r="EX7" s="16">
        <f>(EX6+EX8)/2</f>
        <v>11913.849999999999</v>
      </c>
      <c r="EY7" s="16">
        <f>(EY6+EY8)/2</f>
        <v>11690.774999999998</v>
      </c>
      <c r="EZ7" s="16">
        <f>(EZ6+EZ8)/2</f>
        <v>11664.350000000002</v>
      </c>
      <c r="FA7" s="16">
        <f>(FA6+FA8)/2</f>
        <v>11670.45</v>
      </c>
      <c r="FB7" s="16">
        <f>(FB6+FB8)/2</f>
        <v>11696.974999999999</v>
      </c>
    </row>
    <row r="8" spans="1:158" ht="14.75" customHeight="1" x14ac:dyDescent="0.35">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W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c r="EN8" s="17">
        <f t="shared" si="20"/>
        <v>11791.749999999998</v>
      </c>
      <c r="EO8" s="17">
        <f t="shared" si="20"/>
        <v>11917.350000000002</v>
      </c>
      <c r="EP8" s="17">
        <f t="shared" si="20"/>
        <v>11939.95</v>
      </c>
      <c r="EQ8" s="17">
        <f t="shared" si="20"/>
        <v>11948.016666666666</v>
      </c>
      <c r="ER8" s="17">
        <f t="shared" si="20"/>
        <v>11908.216666666669</v>
      </c>
      <c r="ES8" s="17">
        <f t="shared" si="20"/>
        <v>11914.199999999999</v>
      </c>
      <c r="ET8" s="17">
        <f t="shared" si="20"/>
        <v>11983.566666666666</v>
      </c>
      <c r="EU8" s="17">
        <f t="shared" si="20"/>
        <v>11974.483333333335</v>
      </c>
      <c r="EV8" s="17">
        <f t="shared" si="20"/>
        <v>11992.150000000001</v>
      </c>
      <c r="EW8" s="17">
        <f t="shared" si="20"/>
        <v>12047.45</v>
      </c>
      <c r="EX8" s="17">
        <f>EX14+EX50</f>
        <v>11866.533333333333</v>
      </c>
      <c r="EY8" s="17">
        <f>EY14+EY50</f>
        <v>11654.699999999999</v>
      </c>
      <c r="EZ8" s="17">
        <f>EZ14+EZ50</f>
        <v>11640.800000000001</v>
      </c>
      <c r="FA8" s="17">
        <f>FA14+FA50</f>
        <v>11646.633333333333</v>
      </c>
      <c r="FB8" s="17">
        <f>FB14+FB50</f>
        <v>11677.833333333332</v>
      </c>
    </row>
    <row r="9" spans="1:158" ht="14.75" customHeight="1" x14ac:dyDescent="0.35">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W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c r="EN9" s="16">
        <f t="shared" si="27"/>
        <v>11768.724999999999</v>
      </c>
      <c r="EO9" s="16">
        <f t="shared" si="27"/>
        <v>11887.125000000004</v>
      </c>
      <c r="EP9" s="16">
        <f t="shared" si="27"/>
        <v>11916.85</v>
      </c>
      <c r="EQ9" s="16">
        <f t="shared" si="27"/>
        <v>11921.4</v>
      </c>
      <c r="ER9" s="16">
        <f t="shared" si="27"/>
        <v>11878.375000000004</v>
      </c>
      <c r="ES9" s="16">
        <f t="shared" si="27"/>
        <v>11902.05</v>
      </c>
      <c r="ET9" s="16">
        <f t="shared" si="27"/>
        <v>11965.249999999998</v>
      </c>
      <c r="EU9" s="16">
        <f t="shared" si="27"/>
        <v>11960.050000000003</v>
      </c>
      <c r="EV9" s="16">
        <f t="shared" si="27"/>
        <v>11980.800000000003</v>
      </c>
      <c r="EW9" s="16">
        <f t="shared" si="27"/>
        <v>11988.375</v>
      </c>
      <c r="EX9" s="16">
        <f>(EX8+EX10)/2</f>
        <v>11789.55</v>
      </c>
      <c r="EY9" s="16">
        <f>(EY8+EY10)/2</f>
        <v>11630</v>
      </c>
      <c r="EZ9" s="16">
        <f>(EZ8+EZ10)/2</f>
        <v>11605.325000000001</v>
      </c>
      <c r="FA9" s="16">
        <f>(FA8+FA10)/2</f>
        <v>11630.7</v>
      </c>
      <c r="FB9" s="16">
        <f>(FB8+FB10)/2</f>
        <v>11646.5</v>
      </c>
    </row>
    <row r="10" spans="1:158" ht="14.75" customHeight="1" x14ac:dyDescent="0.35">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W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c r="EN10" s="18">
        <f t="shared" si="34"/>
        <v>11745.699999999997</v>
      </c>
      <c r="EO10" s="18">
        <f t="shared" si="34"/>
        <v>11856.900000000005</v>
      </c>
      <c r="EP10" s="18">
        <f t="shared" si="34"/>
        <v>11893.75</v>
      </c>
      <c r="EQ10" s="18">
        <f t="shared" si="34"/>
        <v>11894.783333333333</v>
      </c>
      <c r="ER10" s="18">
        <f t="shared" si="34"/>
        <v>11848.533333333336</v>
      </c>
      <c r="ES10" s="18">
        <f t="shared" si="34"/>
        <v>11889.899999999998</v>
      </c>
      <c r="ET10" s="18">
        <f t="shared" si="34"/>
        <v>11946.933333333331</v>
      </c>
      <c r="EU10" s="18">
        <f t="shared" si="34"/>
        <v>11945.616666666669</v>
      </c>
      <c r="EV10" s="18">
        <f t="shared" si="34"/>
        <v>11969.450000000003</v>
      </c>
      <c r="EW10" s="18">
        <f t="shared" si="34"/>
        <v>11929.300000000001</v>
      </c>
      <c r="EX10" s="18">
        <f>(2*EX14)-EX3</f>
        <v>11712.566666666666</v>
      </c>
      <c r="EY10" s="18">
        <f>(2*EY14)-EY3</f>
        <v>11605.3</v>
      </c>
      <c r="EZ10" s="18">
        <f>(2*EZ14)-EZ3</f>
        <v>11569.85</v>
      </c>
      <c r="FA10" s="18">
        <f>(2*FA14)-FA3</f>
        <v>11614.766666666666</v>
      </c>
      <c r="FB10" s="18">
        <f>(2*FB14)-FB3</f>
        <v>11615.166666666666</v>
      </c>
    </row>
    <row r="11" spans="1:158" ht="14.75" customHeight="1" x14ac:dyDescent="0.35">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W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c r="EN11" s="16">
        <f t="shared" si="41"/>
        <v>11726.824999999997</v>
      </c>
      <c r="EO11" s="16">
        <f t="shared" si="41"/>
        <v>11805.425000000003</v>
      </c>
      <c r="EP11" s="16">
        <f t="shared" si="41"/>
        <v>11859.7</v>
      </c>
      <c r="EQ11" s="16">
        <f t="shared" si="41"/>
        <v>11876.349999999999</v>
      </c>
      <c r="ER11" s="16">
        <f t="shared" si="41"/>
        <v>11830.275000000001</v>
      </c>
      <c r="ES11" s="16">
        <f t="shared" si="41"/>
        <v>11875.124999999998</v>
      </c>
      <c r="ET11" s="16">
        <f t="shared" si="41"/>
        <v>11913.874999999998</v>
      </c>
      <c r="EU11" s="16">
        <f t="shared" si="41"/>
        <v>11930.975000000002</v>
      </c>
      <c r="EV11" s="16">
        <f t="shared" si="41"/>
        <v>11958.000000000002</v>
      </c>
      <c r="EW11" s="16">
        <f t="shared" si="41"/>
        <v>11896.45</v>
      </c>
      <c r="EX11" s="16">
        <f>(EX10+EX14)/2</f>
        <v>11665.25</v>
      </c>
      <c r="EY11" s="16">
        <f>(EY10+EY14)/2</f>
        <v>11569.224999999999</v>
      </c>
      <c r="EZ11" s="16">
        <f>(EZ10+EZ14)/2</f>
        <v>11546.3</v>
      </c>
      <c r="FA11" s="16">
        <f>(FA10+FA14)/2</f>
        <v>11590.95</v>
      </c>
      <c r="FB11" s="16">
        <f>(FB10+FB14)/2</f>
        <v>11596.025</v>
      </c>
    </row>
    <row r="12" spans="1:158"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row>
    <row r="13" spans="1:158" ht="14.75" customHeight="1" x14ac:dyDescent="0.35">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W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c r="EN13" s="20">
        <f t="shared" si="48"/>
        <v>11712.1</v>
      </c>
      <c r="EO13" s="20">
        <f t="shared" si="48"/>
        <v>11775.200000000004</v>
      </c>
      <c r="EP13" s="20">
        <f t="shared" si="48"/>
        <v>11836.599999999999</v>
      </c>
      <c r="EQ13" s="20">
        <f t="shared" si="48"/>
        <v>11866.099999999999</v>
      </c>
      <c r="ER13" s="20">
        <f t="shared" si="48"/>
        <v>11823.6</v>
      </c>
      <c r="ES13" s="20">
        <f t="shared" si="48"/>
        <v>11862.974999999999</v>
      </c>
      <c r="ET13" s="20">
        <f t="shared" si="48"/>
        <v>11895.558333333331</v>
      </c>
      <c r="EU13" s="20">
        <f t="shared" si="48"/>
        <v>11916.541666666668</v>
      </c>
      <c r="EV13" s="20">
        <f t="shared" si="48"/>
        <v>11946.650000000001</v>
      </c>
      <c r="EW13" s="20">
        <f t="shared" si="48"/>
        <v>11889.825000000001</v>
      </c>
      <c r="EX13" s="20">
        <f>EX14+EX57/2</f>
        <v>11647.599999999999</v>
      </c>
      <c r="EY13" s="20">
        <f>EY14+EY57/2</f>
        <v>11544.525</v>
      </c>
      <c r="EZ13" s="20">
        <f>EZ14+EZ57/2</f>
        <v>11534.674999999999</v>
      </c>
      <c r="FA13" s="20">
        <f>FA14+FA57/2</f>
        <v>11575.016666666666</v>
      </c>
      <c r="FB13" s="20">
        <f>FB14+FB57/2</f>
        <v>11589.075000000001</v>
      </c>
    </row>
    <row r="14" spans="1:158" ht="14.75" customHeight="1" x14ac:dyDescent="0.35">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W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c r="EN14" s="11">
        <f t="shared" si="55"/>
        <v>11707.949999999999</v>
      </c>
      <c r="EO14" s="11">
        <f t="shared" si="55"/>
        <v>11753.950000000003</v>
      </c>
      <c r="EP14" s="11">
        <f t="shared" si="55"/>
        <v>11825.65</v>
      </c>
      <c r="EQ14" s="11">
        <f t="shared" si="55"/>
        <v>11857.916666666666</v>
      </c>
      <c r="ER14" s="11">
        <f t="shared" si="55"/>
        <v>11812.016666666668</v>
      </c>
      <c r="ES14" s="11">
        <f t="shared" si="55"/>
        <v>11860.349999999999</v>
      </c>
      <c r="ET14" s="11">
        <f t="shared" si="55"/>
        <v>11880.816666666666</v>
      </c>
      <c r="EU14" s="11">
        <f t="shared" si="55"/>
        <v>11916.333333333334</v>
      </c>
      <c r="EV14" s="11">
        <f t="shared" si="55"/>
        <v>11946.550000000001</v>
      </c>
      <c r="EW14" s="11">
        <f t="shared" si="55"/>
        <v>11863.6</v>
      </c>
      <c r="EX14" s="11">
        <f>(EX2+EX3+EX4)/3</f>
        <v>11617.933333333332</v>
      </c>
      <c r="EY14" s="11">
        <f>(EY2+EY3+EY4)/3</f>
        <v>11533.15</v>
      </c>
      <c r="EZ14" s="11">
        <f>(EZ2+EZ3+EZ4)/3</f>
        <v>11522.75</v>
      </c>
      <c r="FA14" s="11">
        <f>(FA2+FA3+FA4)/3</f>
        <v>11567.133333333333</v>
      </c>
      <c r="FB14" s="11">
        <f>(FB2+FB3+FB4)/3</f>
        <v>11576.883333333333</v>
      </c>
    </row>
    <row r="15" spans="1:158" ht="14.75" customHeight="1" x14ac:dyDescent="0.35">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W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c r="EN15" s="21">
        <f t="shared" si="62"/>
        <v>11703.799999999997</v>
      </c>
      <c r="EO15" s="21">
        <f t="shared" si="62"/>
        <v>11732.7</v>
      </c>
      <c r="EP15" s="21">
        <f t="shared" si="62"/>
        <v>11814.7</v>
      </c>
      <c r="EQ15" s="21">
        <f t="shared" si="62"/>
        <v>11849.733333333334</v>
      </c>
      <c r="ER15" s="21">
        <f t="shared" si="62"/>
        <v>11800.433333333336</v>
      </c>
      <c r="ES15" s="21">
        <f t="shared" si="62"/>
        <v>11857.724999999999</v>
      </c>
      <c r="ET15" s="21">
        <f t="shared" si="62"/>
        <v>11866.075000000001</v>
      </c>
      <c r="EU15" s="21">
        <f t="shared" si="62"/>
        <v>11916.125</v>
      </c>
      <c r="EV15" s="21">
        <f t="shared" si="62"/>
        <v>11946.45</v>
      </c>
      <c r="EW15" s="21">
        <f t="shared" si="62"/>
        <v>11837.375</v>
      </c>
      <c r="EX15" s="21">
        <f>EX14-EX57/2</f>
        <v>11588.266666666666</v>
      </c>
      <c r="EY15" s="21">
        <f>EY14-EY57/2</f>
        <v>11521.775</v>
      </c>
      <c r="EZ15" s="21">
        <f>EZ14-EZ57/2</f>
        <v>11510.825000000001</v>
      </c>
      <c r="FA15" s="21">
        <f>FA14-FA57/2</f>
        <v>11559.25</v>
      </c>
      <c r="FB15" s="21">
        <f>FB14-FB57/2</f>
        <v>11564.691666666666</v>
      </c>
    </row>
    <row r="16" spans="1:158"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row>
    <row r="17" spans="1:158" ht="14.75" customHeight="1" x14ac:dyDescent="0.35">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W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c r="EN17" s="16">
        <f t="shared" si="69"/>
        <v>11684.924999999999</v>
      </c>
      <c r="EO17" s="16">
        <f t="shared" si="69"/>
        <v>11723.725000000004</v>
      </c>
      <c r="EP17" s="16">
        <f t="shared" si="69"/>
        <v>11802.55</v>
      </c>
      <c r="EQ17" s="16">
        <f t="shared" si="69"/>
        <v>11831.3</v>
      </c>
      <c r="ER17" s="16">
        <f t="shared" si="69"/>
        <v>11782.175000000003</v>
      </c>
      <c r="ES17" s="16">
        <f t="shared" si="69"/>
        <v>11848.199999999997</v>
      </c>
      <c r="ET17" s="16">
        <f t="shared" si="69"/>
        <v>11862.499999999998</v>
      </c>
      <c r="EU17" s="16">
        <f t="shared" si="69"/>
        <v>11901.900000000001</v>
      </c>
      <c r="EV17" s="16">
        <f t="shared" si="69"/>
        <v>11935.2</v>
      </c>
      <c r="EW17" s="16">
        <f t="shared" si="69"/>
        <v>11804.525000000001</v>
      </c>
      <c r="EX17" s="16">
        <f>(EX14+EX18)/2</f>
        <v>11540.949999999999</v>
      </c>
      <c r="EY17" s="16">
        <f>(EY14+EY18)/2</f>
        <v>11508.45</v>
      </c>
      <c r="EZ17" s="16">
        <f>(EZ14+EZ18)/2</f>
        <v>11487.275</v>
      </c>
      <c r="FA17" s="16">
        <f>(FA14+FA18)/2</f>
        <v>11551.2</v>
      </c>
      <c r="FB17" s="16">
        <f>(FB14+FB18)/2</f>
        <v>11545.55</v>
      </c>
    </row>
    <row r="18" spans="1:158" ht="14.75" customHeight="1" x14ac:dyDescent="0.35">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W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c r="EN18" s="22">
        <f t="shared" si="76"/>
        <v>11661.899999999998</v>
      </c>
      <c r="EO18" s="22">
        <f t="shared" si="76"/>
        <v>11693.500000000005</v>
      </c>
      <c r="EP18" s="22">
        <f t="shared" si="76"/>
        <v>11779.449999999999</v>
      </c>
      <c r="EQ18" s="22">
        <f t="shared" si="76"/>
        <v>11804.683333333332</v>
      </c>
      <c r="ER18" s="22">
        <f t="shared" si="76"/>
        <v>11752.333333333336</v>
      </c>
      <c r="ES18" s="22">
        <f t="shared" si="76"/>
        <v>11836.049999999997</v>
      </c>
      <c r="ET18" s="22">
        <f t="shared" si="76"/>
        <v>11844.183333333331</v>
      </c>
      <c r="EU18" s="22">
        <f t="shared" si="76"/>
        <v>11887.466666666667</v>
      </c>
      <c r="EV18" s="22">
        <f t="shared" si="76"/>
        <v>11923.850000000002</v>
      </c>
      <c r="EW18" s="22">
        <f t="shared" si="76"/>
        <v>11745.45</v>
      </c>
      <c r="EX18" s="22">
        <f>2*EX14-EX2</f>
        <v>11463.966666666665</v>
      </c>
      <c r="EY18" s="22">
        <f>2*EY14-EY2</f>
        <v>11483.75</v>
      </c>
      <c r="EZ18" s="22">
        <f>2*EZ14-EZ2</f>
        <v>11451.8</v>
      </c>
      <c r="FA18" s="22">
        <f>2*FA14-FA2</f>
        <v>11535.266666666666</v>
      </c>
      <c r="FB18" s="22">
        <f>2*FB14-FB2</f>
        <v>11514.216666666667</v>
      </c>
    </row>
    <row r="19" spans="1:158" ht="14.75" customHeight="1" x14ac:dyDescent="0.35">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W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c r="EN19" s="16">
        <f t="shared" si="83"/>
        <v>11643.024999999998</v>
      </c>
      <c r="EO19" s="16">
        <f t="shared" si="83"/>
        <v>11642.025000000005</v>
      </c>
      <c r="EP19" s="16">
        <f t="shared" si="83"/>
        <v>11745.399999999998</v>
      </c>
      <c r="EQ19" s="16">
        <f t="shared" si="83"/>
        <v>11786.25</v>
      </c>
      <c r="ER19" s="16">
        <f t="shared" si="83"/>
        <v>11734.075000000001</v>
      </c>
      <c r="ES19" s="16">
        <f t="shared" si="83"/>
        <v>11821.274999999998</v>
      </c>
      <c r="ET19" s="16">
        <f t="shared" si="83"/>
        <v>11811.124999999998</v>
      </c>
      <c r="EU19" s="16">
        <f t="shared" si="83"/>
        <v>11872.825000000001</v>
      </c>
      <c r="EV19" s="16">
        <f t="shared" si="83"/>
        <v>11912.400000000001</v>
      </c>
      <c r="EW19" s="16">
        <f t="shared" si="83"/>
        <v>11712.6</v>
      </c>
      <c r="EX19" s="16">
        <f>(EX18+EX20)/2</f>
        <v>11416.649999999998</v>
      </c>
      <c r="EY19" s="16">
        <f>(EY18+EY20)/2</f>
        <v>11447.674999999999</v>
      </c>
      <c r="EZ19" s="16">
        <f>(EZ18+EZ20)/2</f>
        <v>11428.25</v>
      </c>
      <c r="FA19" s="16">
        <f>(FA18+FA20)/2</f>
        <v>11511.45</v>
      </c>
      <c r="FB19" s="16">
        <f>(FB18+FB20)/2</f>
        <v>11495.075000000001</v>
      </c>
    </row>
    <row r="20" spans="1:158" ht="14.75" customHeight="1" x14ac:dyDescent="0.35">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W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c r="EN20" s="23">
        <f t="shared" si="90"/>
        <v>11624.15</v>
      </c>
      <c r="EO20" s="23">
        <f t="shared" si="90"/>
        <v>11590.550000000003</v>
      </c>
      <c r="EP20" s="23">
        <f t="shared" si="90"/>
        <v>11711.349999999999</v>
      </c>
      <c r="EQ20" s="23">
        <f t="shared" si="90"/>
        <v>11767.816666666666</v>
      </c>
      <c r="ER20" s="23">
        <f t="shared" si="90"/>
        <v>11715.816666666668</v>
      </c>
      <c r="ES20" s="23">
        <f t="shared" si="90"/>
        <v>11806.499999999998</v>
      </c>
      <c r="ET20" s="23">
        <f t="shared" si="90"/>
        <v>11778.066666666666</v>
      </c>
      <c r="EU20" s="23">
        <f t="shared" si="90"/>
        <v>11858.183333333332</v>
      </c>
      <c r="EV20" s="23">
        <f t="shared" si="90"/>
        <v>11900.95</v>
      </c>
      <c r="EW20" s="23">
        <f t="shared" si="90"/>
        <v>11679.75</v>
      </c>
      <c r="EX20" s="23">
        <f>EX14-EX50</f>
        <v>11369.333333333332</v>
      </c>
      <c r="EY20" s="23">
        <f>EY14-EY50</f>
        <v>11411.6</v>
      </c>
      <c r="EZ20" s="23">
        <f>EZ14-EZ50</f>
        <v>11404.699999999999</v>
      </c>
      <c r="FA20" s="23">
        <f>FA14-FA50</f>
        <v>11487.633333333333</v>
      </c>
      <c r="FB20" s="23">
        <f>FB14-FB50</f>
        <v>11475.933333333334</v>
      </c>
    </row>
    <row r="21" spans="1:158" ht="14.75" customHeight="1" x14ac:dyDescent="0.35">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W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c r="EN21" s="16">
        <f t="shared" si="97"/>
        <v>11601.125</v>
      </c>
      <c r="EO21" s="16">
        <f t="shared" si="97"/>
        <v>11560.325000000004</v>
      </c>
      <c r="EP21" s="16">
        <f t="shared" si="97"/>
        <v>11688.249999999998</v>
      </c>
      <c r="EQ21" s="16">
        <f t="shared" si="97"/>
        <v>11741.199999999999</v>
      </c>
      <c r="ER21" s="16">
        <f t="shared" si="97"/>
        <v>11685.975000000002</v>
      </c>
      <c r="ES21" s="16">
        <f t="shared" si="97"/>
        <v>11794.349999999999</v>
      </c>
      <c r="ET21" s="16">
        <f t="shared" si="97"/>
        <v>11759.749999999998</v>
      </c>
      <c r="EU21" s="16">
        <f t="shared" si="97"/>
        <v>11843.75</v>
      </c>
      <c r="EV21" s="16">
        <f t="shared" si="97"/>
        <v>11889.600000000002</v>
      </c>
      <c r="EW21" s="16">
        <f t="shared" si="97"/>
        <v>11620.674999999999</v>
      </c>
      <c r="EX21" s="16">
        <f>(EX20+EX22)/2</f>
        <v>11292.349999999999</v>
      </c>
      <c r="EY21" s="16">
        <f>(EY20+EY22)/2</f>
        <v>11386.900000000001</v>
      </c>
      <c r="EZ21" s="16">
        <f>(EZ20+EZ22)/2</f>
        <v>11369.224999999999</v>
      </c>
      <c r="FA21" s="16">
        <f>(FA20+FA22)/2</f>
        <v>11471.7</v>
      </c>
      <c r="FB21" s="16">
        <f>(FB20+FB22)/2</f>
        <v>11444.600000000002</v>
      </c>
    </row>
    <row r="22" spans="1:158" ht="14.75" customHeight="1" x14ac:dyDescent="0.35">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W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c r="EN22" s="24">
        <f t="shared" si="104"/>
        <v>11578.099999999999</v>
      </c>
      <c r="EO22" s="24">
        <f t="shared" si="104"/>
        <v>11530.100000000006</v>
      </c>
      <c r="EP22" s="24">
        <f t="shared" si="104"/>
        <v>11665.149999999998</v>
      </c>
      <c r="EQ22" s="24">
        <f t="shared" si="104"/>
        <v>11714.583333333332</v>
      </c>
      <c r="ER22" s="24">
        <f t="shared" si="104"/>
        <v>11656.133333333335</v>
      </c>
      <c r="ES22" s="24">
        <f t="shared" si="104"/>
        <v>11782.199999999997</v>
      </c>
      <c r="ET22" s="24">
        <f t="shared" si="104"/>
        <v>11741.433333333331</v>
      </c>
      <c r="EU22" s="24">
        <f t="shared" si="104"/>
        <v>11829.316666666666</v>
      </c>
      <c r="EV22" s="24">
        <f t="shared" si="104"/>
        <v>11878.250000000002</v>
      </c>
      <c r="EW22" s="24">
        <f t="shared" si="104"/>
        <v>11561.6</v>
      </c>
      <c r="EX22" s="24">
        <f>EX18-EX50</f>
        <v>11215.366666666665</v>
      </c>
      <c r="EY22" s="24">
        <f>EY18-EY50</f>
        <v>11362.2</v>
      </c>
      <c r="EZ22" s="24">
        <f>EZ18-EZ50</f>
        <v>11333.749999999998</v>
      </c>
      <c r="FA22" s="24">
        <f>FA18-FA50</f>
        <v>11455.766666666666</v>
      </c>
      <c r="FB22" s="24">
        <f>FB18-FB50</f>
        <v>11413.266666666668</v>
      </c>
    </row>
    <row r="23" spans="1:158" ht="14.75" customHeight="1" x14ac:dyDescent="0.35">
      <c r="A23" s="239" t="s">
        <v>21</v>
      </c>
      <c r="B23" s="240"/>
      <c r="C23" s="240"/>
      <c r="D23" s="240"/>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row>
    <row r="24" spans="1:158" ht="14.75" customHeight="1" x14ac:dyDescent="0.35">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W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c r="EN24" s="17">
        <f t="shared" si="111"/>
        <v>11783.661471097323</v>
      </c>
      <c r="EO24" s="17">
        <f t="shared" si="111"/>
        <v>11961.889870397392</v>
      </c>
      <c r="EP24" s="17">
        <f t="shared" si="111"/>
        <v>11962.724927174453</v>
      </c>
      <c r="EQ24" s="17">
        <f t="shared" si="111"/>
        <v>11931.806250925256</v>
      </c>
      <c r="ER24" s="17">
        <f t="shared" si="111"/>
        <v>11885.159062884804</v>
      </c>
      <c r="ES24" s="17">
        <f t="shared" si="111"/>
        <v>11919.608398417691</v>
      </c>
      <c r="ET24" s="17">
        <f t="shared" si="111"/>
        <v>12013.881413408717</v>
      </c>
      <c r="EU24" s="17">
        <f t="shared" si="111"/>
        <v>11975.045288780648</v>
      </c>
      <c r="EV24" s="17">
        <f t="shared" si="111"/>
        <v>11992.438342076463</v>
      </c>
      <c r="EW24" s="17">
        <f t="shared" si="111"/>
        <v>11995.206478483458</v>
      </c>
      <c r="EX24" s="17">
        <f>(EX2/EX3)*EX4</f>
        <v>11807.961550944607</v>
      </c>
      <c r="EY24" s="17">
        <f>(EY2/EY3)*EY4</f>
        <v>11678.456464968151</v>
      </c>
      <c r="EZ24" s="17">
        <f>(EZ2/EZ3)*EZ4</f>
        <v>11617.189172726601</v>
      </c>
      <c r="FA24" s="17">
        <f>(FA2/FA3)*FA4</f>
        <v>11662.837545032336</v>
      </c>
      <c r="FB24" s="17">
        <f>(FB2/FB3)*FB4</f>
        <v>11653.571609640683</v>
      </c>
    </row>
    <row r="25" spans="1:158" ht="14.75" customHeight="1" x14ac:dyDescent="0.35">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W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c r="EN25" s="16">
        <f t="shared" si="118"/>
        <v>11772.656559999999</v>
      </c>
      <c r="EO25" s="16">
        <f t="shared" si="118"/>
        <v>11938.80408</v>
      </c>
      <c r="EP25" s="16">
        <f t="shared" si="118"/>
        <v>11947.128159999998</v>
      </c>
      <c r="EQ25" s="16">
        <f t="shared" si="118"/>
        <v>11920.045119999999</v>
      </c>
      <c r="ER25" s="16">
        <f t="shared" si="118"/>
        <v>11872.659439999999</v>
      </c>
      <c r="ES25" s="16">
        <f t="shared" si="118"/>
        <v>11912.514120000002</v>
      </c>
      <c r="ET25" s="16">
        <f t="shared" si="118"/>
        <v>11999.8158</v>
      </c>
      <c r="EU25" s="16">
        <f t="shared" si="118"/>
        <v>11967.410279999998</v>
      </c>
      <c r="EV25" s="16">
        <f t="shared" si="118"/>
        <v>11986.476719999999</v>
      </c>
      <c r="EW25" s="16">
        <f t="shared" si="118"/>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row>
    <row r="26" spans="1:158" ht="14.75" customHeight="1" x14ac:dyDescent="0.35">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W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c r="EN26" s="18">
        <f t="shared" si="125"/>
        <v>11745.74</v>
      </c>
      <c r="EO26" s="18">
        <f t="shared" si="125"/>
        <v>11886.32</v>
      </c>
      <c r="EP26" s="18">
        <f t="shared" si="125"/>
        <v>11910.414999999999</v>
      </c>
      <c r="EQ26" s="18">
        <f t="shared" si="125"/>
        <v>11891.105</v>
      </c>
      <c r="ER26" s="18">
        <f t="shared" si="125"/>
        <v>11841.76</v>
      </c>
      <c r="ES26" s="18">
        <f t="shared" si="125"/>
        <v>11895.217500000001</v>
      </c>
      <c r="ET26" s="18">
        <f t="shared" si="125"/>
        <v>11966.8125</v>
      </c>
      <c r="EU26" s="18">
        <f t="shared" si="125"/>
        <v>11948.7325</v>
      </c>
      <c r="EV26" s="18">
        <f t="shared" si="125"/>
        <v>11971.83</v>
      </c>
      <c r="EW26" s="18">
        <f t="shared" si="125"/>
        <v>11912.2675</v>
      </c>
      <c r="EX26" s="18">
        <f>EX4+EX51/2</f>
        <v>11695.33</v>
      </c>
      <c r="EY26" s="18">
        <f>EY4+EY51/2</f>
        <v>11622.752499999999</v>
      </c>
      <c r="EZ26" s="18">
        <f>EZ4+EZ51/2</f>
        <v>11563.827499999999</v>
      </c>
      <c r="FA26" s="18">
        <f>FA4+FA51/2</f>
        <v>11626.625</v>
      </c>
      <c r="FB26" s="18">
        <f>FB4+FB51/2</f>
        <v>11608.022499999999</v>
      </c>
    </row>
    <row r="27" spans="1:158" ht="14.75" customHeight="1" x14ac:dyDescent="0.35">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W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c r="EN27" s="7">
        <f t="shared" si="132"/>
        <v>11722.695</v>
      </c>
      <c r="EO27" s="7">
        <f t="shared" si="132"/>
        <v>11841.385</v>
      </c>
      <c r="EP27" s="7">
        <f t="shared" si="132"/>
        <v>11878.9825</v>
      </c>
      <c r="EQ27" s="7">
        <f t="shared" si="132"/>
        <v>11866.327499999999</v>
      </c>
      <c r="ER27" s="7">
        <f t="shared" si="132"/>
        <v>11815.305</v>
      </c>
      <c r="ES27" s="7">
        <f t="shared" si="132"/>
        <v>11880.408750000001</v>
      </c>
      <c r="ET27" s="7">
        <f t="shared" si="132"/>
        <v>11938.55625</v>
      </c>
      <c r="EU27" s="7">
        <f t="shared" si="132"/>
        <v>11932.741250000001</v>
      </c>
      <c r="EV27" s="7">
        <f t="shared" si="132"/>
        <v>11959.29</v>
      </c>
      <c r="EW27" s="7">
        <f t="shared" si="132"/>
        <v>11861.70875</v>
      </c>
      <c r="EX27" s="7">
        <f>EX4+EX51/4</f>
        <v>11626.965</v>
      </c>
      <c r="EY27" s="7">
        <f>EY4+EY51/4</f>
        <v>11589.32625</v>
      </c>
      <c r="EZ27" s="7">
        <f>EZ4+EZ51/4</f>
        <v>11531.36375</v>
      </c>
      <c r="FA27" s="7">
        <f>FA4+FA51/4</f>
        <v>11604.762499999999</v>
      </c>
      <c r="FB27" s="7">
        <f>FB4+FB51/4</f>
        <v>11580.26125</v>
      </c>
    </row>
    <row r="28" spans="1:158" ht="14.75" customHeight="1" x14ac:dyDescent="0.35">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W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c r="EN28" s="16">
        <f t="shared" si="139"/>
        <v>11715.013333333332</v>
      </c>
      <c r="EO28" s="16">
        <f t="shared" si="139"/>
        <v>11826.406666666668</v>
      </c>
      <c r="EP28" s="16">
        <f t="shared" si="139"/>
        <v>11868.504999999999</v>
      </c>
      <c r="EQ28" s="16">
        <f t="shared" si="139"/>
        <v>11858.068333333333</v>
      </c>
      <c r="ER28" s="16">
        <f t="shared" si="139"/>
        <v>11806.486666666668</v>
      </c>
      <c r="ES28" s="16">
        <f t="shared" si="139"/>
        <v>11875.4725</v>
      </c>
      <c r="ET28" s="16">
        <f t="shared" si="139"/>
        <v>11929.137499999999</v>
      </c>
      <c r="EU28" s="16">
        <f t="shared" si="139"/>
        <v>11927.410833333333</v>
      </c>
      <c r="EV28" s="16">
        <f t="shared" si="139"/>
        <v>11955.11</v>
      </c>
      <c r="EW28" s="16">
        <f t="shared" si="139"/>
        <v>11844.855833333333</v>
      </c>
      <c r="EX28" s="16">
        <f>EX4+EX51/6</f>
        <v>11604.176666666666</v>
      </c>
      <c r="EY28" s="16">
        <f>EY4+EY51/6</f>
        <v>11578.184166666666</v>
      </c>
      <c r="EZ28" s="16">
        <f>EZ4+EZ51/6</f>
        <v>11520.5425</v>
      </c>
      <c r="FA28" s="16">
        <f>FA4+FA51/6</f>
        <v>11597.475</v>
      </c>
      <c r="FB28" s="16">
        <f>FB4+FB51/6</f>
        <v>11571.0075</v>
      </c>
    </row>
    <row r="29" spans="1:158" ht="14.75" customHeight="1" x14ac:dyDescent="0.35">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W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c r="EN29" s="16">
        <f t="shared" si="146"/>
        <v>11707.331666666667</v>
      </c>
      <c r="EO29" s="16">
        <f t="shared" si="146"/>
        <v>11811.428333333333</v>
      </c>
      <c r="EP29" s="16">
        <f t="shared" si="146"/>
        <v>11858.0275</v>
      </c>
      <c r="EQ29" s="16">
        <f t="shared" si="146"/>
        <v>11849.809166666666</v>
      </c>
      <c r="ER29" s="16">
        <f t="shared" si="146"/>
        <v>11797.668333333333</v>
      </c>
      <c r="ES29" s="16">
        <f t="shared" si="146"/>
        <v>11870.536250000001</v>
      </c>
      <c r="ET29" s="16">
        <f t="shared" si="146"/>
        <v>11919.71875</v>
      </c>
      <c r="EU29" s="16">
        <f t="shared" si="146"/>
        <v>11922.080416666668</v>
      </c>
      <c r="EV29" s="16">
        <f t="shared" si="146"/>
        <v>11950.93</v>
      </c>
      <c r="EW29" s="16">
        <f t="shared" si="146"/>
        <v>11828.002916666666</v>
      </c>
      <c r="EX29" s="16">
        <f>EX4+EX51/12</f>
        <v>11581.388333333334</v>
      </c>
      <c r="EY29" s="16">
        <f>EY4+EY51/12</f>
        <v>11567.042083333334</v>
      </c>
      <c r="EZ29" s="16">
        <f>EZ4+EZ51/12</f>
        <v>11509.721250000001</v>
      </c>
      <c r="FA29" s="16">
        <f>FA4+FA51/12</f>
        <v>11590.1875</v>
      </c>
      <c r="FB29" s="16">
        <f>FB4+FB51/12</f>
        <v>11561.75375</v>
      </c>
    </row>
    <row r="30" spans="1:158" ht="14.75" customHeight="1" x14ac:dyDescent="0.35">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W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c r="EN30" s="11">
        <f t="shared" si="153"/>
        <v>11699.65</v>
      </c>
      <c r="EO30" s="11">
        <f t="shared" si="153"/>
        <v>11796.45</v>
      </c>
      <c r="EP30" s="11">
        <f t="shared" si="153"/>
        <v>11847.55</v>
      </c>
      <c r="EQ30" s="11">
        <f t="shared" si="153"/>
        <v>11841.55</v>
      </c>
      <c r="ER30" s="11">
        <f t="shared" si="153"/>
        <v>11788.85</v>
      </c>
      <c r="ES30" s="11">
        <f t="shared" si="153"/>
        <v>11865.6</v>
      </c>
      <c r="ET30" s="11">
        <f t="shared" si="153"/>
        <v>11910.3</v>
      </c>
      <c r="EU30" s="11">
        <f t="shared" si="153"/>
        <v>11916.75</v>
      </c>
      <c r="EV30" s="11">
        <f t="shared" si="153"/>
        <v>11946.75</v>
      </c>
      <c r="EW30" s="11">
        <f t="shared" si="153"/>
        <v>11811.15</v>
      </c>
      <c r="EX30" s="11">
        <f>EX4</f>
        <v>11558.6</v>
      </c>
      <c r="EY30" s="11">
        <f>EY4</f>
        <v>11555.9</v>
      </c>
      <c r="EZ30" s="11">
        <f>EZ4</f>
        <v>11498.9</v>
      </c>
      <c r="FA30" s="11">
        <f>FA4</f>
        <v>11582.9</v>
      </c>
      <c r="FB30" s="11">
        <f>FB4</f>
        <v>11552.5</v>
      </c>
    </row>
    <row r="31" spans="1:158" ht="14.75" customHeight="1" x14ac:dyDescent="0.35">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W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c r="EN31" s="16">
        <f t="shared" si="160"/>
        <v>11691.968333333332</v>
      </c>
      <c r="EO31" s="16">
        <f t="shared" si="160"/>
        <v>11781.471666666668</v>
      </c>
      <c r="EP31" s="16">
        <f t="shared" si="160"/>
        <v>11837.072499999998</v>
      </c>
      <c r="EQ31" s="16">
        <f t="shared" si="160"/>
        <v>11833.290833333333</v>
      </c>
      <c r="ER31" s="16">
        <f t="shared" si="160"/>
        <v>11780.031666666668</v>
      </c>
      <c r="ES31" s="16">
        <f t="shared" si="160"/>
        <v>11860.66375</v>
      </c>
      <c r="ET31" s="16">
        <f t="shared" si="160"/>
        <v>11900.881249999999</v>
      </c>
      <c r="EU31" s="16">
        <f t="shared" si="160"/>
        <v>11911.419583333332</v>
      </c>
      <c r="EV31" s="16">
        <f t="shared" si="160"/>
        <v>11942.57</v>
      </c>
      <c r="EW31" s="16">
        <f t="shared" si="160"/>
        <v>11794.297083333333</v>
      </c>
      <c r="EX31" s="16">
        <f>EX4-EX51/12</f>
        <v>11535.811666666666</v>
      </c>
      <c r="EY31" s="16">
        <f>EY4-EY51/12</f>
        <v>11544.757916666666</v>
      </c>
      <c r="EZ31" s="16">
        <f>EZ4-EZ51/12</f>
        <v>11488.078749999999</v>
      </c>
      <c r="FA31" s="16">
        <f>FA4-FA51/12</f>
        <v>11575.612499999999</v>
      </c>
      <c r="FB31" s="16">
        <f>FB4-FB51/12</f>
        <v>11543.24625</v>
      </c>
    </row>
    <row r="32" spans="1:158" ht="14.75" customHeight="1" x14ac:dyDescent="0.35">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W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c r="EN32" s="16">
        <f t="shared" si="167"/>
        <v>11684.286666666667</v>
      </c>
      <c r="EO32" s="16">
        <f t="shared" si="167"/>
        <v>11766.493333333334</v>
      </c>
      <c r="EP32" s="16">
        <f t="shared" si="167"/>
        <v>11826.594999999999</v>
      </c>
      <c r="EQ32" s="16">
        <f t="shared" si="167"/>
        <v>11825.031666666666</v>
      </c>
      <c r="ER32" s="16">
        <f t="shared" si="167"/>
        <v>11771.213333333333</v>
      </c>
      <c r="ES32" s="16">
        <f t="shared" si="167"/>
        <v>11855.727500000001</v>
      </c>
      <c r="ET32" s="16">
        <f t="shared" si="167"/>
        <v>11891.4625</v>
      </c>
      <c r="EU32" s="16">
        <f t="shared" si="167"/>
        <v>11906.089166666667</v>
      </c>
      <c r="EV32" s="16">
        <f t="shared" si="167"/>
        <v>11938.39</v>
      </c>
      <c r="EW32" s="16">
        <f t="shared" si="167"/>
        <v>11777.444166666666</v>
      </c>
      <c r="EX32" s="16">
        <f>EX4-EX51/6</f>
        <v>11513.023333333334</v>
      </c>
      <c r="EY32" s="16">
        <f>EY4-EY51/6</f>
        <v>11533.615833333333</v>
      </c>
      <c r="EZ32" s="16">
        <f>EZ4-EZ51/6</f>
        <v>11477.2575</v>
      </c>
      <c r="FA32" s="16">
        <f>FA4-FA51/6</f>
        <v>11568.324999999999</v>
      </c>
      <c r="FB32" s="16">
        <f>FB4-FB51/6</f>
        <v>11533.9925</v>
      </c>
    </row>
    <row r="33" spans="1:158" ht="14.75" customHeight="1" x14ac:dyDescent="0.35">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W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c r="EN33" s="10">
        <f t="shared" si="174"/>
        <v>11676.605</v>
      </c>
      <c r="EO33" s="10">
        <f t="shared" si="174"/>
        <v>11751.515000000001</v>
      </c>
      <c r="EP33" s="10">
        <f t="shared" si="174"/>
        <v>11816.117499999998</v>
      </c>
      <c r="EQ33" s="10">
        <f t="shared" si="174"/>
        <v>11816.772499999999</v>
      </c>
      <c r="ER33" s="10">
        <f t="shared" si="174"/>
        <v>11762.395</v>
      </c>
      <c r="ES33" s="10">
        <f t="shared" si="174"/>
        <v>11850.79125</v>
      </c>
      <c r="ET33" s="10">
        <f t="shared" si="174"/>
        <v>11882.043749999999</v>
      </c>
      <c r="EU33" s="10">
        <f t="shared" si="174"/>
        <v>11900.758749999999</v>
      </c>
      <c r="EV33" s="10">
        <f t="shared" si="174"/>
        <v>11934.21</v>
      </c>
      <c r="EW33" s="10">
        <f t="shared" si="174"/>
        <v>11760.591249999999</v>
      </c>
      <c r="EX33" s="10">
        <f>EX4-EX51/4</f>
        <v>11490.235000000001</v>
      </c>
      <c r="EY33" s="10">
        <f>EY4-EY51/4</f>
        <v>11522.473749999999</v>
      </c>
      <c r="EZ33" s="10">
        <f>EZ4-EZ51/4</f>
        <v>11466.436249999999</v>
      </c>
      <c r="FA33" s="10">
        <f>FA4-FA51/4</f>
        <v>11561.0375</v>
      </c>
      <c r="FB33" s="10">
        <f>FB4-FB51/4</f>
        <v>11524.73875</v>
      </c>
    </row>
    <row r="34" spans="1:158" ht="14.75" customHeight="1" x14ac:dyDescent="0.35">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W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c r="EN34" s="22">
        <f t="shared" si="181"/>
        <v>11653.56</v>
      </c>
      <c r="EO34" s="22">
        <f t="shared" si="181"/>
        <v>11706.580000000002</v>
      </c>
      <c r="EP34" s="22">
        <f t="shared" si="181"/>
        <v>11784.684999999999</v>
      </c>
      <c r="EQ34" s="22">
        <f t="shared" si="181"/>
        <v>11791.994999999999</v>
      </c>
      <c r="ER34" s="22">
        <f t="shared" si="181"/>
        <v>11735.94</v>
      </c>
      <c r="ES34" s="22">
        <f t="shared" si="181"/>
        <v>11835.9825</v>
      </c>
      <c r="ET34" s="22">
        <f t="shared" si="181"/>
        <v>11853.787499999999</v>
      </c>
      <c r="EU34" s="22">
        <f t="shared" si="181"/>
        <v>11884.7675</v>
      </c>
      <c r="EV34" s="22">
        <f t="shared" si="181"/>
        <v>11921.67</v>
      </c>
      <c r="EW34" s="22">
        <f t="shared" si="181"/>
        <v>11710.032499999999</v>
      </c>
      <c r="EX34" s="22">
        <f>EX4-EX51/2</f>
        <v>11421.87</v>
      </c>
      <c r="EY34" s="22">
        <f>EY4-EY51/2</f>
        <v>11489.047500000001</v>
      </c>
      <c r="EZ34" s="22">
        <f>EZ4-EZ51/2</f>
        <v>11433.9725</v>
      </c>
      <c r="FA34" s="22">
        <f>FA4-FA51/2</f>
        <v>11539.174999999999</v>
      </c>
      <c r="FB34" s="22">
        <f>FB4-FB51/2</f>
        <v>11496.977500000001</v>
      </c>
    </row>
    <row r="35" spans="1:158" ht="14.75" customHeight="1" x14ac:dyDescent="0.35">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W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c r="EN35" s="16">
        <f t="shared" si="188"/>
        <v>11626.64344</v>
      </c>
      <c r="EO35" s="16">
        <f t="shared" si="188"/>
        <v>11654.095920000002</v>
      </c>
      <c r="EP35" s="16">
        <f t="shared" si="188"/>
        <v>11747.97184</v>
      </c>
      <c r="EQ35" s="16">
        <f t="shared" si="188"/>
        <v>11763.05488</v>
      </c>
      <c r="ER35" s="16">
        <f t="shared" si="188"/>
        <v>11705.040560000001</v>
      </c>
      <c r="ES35" s="16">
        <f t="shared" si="188"/>
        <v>11818.685879999999</v>
      </c>
      <c r="ET35" s="16">
        <f t="shared" si="188"/>
        <v>11820.784199999998</v>
      </c>
      <c r="EU35" s="16">
        <f t="shared" si="188"/>
        <v>11866.089720000002</v>
      </c>
      <c r="EV35" s="16">
        <f t="shared" si="188"/>
        <v>11907.023280000001</v>
      </c>
      <c r="EW35" s="16">
        <f t="shared" si="18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row>
    <row r="36" spans="1:158" ht="14.75" customHeight="1" x14ac:dyDescent="0.35">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W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c r="EN36" s="23">
        <f t="shared" si="195"/>
        <v>11615.638528902677</v>
      </c>
      <c r="EO36" s="23">
        <f t="shared" si="195"/>
        <v>11631.01012960261</v>
      </c>
      <c r="EP36" s="23">
        <f t="shared" si="195"/>
        <v>11732.375072825545</v>
      </c>
      <c r="EQ36" s="23">
        <f t="shared" si="195"/>
        <v>11751.293749074743</v>
      </c>
      <c r="ER36" s="23">
        <f t="shared" si="195"/>
        <v>11692.540937115196</v>
      </c>
      <c r="ES36" s="23">
        <f t="shared" si="195"/>
        <v>11811.59160158231</v>
      </c>
      <c r="ET36" s="23">
        <f t="shared" si="195"/>
        <v>11806.718586591282</v>
      </c>
      <c r="EU36" s="23">
        <f t="shared" si="195"/>
        <v>11858.454711219352</v>
      </c>
      <c r="EV36" s="23">
        <f t="shared" si="195"/>
        <v>11901.061657923537</v>
      </c>
      <c r="EW36" s="23">
        <f t="shared" si="195"/>
        <v>11627.093521516541</v>
      </c>
      <c r="EX36" s="23">
        <f>EX4-(EX24-EX4)</f>
        <v>11309.238449055394</v>
      </c>
      <c r="EY36" s="23">
        <f>EY4-(EY24-EY4)</f>
        <v>11433.343535031849</v>
      </c>
      <c r="EZ36" s="23">
        <f>EZ4-(EZ24-EZ4)</f>
        <v>11380.610827273398</v>
      </c>
      <c r="FA36" s="23">
        <f>FA4-(FA24-FA4)</f>
        <v>11502.962454967663</v>
      </c>
      <c r="FB36" s="23">
        <f>FB4-(FB24-FB4)</f>
        <v>11451.428390359317</v>
      </c>
    </row>
    <row r="37" spans="1:158" ht="14.75" customHeight="1" x14ac:dyDescent="0.35">
      <c r="A37" s="239" t="s">
        <v>34</v>
      </c>
      <c r="B37" s="240"/>
      <c r="C37" s="240"/>
      <c r="D37" s="240"/>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row>
    <row r="38" spans="1:158" ht="14.7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row>
    <row r="39" spans="1:158" ht="14.7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row>
    <row r="40" spans="1:158" ht="14.7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row>
    <row r="41" spans="1:158" ht="14.7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row>
    <row r="42" spans="1:158" ht="14.7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row>
    <row r="43" spans="1:158" ht="14.75" customHeight="1" x14ac:dyDescent="0.35">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W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c r="EN43" s="11">
        <f t="shared" si="203"/>
        <v>11699.65</v>
      </c>
      <c r="EO43" s="11">
        <f t="shared" si="203"/>
        <v>11796.45</v>
      </c>
      <c r="EP43" s="11">
        <f t="shared" si="203"/>
        <v>11847.55</v>
      </c>
      <c r="EQ43" s="11">
        <f t="shared" si="203"/>
        <v>11841.55</v>
      </c>
      <c r="ER43" s="11">
        <f t="shared" si="203"/>
        <v>11788.85</v>
      </c>
      <c r="ES43" s="11">
        <f t="shared" si="203"/>
        <v>11865.6</v>
      </c>
      <c r="ET43" s="11">
        <f t="shared" si="203"/>
        <v>11910.3</v>
      </c>
      <c r="EU43" s="11">
        <f t="shared" si="203"/>
        <v>11916.75</v>
      </c>
      <c r="EV43" s="11">
        <f t="shared" si="203"/>
        <v>11946.75</v>
      </c>
      <c r="EW43" s="11">
        <f t="shared" si="203"/>
        <v>11811.15</v>
      </c>
      <c r="EX43" s="11">
        <f>EX4</f>
        <v>11558.6</v>
      </c>
      <c r="EY43" s="11">
        <f>EY4</f>
        <v>11555.9</v>
      </c>
      <c r="EZ43" s="11">
        <f>EZ4</f>
        <v>11498.9</v>
      </c>
      <c r="FA43" s="11">
        <f>FA4</f>
        <v>11582.9</v>
      </c>
      <c r="FB43" s="11">
        <f>FB4</f>
        <v>11552.5</v>
      </c>
    </row>
    <row r="44" spans="1:158" ht="14.7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row>
    <row r="45" spans="1:158" ht="14.7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row>
    <row r="46" spans="1:158" ht="14.7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row>
    <row r="47" spans="1:158" ht="14.7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c r="EN47" s="23"/>
      <c r="EO47" s="23"/>
      <c r="EP47" s="23"/>
      <c r="EQ47" s="23"/>
      <c r="ER47" s="23"/>
      <c r="ES47" s="23"/>
      <c r="ET47" s="23"/>
      <c r="EU47" s="23"/>
      <c r="EV47" s="23"/>
      <c r="EW47" s="23">
        <v>11166.5</v>
      </c>
      <c r="EX47" s="23"/>
      <c r="EY47" s="23"/>
      <c r="EZ47" s="23"/>
      <c r="FA47" s="23"/>
      <c r="FB47" s="23"/>
    </row>
    <row r="48" spans="1:158" ht="14.7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row>
    <row r="49" spans="1:158" ht="14.75" customHeight="1" x14ac:dyDescent="0.35">
      <c r="A49" s="239" t="s">
        <v>45</v>
      </c>
      <c r="B49" s="240"/>
      <c r="C49" s="240"/>
      <c r="D49" s="240"/>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row>
    <row r="50" spans="1:158" ht="14.75" customHeight="1" x14ac:dyDescent="0.35">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W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c r="EN50" s="16">
        <f t="shared" si="210"/>
        <v>83.799999999999272</v>
      </c>
      <c r="EO50" s="16">
        <f t="shared" si="210"/>
        <v>163.39999999999964</v>
      </c>
      <c r="EP50" s="16">
        <f t="shared" si="210"/>
        <v>114.30000000000109</v>
      </c>
      <c r="EQ50" s="16">
        <f t="shared" si="210"/>
        <v>90.100000000000364</v>
      </c>
      <c r="ER50" s="16">
        <f t="shared" si="210"/>
        <v>96.200000000000728</v>
      </c>
      <c r="ES50" s="16">
        <f t="shared" si="210"/>
        <v>53.850000000000364</v>
      </c>
      <c r="ET50" s="16">
        <f t="shared" si="210"/>
        <v>102.75</v>
      </c>
      <c r="EU50" s="16">
        <f t="shared" si="210"/>
        <v>58.150000000001455</v>
      </c>
      <c r="EV50" s="16">
        <f t="shared" si="210"/>
        <v>45.600000000000364</v>
      </c>
      <c r="EW50" s="16">
        <f t="shared" si="210"/>
        <v>183.85000000000036</v>
      </c>
      <c r="EX50" s="16">
        <f>ABS(EX2-EX3)</f>
        <v>248.60000000000036</v>
      </c>
      <c r="EY50" s="16">
        <f>ABS(EY2-EY3)</f>
        <v>121.54999999999927</v>
      </c>
      <c r="EZ50" s="16">
        <f>ABS(EZ2-EZ3)</f>
        <v>118.05000000000109</v>
      </c>
      <c r="FA50" s="16">
        <f>ABS(FA2-FA3)</f>
        <v>79.5</v>
      </c>
      <c r="FB50" s="16">
        <f>ABS(FB2-FB3)</f>
        <v>100.94999999999891</v>
      </c>
    </row>
    <row r="51" spans="1:158" ht="14.75" customHeight="1" x14ac:dyDescent="0.35">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W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c r="EN51" s="16">
        <f t="shared" si="217"/>
        <v>92.179999999999211</v>
      </c>
      <c r="EO51" s="16">
        <f t="shared" si="217"/>
        <v>179.73999999999961</v>
      </c>
      <c r="EP51" s="16">
        <f t="shared" si="217"/>
        <v>125.73000000000121</v>
      </c>
      <c r="EQ51" s="16">
        <f t="shared" si="217"/>
        <v>99.110000000000412</v>
      </c>
      <c r="ER51" s="16">
        <f t="shared" si="217"/>
        <v>105.8200000000008</v>
      </c>
      <c r="ES51" s="16">
        <f t="shared" si="217"/>
        <v>59.235000000000404</v>
      </c>
      <c r="ET51" s="16">
        <f t="shared" si="217"/>
        <v>113.02500000000001</v>
      </c>
      <c r="EU51" s="16">
        <f t="shared" si="217"/>
        <v>63.965000000001609</v>
      </c>
      <c r="EV51" s="16">
        <f t="shared" si="217"/>
        <v>50.160000000000402</v>
      </c>
      <c r="EW51" s="16">
        <f t="shared" si="217"/>
        <v>202.23500000000041</v>
      </c>
      <c r="EX51" s="16">
        <f>EX50*1.1</f>
        <v>273.46000000000043</v>
      </c>
      <c r="EY51" s="16">
        <f>EY50*1.1</f>
        <v>133.70499999999922</v>
      </c>
      <c r="EZ51" s="16">
        <f>EZ50*1.1</f>
        <v>129.85500000000121</v>
      </c>
      <c r="FA51" s="16">
        <f>FA50*1.1</f>
        <v>87.45</v>
      </c>
      <c r="FB51" s="16">
        <f>FB50*1.1</f>
        <v>111.04499999999881</v>
      </c>
    </row>
    <row r="52" spans="1:158" ht="14.75" customHeight="1" x14ac:dyDescent="0.35">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W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c r="EN52" s="16">
        <f t="shared" si="224"/>
        <v>23424.2</v>
      </c>
      <c r="EO52" s="16">
        <f t="shared" si="224"/>
        <v>23465.4</v>
      </c>
      <c r="EP52" s="16">
        <f t="shared" si="224"/>
        <v>23629.4</v>
      </c>
      <c r="EQ52" s="16">
        <f t="shared" si="224"/>
        <v>23732.199999999997</v>
      </c>
      <c r="ER52" s="16">
        <f t="shared" si="224"/>
        <v>23647.200000000001</v>
      </c>
      <c r="ES52" s="16">
        <f t="shared" si="224"/>
        <v>23715.449999999997</v>
      </c>
      <c r="ET52" s="16">
        <f t="shared" si="224"/>
        <v>23732.15</v>
      </c>
      <c r="EU52" s="16">
        <f t="shared" si="224"/>
        <v>23832.25</v>
      </c>
      <c r="EV52" s="16">
        <f t="shared" si="224"/>
        <v>23892.9</v>
      </c>
      <c r="EW52" s="16">
        <f t="shared" si="224"/>
        <v>23779.65</v>
      </c>
      <c r="EX52" s="16">
        <f>(EX2+EX3)</f>
        <v>23295.199999999997</v>
      </c>
      <c r="EY52" s="16">
        <f>(EY2+EY3)</f>
        <v>23043.55</v>
      </c>
      <c r="EZ52" s="16">
        <f>(EZ2+EZ3)</f>
        <v>23069.35</v>
      </c>
      <c r="FA52" s="16">
        <f>(FA2+FA3)</f>
        <v>23118.5</v>
      </c>
      <c r="FB52" s="16">
        <f>(FB2+FB3)</f>
        <v>23178.15</v>
      </c>
    </row>
    <row r="53" spans="1:158" ht="14.75" customHeight="1" x14ac:dyDescent="0.35">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W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c r="EN53" s="16">
        <f t="shared" si="231"/>
        <v>11712.1</v>
      </c>
      <c r="EO53" s="16">
        <f t="shared" si="231"/>
        <v>11732.7</v>
      </c>
      <c r="EP53" s="16">
        <f t="shared" si="231"/>
        <v>11814.7</v>
      </c>
      <c r="EQ53" s="16">
        <f t="shared" si="231"/>
        <v>11866.099999999999</v>
      </c>
      <c r="ER53" s="16">
        <f t="shared" si="231"/>
        <v>11823.6</v>
      </c>
      <c r="ES53" s="16">
        <f t="shared" si="231"/>
        <v>11857.724999999999</v>
      </c>
      <c r="ET53" s="16">
        <f t="shared" si="231"/>
        <v>11866.075000000001</v>
      </c>
      <c r="EU53" s="16">
        <f t="shared" si="231"/>
        <v>11916.125</v>
      </c>
      <c r="EV53" s="16">
        <f t="shared" si="231"/>
        <v>11946.45</v>
      </c>
      <c r="EW53" s="16">
        <f t="shared" si="231"/>
        <v>11889.825000000001</v>
      </c>
      <c r="EX53" s="16">
        <f>(EX2+EX3)/2</f>
        <v>11647.599999999999</v>
      </c>
      <c r="EY53" s="16">
        <f>(EY2+EY3)/2</f>
        <v>11521.775</v>
      </c>
      <c r="EZ53" s="16">
        <f>(EZ2+EZ3)/2</f>
        <v>11534.674999999999</v>
      </c>
      <c r="FA53" s="16">
        <f>(FA2+FA3)/2</f>
        <v>11559.25</v>
      </c>
      <c r="FB53" s="16">
        <f>(FB2+FB3)/2</f>
        <v>11589.075000000001</v>
      </c>
    </row>
    <row r="54" spans="1:158" ht="14.75" customHeight="1" x14ac:dyDescent="0.35">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W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c r="EN54" s="16">
        <f t="shared" si="238"/>
        <v>11703.799999999997</v>
      </c>
      <c r="EO54" s="16">
        <f t="shared" si="238"/>
        <v>11775.200000000004</v>
      </c>
      <c r="EP54" s="16">
        <f t="shared" si="238"/>
        <v>11836.599999999999</v>
      </c>
      <c r="EQ54" s="16">
        <f t="shared" si="238"/>
        <v>11849.733333333334</v>
      </c>
      <c r="ER54" s="16">
        <f t="shared" si="238"/>
        <v>11800.433333333336</v>
      </c>
      <c r="ES54" s="16">
        <f t="shared" si="238"/>
        <v>11862.974999999999</v>
      </c>
      <c r="ET54" s="16">
        <f t="shared" si="238"/>
        <v>11895.558333333331</v>
      </c>
      <c r="EU54" s="16">
        <f t="shared" si="238"/>
        <v>11916.541666666668</v>
      </c>
      <c r="EV54" s="16">
        <f t="shared" si="238"/>
        <v>11946.650000000001</v>
      </c>
      <c r="EW54" s="16">
        <f t="shared" si="238"/>
        <v>11837.375</v>
      </c>
      <c r="EX54" s="16">
        <f>EX55-EX56+EX55</f>
        <v>11588.266666666666</v>
      </c>
      <c r="EY54" s="16">
        <f>EY55-EY56+EY55</f>
        <v>11544.525</v>
      </c>
      <c r="EZ54" s="16">
        <f>EZ55-EZ56+EZ55</f>
        <v>11510.825000000001</v>
      </c>
      <c r="FA54" s="16">
        <f>FA55-FA56+FA55</f>
        <v>11575.016666666666</v>
      </c>
      <c r="FB54" s="16">
        <f>FB55-FB56+FB55</f>
        <v>11564.691666666666</v>
      </c>
    </row>
    <row r="55" spans="1:158" ht="14.75" customHeight="1" x14ac:dyDescent="0.35">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W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c r="EN55" s="16">
        <f t="shared" si="245"/>
        <v>11707.949999999999</v>
      </c>
      <c r="EO55" s="16">
        <f t="shared" si="245"/>
        <v>11753.950000000003</v>
      </c>
      <c r="EP55" s="16">
        <f t="shared" si="245"/>
        <v>11825.65</v>
      </c>
      <c r="EQ55" s="16">
        <f t="shared" si="245"/>
        <v>11857.916666666666</v>
      </c>
      <c r="ER55" s="16">
        <f t="shared" si="245"/>
        <v>11812.016666666668</v>
      </c>
      <c r="ES55" s="16">
        <f t="shared" si="245"/>
        <v>11860.349999999999</v>
      </c>
      <c r="ET55" s="16">
        <f t="shared" si="245"/>
        <v>11880.816666666666</v>
      </c>
      <c r="EU55" s="16">
        <f t="shared" si="245"/>
        <v>11916.333333333334</v>
      </c>
      <c r="EV55" s="16">
        <f t="shared" si="245"/>
        <v>11946.550000000001</v>
      </c>
      <c r="EW55" s="16">
        <f t="shared" si="245"/>
        <v>11863.6</v>
      </c>
      <c r="EX55" s="16">
        <f>(EX2+EX3+EX4)/3</f>
        <v>11617.933333333332</v>
      </c>
      <c r="EY55" s="16">
        <f>(EY2+EY3+EY4)/3</f>
        <v>11533.15</v>
      </c>
      <c r="EZ55" s="16">
        <f>(EZ2+EZ3+EZ4)/3</f>
        <v>11522.75</v>
      </c>
      <c r="FA55" s="16">
        <f>(FA2+FA3+FA4)/3</f>
        <v>11567.133333333333</v>
      </c>
      <c r="FB55" s="16">
        <f>(FB2+FB3+FB4)/3</f>
        <v>11576.883333333333</v>
      </c>
    </row>
    <row r="56" spans="1:158" ht="14.75" customHeight="1" x14ac:dyDescent="0.35">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W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c r="EN56" s="16">
        <f t="shared" si="252"/>
        <v>11712.1</v>
      </c>
      <c r="EO56" s="16">
        <f t="shared" si="252"/>
        <v>11732.7</v>
      </c>
      <c r="EP56" s="16">
        <f t="shared" si="252"/>
        <v>11814.7</v>
      </c>
      <c r="EQ56" s="16">
        <f t="shared" si="252"/>
        <v>11866.099999999999</v>
      </c>
      <c r="ER56" s="16">
        <f t="shared" si="252"/>
        <v>11823.6</v>
      </c>
      <c r="ES56" s="16">
        <f t="shared" si="252"/>
        <v>11857.724999999999</v>
      </c>
      <c r="ET56" s="16">
        <f t="shared" si="252"/>
        <v>11866.075000000001</v>
      </c>
      <c r="EU56" s="16">
        <f t="shared" si="252"/>
        <v>11916.125</v>
      </c>
      <c r="EV56" s="16">
        <f t="shared" si="252"/>
        <v>11946.45</v>
      </c>
      <c r="EW56" s="16">
        <f t="shared" si="252"/>
        <v>11889.825000000001</v>
      </c>
      <c r="EX56" s="16">
        <f>EX53</f>
        <v>11647.599999999999</v>
      </c>
      <c r="EY56" s="16">
        <f>EY53</f>
        <v>11521.775</v>
      </c>
      <c r="EZ56" s="16">
        <f>EZ53</f>
        <v>11534.674999999999</v>
      </c>
      <c r="FA56" s="16">
        <f>FA53</f>
        <v>11559.25</v>
      </c>
      <c r="FB56" s="16">
        <f>FB53</f>
        <v>11589.075000000001</v>
      </c>
    </row>
    <row r="57" spans="1:158" ht="14.75" customHeight="1" x14ac:dyDescent="0.35">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c r="EN57" s="31">
        <f t="shared" ref="EN57:EW57" si="261">ABS(EN54-EN56)</f>
        <v>8.3000000000029104</v>
      </c>
      <c r="EO57" s="31">
        <f t="shared" si="261"/>
        <v>42.500000000003638</v>
      </c>
      <c r="EP57" s="31">
        <f t="shared" si="261"/>
        <v>21.899999999997817</v>
      </c>
      <c r="EQ57" s="31">
        <f t="shared" si="261"/>
        <v>16.366666666664969</v>
      </c>
      <c r="ER57" s="31">
        <f t="shared" si="261"/>
        <v>23.166666666664241</v>
      </c>
      <c r="ES57" s="31">
        <f t="shared" si="261"/>
        <v>5.25</v>
      </c>
      <c r="ET57" s="31">
        <f t="shared" si="261"/>
        <v>29.483333333329938</v>
      </c>
      <c r="EU57" s="31">
        <f t="shared" si="261"/>
        <v>0.41666666666787933</v>
      </c>
      <c r="EV57" s="31">
        <f t="shared" si="261"/>
        <v>0.2000000000007276</v>
      </c>
      <c r="EW57" s="31">
        <f t="shared" si="261"/>
        <v>52.450000000000728</v>
      </c>
      <c r="EX57" s="31">
        <f>ABS(EX54-EX56)</f>
        <v>59.333333333332121</v>
      </c>
      <c r="EY57" s="31">
        <f>ABS(EY54-EY56)</f>
        <v>22.75</v>
      </c>
      <c r="EZ57" s="31">
        <f>ABS(EZ54-EZ56)</f>
        <v>23.849999999998545</v>
      </c>
      <c r="FA57" s="31">
        <f>ABS(FA54-FA56)</f>
        <v>15.766666666666424</v>
      </c>
      <c r="FB57" s="31">
        <f>ABS(FB54-FB56)</f>
        <v>24.383333333335031</v>
      </c>
    </row>
    <row r="58" spans="1:158" ht="14.7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58" ht="14.7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58" ht="14.7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58" ht="14.7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58" ht="14.7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58" ht="14.7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58" ht="14.7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2019-07-21T20:29:31Z</dcterms:modified>
</cp:coreProperties>
</file>