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9" i="9" l="1"/>
  <c r="F9" i="9"/>
  <c r="D9" i="9"/>
  <c r="B9" i="9"/>
  <c r="K61" i="2"/>
  <c r="K59" i="2"/>
  <c r="K62" i="2" s="1"/>
  <c r="K58" i="2"/>
  <c r="K56" i="2"/>
  <c r="K57" i="2" s="1"/>
  <c r="K46" i="2"/>
  <c r="K30" i="2"/>
  <c r="K24" i="2"/>
  <c r="K36" i="2" s="1"/>
  <c r="K14" i="2"/>
  <c r="K60" i="2" l="1"/>
  <c r="K63" i="2" s="1"/>
  <c r="K13" i="2" s="1"/>
  <c r="K20" i="2"/>
  <c r="K29" i="2"/>
  <c r="K28" i="2"/>
  <c r="K27" i="2"/>
  <c r="K34" i="2"/>
  <c r="K26" i="2"/>
  <c r="K25" i="2" s="1"/>
  <c r="K32" i="2"/>
  <c r="K31" i="2"/>
  <c r="K33" i="2"/>
  <c r="K8" i="2"/>
  <c r="K18" i="2"/>
  <c r="K10" i="2"/>
  <c r="L9" i="9"/>
  <c r="J9" i="9"/>
  <c r="J61" i="2"/>
  <c r="J59" i="2"/>
  <c r="J62" i="2" s="1"/>
  <c r="J58" i="2"/>
  <c r="J56" i="2"/>
  <c r="J57" i="2" s="1"/>
  <c r="J46" i="2"/>
  <c r="J30" i="2"/>
  <c r="J24" i="2"/>
  <c r="J36" i="2" s="1"/>
  <c r="J18" i="2"/>
  <c r="J14" i="2"/>
  <c r="J10" i="2"/>
  <c r="J11" i="2" s="1"/>
  <c r="K15" i="2" l="1"/>
  <c r="K11" i="2"/>
  <c r="K6" i="2"/>
  <c r="K7" i="2" s="1"/>
  <c r="K35" i="2"/>
  <c r="K19" i="2"/>
  <c r="K22" i="2"/>
  <c r="K21" i="2" s="1"/>
  <c r="K9" i="2"/>
  <c r="K17" i="2"/>
  <c r="J17" i="2"/>
  <c r="J32" i="2"/>
  <c r="J28" i="2"/>
  <c r="J31" i="2"/>
  <c r="J27" i="2"/>
  <c r="J34" i="2"/>
  <c r="J26" i="2"/>
  <c r="J33" i="2"/>
  <c r="J29" i="2"/>
  <c r="J60" i="2"/>
  <c r="J63" i="2" s="1"/>
  <c r="J20" i="2"/>
  <c r="J6" i="2"/>
  <c r="J8" i="2"/>
  <c r="J9" i="2" s="1"/>
  <c r="J22" i="2"/>
  <c r="I61" i="2"/>
  <c r="I59" i="2"/>
  <c r="I62" i="2" s="1"/>
  <c r="I60" i="2" s="1"/>
  <c r="I63" i="2" s="1"/>
  <c r="I58" i="2"/>
  <c r="I56" i="2"/>
  <c r="I57" i="2" s="1"/>
  <c r="I46" i="2"/>
  <c r="I30" i="2"/>
  <c r="I24" i="2"/>
  <c r="I36" i="2" s="1"/>
  <c r="I14" i="2"/>
  <c r="I18" i="2" s="1"/>
  <c r="J25" i="2" l="1"/>
  <c r="J7" i="2"/>
  <c r="J21" i="2"/>
  <c r="J13" i="2"/>
  <c r="J15" i="2"/>
  <c r="J35" i="2"/>
  <c r="J19" i="2"/>
  <c r="I20" i="2"/>
  <c r="I19" i="2" s="1"/>
  <c r="I13" i="2"/>
  <c r="I17" i="2"/>
  <c r="I33" i="2"/>
  <c r="I29" i="2"/>
  <c r="I27" i="2"/>
  <c r="I32" i="2"/>
  <c r="I28" i="2"/>
  <c r="I31" i="2"/>
  <c r="I34" i="2"/>
  <c r="I26" i="2"/>
  <c r="I25" i="2" s="1"/>
  <c r="I8" i="2"/>
  <c r="I22" i="2"/>
  <c r="I21" i="2" s="1"/>
  <c r="I10" i="2"/>
  <c r="I15" i="2"/>
  <c r="H61" i="2"/>
  <c r="H59" i="2"/>
  <c r="H62" i="2" s="1"/>
  <c r="H58" i="2"/>
  <c r="H56" i="2"/>
  <c r="H57" i="2" s="1"/>
  <c r="H46" i="2"/>
  <c r="H30" i="2"/>
  <c r="H24" i="2"/>
  <c r="H36" i="2" s="1"/>
  <c r="H14" i="2"/>
  <c r="I35" i="2" l="1"/>
  <c r="I6" i="2"/>
  <c r="I7" i="2" s="1"/>
  <c r="I11" i="2"/>
  <c r="I9" i="2"/>
  <c r="H20" i="2"/>
  <c r="H60" i="2"/>
  <c r="H63" i="2" s="1"/>
  <c r="H13" i="2" s="1"/>
  <c r="H18" i="2"/>
  <c r="H17" i="2" s="1"/>
  <c r="H33" i="2"/>
  <c r="H29" i="2"/>
  <c r="H32" i="2"/>
  <c r="H28" i="2"/>
  <c r="H31" i="2"/>
  <c r="H27" i="2"/>
  <c r="H34" i="2"/>
  <c r="H26" i="2"/>
  <c r="H8" i="2"/>
  <c r="H10"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15" i="2" l="1"/>
  <c r="H9" i="2"/>
  <c r="G10" i="2"/>
  <c r="G11" i="2" s="1"/>
  <c r="H19" i="2"/>
  <c r="G60" i="2"/>
  <c r="G63" i="2" s="1"/>
  <c r="G15" i="2" s="1"/>
  <c r="H22" i="2"/>
  <c r="H21" i="2" s="1"/>
  <c r="G20" i="2"/>
  <c r="G19" i="2" s="1"/>
  <c r="H25" i="2"/>
  <c r="H6" i="2"/>
  <c r="H7" i="2" s="1"/>
  <c r="H11" i="2"/>
  <c r="H35"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6" i="2" l="1"/>
  <c r="G13" i="2"/>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<sst xmlns="http://schemas.openxmlformats.org/spreadsheetml/2006/main" count="200" uniqueCount="83">
  <si>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</si>
  <si>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</si>
  <si>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</si>
  <si>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</si>
  <si>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</si>
  <si>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</si>
  <si>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</si>
  <si>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</si>
  <si>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</si>
  <si>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</si>
  <si>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</si>
  <si>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</si>
  <si>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</si>
  <si>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</si>
  <si>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</si>
  <si>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</si>
  <si>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</si>
  <si>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</si>
  <si>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</si>
  <si>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</si>
  <si>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</si>
  <si>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</si>
  <si>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</si>
  <si>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</si>
  <si>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</si>
  <si>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</si>
  <si>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</si>
  <si>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</si>
  <si>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</si>
  <si>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</si>
  <si>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</si>
  <si>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</si>
  <si>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</si>
  <si>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</si>
  <si>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</si>
  <si>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</si>
  <si>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</si>
  <si>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</si>
  <si>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</si>
  <si>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</si>
  <si>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</si>
  <si>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</si>
  <si>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</si>
  <si>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</si>
  <si>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</si>
  <si>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</si>
  <si>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</si>
  <si>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</si>
  <si>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</si>
  <si>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</si>
  <si>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</si>
  <si>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</si>
  <si>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</si>
  <si>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</si>
  <si>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</si>
  <si>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</si>
  <si>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</si>
  <si>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</si>
  <si>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</si>
  <si>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</si>
  <si>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</si>
  <si>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</si>
  <si>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</si>
  <si>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</si>
  <si>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</si>
  <si>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</si>
  <si>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</si>
  <si>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</si>
  <si>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</si>
  <si>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</si>
  <si>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</si>
  <si>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</si>
  <si>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</si>
  <si>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</si>
  <si>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</si>
  <si>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</si>
  <si>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</si>
  <si>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</si>
  <si>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</si>
  <si>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</si>
  <si>
    <t>SL</t>
  </si>
  <si>
    <t>38% Ret</t>
  </si>
  <si>
    <t>W1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</si>
</sst>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3"/>
  <sheetViews>
    <sheetView showGridLines="0" topLeftCell="A6" zoomScale="110" zoomScaleNormal="110" workbookViewId="0">
      <selection activeCell="I40" sqref="I40"/>
    </sheetView>
  </sheetViews>
  <sheetFormatPr defaultColWidth="8.77734375" defaultRowHeight="14.7" customHeight="1" x14ac:dyDescent="0.3"/>
  <cols>
    <col min="1" max="4" width="8.77734375" style="1" customWidth="1"/>
    <col min="5" max="6" width="10.77734375" style="1" customWidth="1"/>
    <col min="7" max="11" width="10.77734375" style="91" customWidth="1"/>
    <col min="12" max="12" width="9.21875" style="99" bestFit="1" customWidth="1"/>
    <col min="13" max="13" width="10.77734375" style="91" customWidth="1"/>
    <col min="14" max="14" width="9.21875" style="91" bestFit="1" customWidth="1"/>
    <col min="15" max="15" width="11" style="203" bestFit="1" customWidth="1"/>
    <col min="16" max="16" width="11" bestFit="1" customWidth="1"/>
    <col min="17" max="257" width="8.77734375" style="1" customWidth="1"/>
  </cols>
  <sheetData>
    <row r="1" spans="1:14" ht="14.7" customHeight="1" x14ac:dyDescent="0.3">
      <c r="A1" s="258"/>
      <c r="B1" s="259"/>
      <c r="C1" s="259"/>
      <c r="D1" s="259"/>
      <c r="E1" s="2" t="s">
        <v>68</v>
      </c>
      <c r="F1" s="2" t="s">
        <v>1</v>
      </c>
      <c r="G1" s="3">
        <v>43696</v>
      </c>
      <c r="H1" s="3">
        <v>43697</v>
      </c>
      <c r="I1" s="3">
        <v>43698</v>
      </c>
      <c r="J1" s="3">
        <v>43699</v>
      </c>
      <c r="K1" s="3">
        <v>43700</v>
      </c>
      <c r="L1" s="3"/>
      <c r="M1" s="207"/>
      <c r="N1" s="3"/>
    </row>
    <row r="2" spans="1:14" ht="14.7" customHeight="1" x14ac:dyDescent="0.3">
      <c r="A2" s="4"/>
      <c r="B2" s="5"/>
      <c r="C2" s="5"/>
      <c r="D2" s="6" t="s">
        <v>2</v>
      </c>
      <c r="E2" s="7">
        <v>12103.05</v>
      </c>
      <c r="F2" s="7">
        <v>11145.9</v>
      </c>
      <c r="G2" s="7">
        <v>11146.9</v>
      </c>
      <c r="H2" s="7">
        <v>11076.3</v>
      </c>
      <c r="I2" s="7">
        <v>11034.2</v>
      </c>
      <c r="J2" s="7">
        <v>10908.25</v>
      </c>
      <c r="K2" s="7">
        <v>10862.55</v>
      </c>
      <c r="L2" s="7"/>
      <c r="M2" s="208"/>
      <c r="N2" s="7"/>
    </row>
    <row r="3" spans="1:14" ht="14.7" customHeight="1" x14ac:dyDescent="0.3">
      <c r="A3" s="4"/>
      <c r="B3" s="8"/>
      <c r="C3" s="9"/>
      <c r="D3" s="6" t="s">
        <v>3</v>
      </c>
      <c r="E3" s="10">
        <v>11625.1</v>
      </c>
      <c r="F3" s="10">
        <v>10901.6</v>
      </c>
      <c r="G3" s="10">
        <v>11037.85</v>
      </c>
      <c r="H3" s="10">
        <v>10985.3</v>
      </c>
      <c r="I3" s="10">
        <v>10906.65</v>
      </c>
      <c r="J3" s="10">
        <v>10718.3</v>
      </c>
      <c r="K3" s="10">
        <v>10637.15</v>
      </c>
      <c r="L3" s="10"/>
      <c r="M3" s="209"/>
      <c r="N3" s="10"/>
    </row>
    <row r="4" spans="1:14" ht="14.7" customHeight="1" x14ac:dyDescent="0.3">
      <c r="A4" s="4"/>
      <c r="B4" s="8"/>
      <c r="C4" s="9"/>
      <c r="D4" s="6" t="s">
        <v>4</v>
      </c>
      <c r="E4" s="11">
        <v>11788.85</v>
      </c>
      <c r="F4" s="11">
        <v>11047.8</v>
      </c>
      <c r="G4" s="11">
        <v>11053.9</v>
      </c>
      <c r="H4" s="11">
        <v>11017</v>
      </c>
      <c r="I4" s="11">
        <v>10918.7</v>
      </c>
      <c r="J4" s="11">
        <v>10741.35</v>
      </c>
      <c r="K4" s="11">
        <v>10829.35</v>
      </c>
      <c r="L4" s="11"/>
      <c r="M4" s="210"/>
      <c r="N4" s="11"/>
    </row>
    <row r="5" spans="1:14" ht="14.7" customHeight="1" x14ac:dyDescent="0.3">
      <c r="A5" s="256" t="s">
        <v>5</v>
      </c>
      <c r="B5" s="257"/>
      <c r="C5" s="257"/>
      <c r="D5" s="257"/>
      <c r="E5" s="5"/>
      <c r="F5" s="5"/>
      <c r="G5" s="5"/>
      <c r="H5" s="5"/>
      <c r="I5" s="5"/>
      <c r="J5" s="5"/>
      <c r="K5" s="5"/>
      <c r="L5" s="234"/>
      <c r="M5" s="211"/>
      <c r="N5" s="5"/>
    </row>
    <row r="6" spans="1:14" ht="14.7" customHeight="1" x14ac:dyDescent="0.3">
      <c r="A6" s="12"/>
      <c r="B6" s="13"/>
      <c r="C6" s="13"/>
      <c r="D6" s="14" t="s">
        <v>6</v>
      </c>
      <c r="E6" s="15">
        <f t="shared" ref="E6:J6" si="0">E10+E56</f>
        <v>12530.849999999999</v>
      </c>
      <c r="F6" s="15">
        <f t="shared" si="0"/>
        <v>11406.233333333335</v>
      </c>
      <c r="G6" s="15">
        <f t="shared" si="0"/>
        <v>11230.300000000001</v>
      </c>
      <c r="H6" s="15">
        <f t="shared" si="0"/>
        <v>11158.099999999999</v>
      </c>
      <c r="I6" s="15">
        <f t="shared" si="0"/>
        <v>11127.26666666667</v>
      </c>
      <c r="J6" s="15">
        <f t="shared" si="0"/>
        <v>11050.250000000004</v>
      </c>
      <c r="K6" s="15">
        <f t="shared" ref="K6" si="1">K10+K56</f>
        <v>11140.949999999997</v>
      </c>
      <c r="L6" s="15"/>
      <c r="M6" s="212"/>
      <c r="N6" s="15"/>
    </row>
    <row r="7" spans="1:14" ht="14.7" hidden="1" customHeight="1" x14ac:dyDescent="0.3">
      <c r="A7" s="12"/>
      <c r="B7" s="13"/>
      <c r="C7" s="13"/>
      <c r="D7" s="14" t="s">
        <v>7</v>
      </c>
      <c r="E7" s="16">
        <f t="shared" ref="E7:F7" si="2">(E6+E8)/2</f>
        <v>12423.899999999998</v>
      </c>
      <c r="F7" s="16">
        <f t="shared" si="2"/>
        <v>11341.150000000001</v>
      </c>
      <c r="G7" s="16">
        <f t="shared" ref="G7:H7" si="3">(G6+G8)/2</f>
        <v>11209.45</v>
      </c>
      <c r="H7" s="16">
        <f t="shared" si="3"/>
        <v>11137.649999999998</v>
      </c>
      <c r="I7" s="16">
        <f t="shared" ref="I7:J7" si="4">(I6+I8)/2</f>
        <v>11104.000000000004</v>
      </c>
      <c r="J7" s="16">
        <f t="shared" si="4"/>
        <v>11014.750000000004</v>
      </c>
      <c r="K7" s="16">
        <f t="shared" ref="K7" si="5">(K6+K8)/2</f>
        <v>11071.349999999999</v>
      </c>
      <c r="L7" s="16"/>
      <c r="M7" s="213"/>
      <c r="N7" s="16"/>
    </row>
    <row r="8" spans="1:14" ht="14.7" customHeight="1" x14ac:dyDescent="0.3">
      <c r="A8" s="12"/>
      <c r="B8" s="13"/>
      <c r="C8" s="13"/>
      <c r="D8" s="14" t="s">
        <v>8</v>
      </c>
      <c r="E8" s="17">
        <f t="shared" ref="E8:J8" si="6">E14+E56</f>
        <v>12316.949999999999</v>
      </c>
      <c r="F8" s="17">
        <f t="shared" si="6"/>
        <v>11276.066666666668</v>
      </c>
      <c r="G8" s="17">
        <f t="shared" si="6"/>
        <v>11188.6</v>
      </c>
      <c r="H8" s="17">
        <f t="shared" si="6"/>
        <v>11117.199999999999</v>
      </c>
      <c r="I8" s="17">
        <f t="shared" si="6"/>
        <v>11080.733333333335</v>
      </c>
      <c r="J8" s="17">
        <f t="shared" si="6"/>
        <v>10979.250000000002</v>
      </c>
      <c r="K8" s="17">
        <f t="shared" ref="K8" si="7">K14+K56</f>
        <v>11001.749999999998</v>
      </c>
      <c r="L8" s="17"/>
      <c r="M8" s="214"/>
      <c r="N8" s="17"/>
    </row>
    <row r="9" spans="1:14" ht="14.7" hidden="1" customHeight="1" x14ac:dyDescent="0.3">
      <c r="A9" s="12"/>
      <c r="B9" s="13"/>
      <c r="C9" s="13"/>
      <c r="D9" s="14" t="s">
        <v>9</v>
      </c>
      <c r="E9" s="16">
        <f t="shared" ref="E9:F9" si="8">(E8+E10)/2</f>
        <v>12184.924999999999</v>
      </c>
      <c r="F9" s="16">
        <f t="shared" si="8"/>
        <v>11219.000000000002</v>
      </c>
      <c r="G9" s="16">
        <f t="shared" ref="G9:H9" si="9">(G8+G10)/2</f>
        <v>11154.925000000001</v>
      </c>
      <c r="H9" s="16">
        <f t="shared" si="9"/>
        <v>11092.149999999998</v>
      </c>
      <c r="I9" s="16">
        <f t="shared" ref="I9:J9" si="10">(I8+I10)/2</f>
        <v>11040.225000000002</v>
      </c>
      <c r="J9" s="16">
        <f t="shared" si="10"/>
        <v>10919.775000000001</v>
      </c>
      <c r="K9" s="16">
        <f t="shared" ref="K9" si="11">(K8+K10)/2</f>
        <v>10958.649999999998</v>
      </c>
      <c r="L9" s="16"/>
      <c r="M9" s="213"/>
      <c r="N9" s="16"/>
    </row>
    <row r="10" spans="1:14" ht="14.7" customHeight="1" x14ac:dyDescent="0.3">
      <c r="A10" s="12"/>
      <c r="B10" s="13"/>
      <c r="C10" s="13"/>
      <c r="D10" s="14" t="s">
        <v>10</v>
      </c>
      <c r="E10" s="18">
        <f t="shared" ref="E10:F10" si="12">(2*E14)-E3</f>
        <v>12052.9</v>
      </c>
      <c r="F10" s="18">
        <f t="shared" si="12"/>
        <v>11161.933333333336</v>
      </c>
      <c r="G10" s="18">
        <f t="shared" ref="G10:H10" si="13">(2*G14)-G3</f>
        <v>11121.250000000002</v>
      </c>
      <c r="H10" s="18">
        <f t="shared" si="13"/>
        <v>11067.099999999999</v>
      </c>
      <c r="I10" s="18">
        <f t="shared" ref="I10:J10" si="14">(2*I14)-I3</f>
        <v>10999.716666666669</v>
      </c>
      <c r="J10" s="18">
        <f t="shared" si="14"/>
        <v>10860.300000000003</v>
      </c>
      <c r="K10" s="18">
        <f t="shared" ref="K10" si="15">(2*K14)-K3</f>
        <v>10915.549999999997</v>
      </c>
      <c r="L10" s="18"/>
      <c r="M10" s="215"/>
      <c r="N10" s="18"/>
    </row>
    <row r="11" spans="1:14" ht="14.7" hidden="1" customHeight="1" x14ac:dyDescent="0.3">
      <c r="A11" s="12"/>
      <c r="B11" s="13"/>
      <c r="C11" s="13"/>
      <c r="D11" s="14" t="s">
        <v>11</v>
      </c>
      <c r="E11" s="16">
        <f t="shared" ref="E11:F11" si="16">(E10+E14)/2</f>
        <v>11945.95</v>
      </c>
      <c r="F11" s="16">
        <f t="shared" si="16"/>
        <v>11096.850000000002</v>
      </c>
      <c r="G11" s="16">
        <f t="shared" ref="G11:H11" si="17">(G10+G14)/2</f>
        <v>11100.400000000001</v>
      </c>
      <c r="H11" s="16">
        <f t="shared" si="17"/>
        <v>11046.649999999998</v>
      </c>
      <c r="I11" s="16">
        <f t="shared" ref="I11:J11" si="18">(I10+I14)/2</f>
        <v>10976.45</v>
      </c>
      <c r="J11" s="16">
        <f t="shared" si="18"/>
        <v>10824.800000000003</v>
      </c>
      <c r="K11" s="16">
        <f t="shared" ref="K11" si="19">(K10+K14)/2</f>
        <v>10845.949999999997</v>
      </c>
      <c r="L11" s="16"/>
      <c r="M11" s="213"/>
      <c r="N11" s="16"/>
    </row>
    <row r="12" spans="1:14" ht="8.1" customHeight="1" x14ac:dyDescent="0.3">
      <c r="A12" s="12"/>
      <c r="B12" s="13"/>
      <c r="C12" s="13"/>
      <c r="D12" s="19"/>
      <c r="E12" s="11"/>
      <c r="F12" s="11"/>
      <c r="G12" s="11"/>
      <c r="H12" s="11"/>
      <c r="I12" s="11"/>
      <c r="J12" s="11"/>
      <c r="K12" s="11"/>
      <c r="L12" s="11"/>
      <c r="M12" s="210"/>
      <c r="N12" s="11"/>
    </row>
    <row r="13" spans="1:14" ht="14.7" customHeight="1" x14ac:dyDescent="0.3">
      <c r="A13" s="12"/>
      <c r="B13" s="13"/>
      <c r="C13" s="13"/>
      <c r="D13" s="14" t="s">
        <v>12</v>
      </c>
      <c r="E13" s="20">
        <f t="shared" ref="E13:K13" si="20">E14+E63/2</f>
        <v>11813.924999999999</v>
      </c>
      <c r="F13" s="20">
        <f t="shared" si="20"/>
        <v>11039.783333333336</v>
      </c>
      <c r="G13" s="20">
        <f t="shared" si="20"/>
        <v>11092.375</v>
      </c>
      <c r="H13" s="20">
        <f t="shared" si="20"/>
        <v>11030.8</v>
      </c>
      <c r="I13" s="20">
        <f t="shared" si="20"/>
        <v>10970.424999999999</v>
      </c>
      <c r="J13" s="20">
        <f t="shared" si="20"/>
        <v>10813.275</v>
      </c>
      <c r="K13" s="20">
        <f t="shared" si="20"/>
        <v>10802.849999999999</v>
      </c>
      <c r="L13" s="20"/>
      <c r="M13" s="216"/>
      <c r="N13" s="20"/>
    </row>
    <row r="14" spans="1:14" ht="14.7" customHeight="1" x14ac:dyDescent="0.3">
      <c r="A14" s="12"/>
      <c r="B14" s="13"/>
      <c r="C14" s="13"/>
      <c r="D14" s="14" t="s">
        <v>13</v>
      </c>
      <c r="E14" s="11">
        <f t="shared" ref="E14:F14" si="21">(E2+E3+E4)/3</f>
        <v>11839</v>
      </c>
      <c r="F14" s="11">
        <f t="shared" si="21"/>
        <v>11031.766666666668</v>
      </c>
      <c r="G14" s="11">
        <f t="shared" ref="G14:H14" si="22">(G2+G3+G4)/3</f>
        <v>11079.550000000001</v>
      </c>
      <c r="H14" s="11">
        <f t="shared" si="22"/>
        <v>11026.199999999999</v>
      </c>
      <c r="I14" s="11">
        <f t="shared" ref="I14:J14" si="23">(I2+I3+I4)/3</f>
        <v>10953.183333333334</v>
      </c>
      <c r="J14" s="11">
        <f t="shared" si="23"/>
        <v>10789.300000000001</v>
      </c>
      <c r="K14" s="11">
        <f t="shared" ref="K14" si="24">(K2+K3+K4)/3</f>
        <v>10776.349999999999</v>
      </c>
      <c r="L14" s="11"/>
      <c r="M14" s="210"/>
      <c r="N14" s="11"/>
    </row>
    <row r="15" spans="1:14" ht="14.7" customHeight="1" x14ac:dyDescent="0.3">
      <c r="A15" s="12"/>
      <c r="B15" s="13"/>
      <c r="C15" s="13"/>
      <c r="D15" s="14" t="s">
        <v>14</v>
      </c>
      <c r="E15" s="21">
        <f t="shared" ref="E15:K15" si="25">E14-E63/2</f>
        <v>11864.075000000001</v>
      </c>
      <c r="F15" s="21">
        <f t="shared" si="25"/>
        <v>11023.75</v>
      </c>
      <c r="G15" s="21">
        <f t="shared" si="25"/>
        <v>11066.725000000002</v>
      </c>
      <c r="H15" s="21">
        <f t="shared" si="25"/>
        <v>11021.599999999999</v>
      </c>
      <c r="I15" s="21">
        <f t="shared" si="25"/>
        <v>10935.941666666669</v>
      </c>
      <c r="J15" s="21">
        <f t="shared" si="25"/>
        <v>10765.325000000003</v>
      </c>
      <c r="K15" s="21">
        <f t="shared" si="25"/>
        <v>10749.849999999999</v>
      </c>
      <c r="L15" s="21"/>
      <c r="M15" s="217"/>
      <c r="N15" s="21"/>
    </row>
    <row r="16" spans="1:14" ht="8.1" customHeight="1" x14ac:dyDescent="0.3">
      <c r="A16" s="12"/>
      <c r="B16" s="13"/>
      <c r="C16" s="13"/>
      <c r="D16" s="19"/>
      <c r="E16" s="11"/>
      <c r="F16" s="11"/>
      <c r="G16" s="11"/>
      <c r="H16" s="11"/>
      <c r="I16" s="11"/>
      <c r="J16" s="11"/>
      <c r="K16" s="11"/>
      <c r="L16" s="11"/>
      <c r="M16" s="210"/>
      <c r="N16" s="11"/>
    </row>
    <row r="17" spans="1:14" ht="14.7" hidden="1" customHeight="1" x14ac:dyDescent="0.3">
      <c r="A17" s="12"/>
      <c r="B17" s="13"/>
      <c r="C17" s="13"/>
      <c r="D17" s="14" t="s">
        <v>15</v>
      </c>
      <c r="E17" s="16">
        <f t="shared" ref="E17:F17" si="26">(E14+E18)/2</f>
        <v>11706.975</v>
      </c>
      <c r="F17" s="16">
        <f t="shared" si="26"/>
        <v>10974.700000000003</v>
      </c>
      <c r="G17" s="16">
        <f t="shared" ref="G17:H17" si="27">(G14+G18)/2</f>
        <v>11045.875000000002</v>
      </c>
      <c r="H17" s="16">
        <f t="shared" si="27"/>
        <v>11001.149999999998</v>
      </c>
      <c r="I17" s="16">
        <f t="shared" ref="I17:J17" si="28">(I14+I18)/2</f>
        <v>10912.675000000001</v>
      </c>
      <c r="J17" s="16">
        <f t="shared" si="28"/>
        <v>10729.825000000001</v>
      </c>
      <c r="K17" s="16">
        <f t="shared" ref="K17" si="29">(K14+K18)/2</f>
        <v>10733.249999999998</v>
      </c>
      <c r="L17" s="16"/>
      <c r="M17" s="213"/>
      <c r="N17" s="16"/>
    </row>
    <row r="18" spans="1:14" ht="14.7" customHeight="1" x14ac:dyDescent="0.3">
      <c r="A18" s="12"/>
      <c r="B18" s="13"/>
      <c r="C18" s="13"/>
      <c r="D18" s="14" t="s">
        <v>16</v>
      </c>
      <c r="E18" s="22">
        <f t="shared" ref="E18:F18" si="30">2*E14-E2</f>
        <v>11574.95</v>
      </c>
      <c r="F18" s="22">
        <f t="shared" si="30"/>
        <v>10917.633333333337</v>
      </c>
      <c r="G18" s="22">
        <f t="shared" ref="G18:H18" si="31">2*G14-G2</f>
        <v>11012.200000000003</v>
      </c>
      <c r="H18" s="22">
        <f t="shared" si="31"/>
        <v>10976.099999999999</v>
      </c>
      <c r="I18" s="22">
        <f t="shared" ref="I18:J18" si="32">2*I14-I2</f>
        <v>10872.166666666668</v>
      </c>
      <c r="J18" s="22">
        <f t="shared" si="32"/>
        <v>10670.350000000002</v>
      </c>
      <c r="K18" s="22">
        <f t="shared" ref="K18" si="33">2*K14-K2</f>
        <v>10690.149999999998</v>
      </c>
      <c r="L18" s="22"/>
      <c r="M18" s="218"/>
      <c r="N18" s="22"/>
    </row>
    <row r="19" spans="1:14" ht="14.7" hidden="1" customHeight="1" x14ac:dyDescent="0.3">
      <c r="A19" s="12"/>
      <c r="B19" s="13"/>
      <c r="C19" s="13"/>
      <c r="D19" s="14" t="s">
        <v>17</v>
      </c>
      <c r="E19" s="16">
        <f t="shared" ref="E19:F19" si="34">(E18+E20)/2</f>
        <v>11468</v>
      </c>
      <c r="F19" s="16">
        <f t="shared" si="34"/>
        <v>10852.550000000003</v>
      </c>
      <c r="G19" s="16">
        <f t="shared" ref="G19:H19" si="35">(G18+G20)/2</f>
        <v>10991.350000000002</v>
      </c>
      <c r="H19" s="16">
        <f t="shared" si="35"/>
        <v>10955.649999999998</v>
      </c>
      <c r="I19" s="16">
        <f t="shared" ref="I19:J19" si="36">(I18+I20)/2</f>
        <v>10848.900000000001</v>
      </c>
      <c r="J19" s="16">
        <f t="shared" si="36"/>
        <v>10634.850000000002</v>
      </c>
      <c r="K19" s="16">
        <f t="shared" ref="K19" si="37">(K18+K20)/2</f>
        <v>10620.55</v>
      </c>
      <c r="L19" s="16"/>
      <c r="M19" s="213"/>
      <c r="N19" s="16"/>
    </row>
    <row r="20" spans="1:14" ht="14.7" customHeight="1" x14ac:dyDescent="0.3">
      <c r="A20" s="12"/>
      <c r="B20" s="13"/>
      <c r="C20" s="13"/>
      <c r="D20" s="14" t="s">
        <v>18</v>
      </c>
      <c r="E20" s="23">
        <f t="shared" ref="E20:J20" si="38">E14-E56</f>
        <v>11361.050000000001</v>
      </c>
      <c r="F20" s="23">
        <f t="shared" si="38"/>
        <v>10787.466666666669</v>
      </c>
      <c r="G20" s="23">
        <f t="shared" si="38"/>
        <v>10970.500000000002</v>
      </c>
      <c r="H20" s="23">
        <f t="shared" si="38"/>
        <v>10935.199999999999</v>
      </c>
      <c r="I20" s="23">
        <f t="shared" si="38"/>
        <v>10825.633333333333</v>
      </c>
      <c r="J20" s="23">
        <f t="shared" si="38"/>
        <v>10599.35</v>
      </c>
      <c r="K20" s="23">
        <f t="shared" ref="K20" si="39">K14-K56</f>
        <v>10550.949999999999</v>
      </c>
      <c r="L20" s="23"/>
      <c r="M20" s="219"/>
      <c r="N20" s="23"/>
    </row>
    <row r="21" spans="1:14" ht="14.7" hidden="1" customHeight="1" x14ac:dyDescent="0.3">
      <c r="A21" s="12"/>
      <c r="B21" s="13"/>
      <c r="C21" s="13"/>
      <c r="D21" s="14" t="s">
        <v>19</v>
      </c>
      <c r="E21" s="16">
        <f t="shared" ref="E21:F21" si="40">(E20+E22)/2</f>
        <v>11229.025000000001</v>
      </c>
      <c r="F21" s="16">
        <f t="shared" si="40"/>
        <v>10730.400000000003</v>
      </c>
      <c r="G21" s="16">
        <f t="shared" ref="G21:H21" si="41">(G20+G22)/2</f>
        <v>10936.825000000003</v>
      </c>
      <c r="H21" s="16">
        <f t="shared" si="41"/>
        <v>10910.149999999998</v>
      </c>
      <c r="I21" s="16">
        <f t="shared" ref="I21:J21" si="42">(I20+I22)/2</f>
        <v>10785.125</v>
      </c>
      <c r="J21" s="16">
        <f t="shared" si="42"/>
        <v>10539.875</v>
      </c>
      <c r="K21" s="16">
        <f t="shared" ref="K21" si="43">(K20+K22)/2</f>
        <v>10507.849999999999</v>
      </c>
      <c r="L21" s="16"/>
      <c r="M21" s="213"/>
      <c r="N21" s="16"/>
    </row>
    <row r="22" spans="1:14" ht="14.7" customHeight="1" x14ac:dyDescent="0.3">
      <c r="A22" s="12"/>
      <c r="B22" s="13"/>
      <c r="C22" s="13"/>
      <c r="D22" s="14" t="s">
        <v>20</v>
      </c>
      <c r="E22" s="24">
        <f t="shared" ref="E22:J22" si="44">E18-E56</f>
        <v>11097.000000000002</v>
      </c>
      <c r="F22" s="24">
        <f t="shared" si="44"/>
        <v>10673.333333333338</v>
      </c>
      <c r="G22" s="24">
        <f t="shared" si="44"/>
        <v>10903.150000000003</v>
      </c>
      <c r="H22" s="24">
        <f t="shared" si="44"/>
        <v>10885.099999999999</v>
      </c>
      <c r="I22" s="24">
        <f t="shared" si="44"/>
        <v>10744.616666666667</v>
      </c>
      <c r="J22" s="24">
        <f t="shared" si="44"/>
        <v>10480.400000000001</v>
      </c>
      <c r="K22" s="24">
        <f t="shared" ref="K22" si="45">K18-K56</f>
        <v>10464.749999999998</v>
      </c>
      <c r="L22" s="24"/>
      <c r="M22" s="220"/>
      <c r="N22" s="24"/>
    </row>
    <row r="23" spans="1:14" ht="14.7" customHeight="1" x14ac:dyDescent="0.3">
      <c r="A23" s="256" t="s">
        <v>21</v>
      </c>
      <c r="B23" s="257"/>
      <c r="C23" s="257"/>
      <c r="D23" s="257"/>
      <c r="E23" s="25"/>
      <c r="F23" s="25"/>
      <c r="G23" s="25"/>
      <c r="H23" s="25"/>
      <c r="I23" s="25"/>
      <c r="J23" s="25"/>
      <c r="K23" s="25"/>
      <c r="L23" s="25"/>
      <c r="M23" s="221"/>
      <c r="N23" s="25"/>
    </row>
    <row r="24" spans="1:14" ht="14.7" customHeight="1" x14ac:dyDescent="0.3">
      <c r="A24" s="12"/>
      <c r="B24" s="13"/>
      <c r="C24" s="13"/>
      <c r="D24" s="14" t="s">
        <v>22</v>
      </c>
      <c r="E24" s="17">
        <f t="shared" ref="E24:F24" si="46">(E2/E3)*E4</f>
        <v>12273.532356065753</v>
      </c>
      <c r="F24" s="17">
        <f t="shared" si="46"/>
        <v>11295.376276876787</v>
      </c>
      <c r="G24" s="17">
        <f t="shared" ref="G24:H24" si="47">(G2/G3)*G4</f>
        <v>11163.108568244719</v>
      </c>
      <c r="H24" s="17">
        <f t="shared" si="47"/>
        <v>11108.262596378796</v>
      </c>
      <c r="I24" s="17">
        <f t="shared" ref="I24:J24" si="48">(I2/I3)*I4</f>
        <v>11046.390921135273</v>
      </c>
      <c r="J24" s="17">
        <f t="shared" si="48"/>
        <v>10931.708492718062</v>
      </c>
      <c r="K24" s="17">
        <f t="shared" ref="K24" si="49">(K2/K3)*K4</f>
        <v>11058.822696163917</v>
      </c>
      <c r="L24" s="17"/>
      <c r="M24" s="214"/>
      <c r="N24" s="17"/>
    </row>
    <row r="25" spans="1:14" ht="14.7" hidden="1" customHeight="1" x14ac:dyDescent="0.3">
      <c r="A25" s="12"/>
      <c r="B25" s="13"/>
      <c r="C25" s="13"/>
      <c r="D25" s="14" t="s">
        <v>23</v>
      </c>
      <c r="E25" s="16">
        <f t="shared" ref="E25:F25" si="50">E26+1.168*(E26-E27)</f>
        <v>12205.240040000001</v>
      </c>
      <c r="F25" s="16">
        <f t="shared" si="50"/>
        <v>11260.63416</v>
      </c>
      <c r="G25" s="16">
        <f t="shared" ref="G25:H25" si="51">G26+1.168*(G26-G27)</f>
        <v>11148.904359999997</v>
      </c>
      <c r="H25" s="16">
        <f t="shared" si="51"/>
        <v>11096.279199999999</v>
      </c>
      <c r="I25" s="16">
        <f t="shared" ref="I25:J25" si="52">I26+1.168*(I26-I27)</f>
        <v>11029.82156</v>
      </c>
      <c r="J25" s="16">
        <f t="shared" si="52"/>
        <v>10906.834440000001</v>
      </c>
      <c r="K25" s="16">
        <f t="shared" ref="K25" si="53">K26+1.168*(K26-K27)</f>
        <v>11025.718479999998</v>
      </c>
      <c r="L25" s="16"/>
      <c r="M25" s="213"/>
      <c r="N25" s="16"/>
    </row>
    <row r="26" spans="1:14" ht="14.7" customHeight="1" x14ac:dyDescent="0.3">
      <c r="A26" s="12"/>
      <c r="B26" s="13"/>
      <c r="C26" s="13"/>
      <c r="D26" s="14" t="s">
        <v>24</v>
      </c>
      <c r="E26" s="18">
        <f t="shared" ref="E26:J26" si="54">E4+E57/2</f>
        <v>12051.7225</v>
      </c>
      <c r="F26" s="18">
        <f t="shared" si="54"/>
        <v>11182.164999999999</v>
      </c>
      <c r="G26" s="18">
        <f t="shared" si="54"/>
        <v>11113.877499999999</v>
      </c>
      <c r="H26" s="18">
        <f t="shared" si="54"/>
        <v>11067.05</v>
      </c>
      <c r="I26" s="18">
        <f t="shared" si="54"/>
        <v>10988.852500000001</v>
      </c>
      <c r="J26" s="18">
        <f t="shared" si="54"/>
        <v>10845.8225</v>
      </c>
      <c r="K26" s="18">
        <f t="shared" ref="K26" si="55">K4+K57/2</f>
        <v>10953.32</v>
      </c>
      <c r="L26" s="18"/>
      <c r="M26" s="215"/>
      <c r="N26" s="18"/>
    </row>
    <row r="27" spans="1:14" ht="14.7" customHeight="1" x14ac:dyDescent="0.3">
      <c r="A27" s="12"/>
      <c r="B27" s="13"/>
      <c r="C27" s="13"/>
      <c r="D27" s="14" t="s">
        <v>25</v>
      </c>
      <c r="E27" s="7">
        <f t="shared" ref="E27:J27" si="56">E4+E57/4</f>
        <v>11920.286249999999</v>
      </c>
      <c r="F27" s="7">
        <f t="shared" si="56"/>
        <v>11114.982499999998</v>
      </c>
      <c r="G27" s="7">
        <f t="shared" si="56"/>
        <v>11083.88875</v>
      </c>
      <c r="H27" s="7">
        <f t="shared" si="56"/>
        <v>11042.025</v>
      </c>
      <c r="I27" s="7">
        <f t="shared" si="56"/>
        <v>10953.776250000001</v>
      </c>
      <c r="J27" s="7">
        <f t="shared" si="56"/>
        <v>10793.58625</v>
      </c>
      <c r="K27" s="7">
        <f t="shared" ref="K27" si="57">K4+K57/4</f>
        <v>10891.335000000001</v>
      </c>
      <c r="L27" s="7"/>
      <c r="M27" s="208"/>
      <c r="N27" s="7"/>
    </row>
    <row r="28" spans="1:14" ht="14.7" hidden="1" customHeight="1" x14ac:dyDescent="0.3">
      <c r="A28" s="12"/>
      <c r="B28" s="13"/>
      <c r="C28" s="13"/>
      <c r="D28" s="14" t="s">
        <v>26</v>
      </c>
      <c r="E28" s="16">
        <f t="shared" ref="E28:J28" si="58">E4+E57/6</f>
        <v>11876.474166666667</v>
      </c>
      <c r="F28" s="16">
        <f t="shared" si="58"/>
        <v>11092.588333333333</v>
      </c>
      <c r="G28" s="16">
        <f t="shared" si="58"/>
        <v>11073.8925</v>
      </c>
      <c r="H28" s="16">
        <f t="shared" si="58"/>
        <v>11033.683333333332</v>
      </c>
      <c r="I28" s="16">
        <f t="shared" si="58"/>
        <v>10942.084166666667</v>
      </c>
      <c r="J28" s="16">
        <f t="shared" si="58"/>
        <v>10776.174166666668</v>
      </c>
      <c r="K28" s="16">
        <f t="shared" ref="K28" si="59">K4+K57/6</f>
        <v>10870.673333333334</v>
      </c>
      <c r="L28" s="16"/>
      <c r="M28" s="213"/>
      <c r="N28" s="16"/>
    </row>
    <row r="29" spans="1:14" ht="14.7" hidden="1" customHeight="1" x14ac:dyDescent="0.3">
      <c r="A29" s="12"/>
      <c r="B29" s="13"/>
      <c r="C29" s="13"/>
      <c r="D29" s="14" t="s">
        <v>27</v>
      </c>
      <c r="E29" s="16">
        <f t="shared" ref="E29:J29" si="60">E4+E57/12</f>
        <v>11832.662083333333</v>
      </c>
      <c r="F29" s="16">
        <f t="shared" si="60"/>
        <v>11070.194166666666</v>
      </c>
      <c r="G29" s="16">
        <f t="shared" si="60"/>
        <v>11063.89625</v>
      </c>
      <c r="H29" s="16">
        <f t="shared" si="60"/>
        <v>11025.341666666667</v>
      </c>
      <c r="I29" s="16">
        <f t="shared" si="60"/>
        <v>10930.392083333334</v>
      </c>
      <c r="J29" s="16">
        <f t="shared" si="60"/>
        <v>10758.762083333333</v>
      </c>
      <c r="K29" s="16">
        <f t="shared" ref="K29" si="61">K4+K57/12</f>
        <v>10850.011666666667</v>
      </c>
      <c r="L29" s="16"/>
      <c r="M29" s="213"/>
      <c r="N29" s="16"/>
    </row>
    <row r="30" spans="1:14" ht="14.7" customHeight="1" x14ac:dyDescent="0.3">
      <c r="A30" s="12"/>
      <c r="B30" s="13"/>
      <c r="C30" s="13"/>
      <c r="D30" s="14" t="s">
        <v>4</v>
      </c>
      <c r="E30" s="11">
        <f t="shared" ref="E30:F30" si="62">E4</f>
        <v>11788.85</v>
      </c>
      <c r="F30" s="11">
        <f t="shared" si="62"/>
        <v>11047.8</v>
      </c>
      <c r="G30" s="11">
        <f t="shared" ref="G30:H30" si="63">G4</f>
        <v>11053.9</v>
      </c>
      <c r="H30" s="11">
        <f t="shared" si="63"/>
        <v>11017</v>
      </c>
      <c r="I30" s="11">
        <f t="shared" ref="I30:J30" si="64">I4</f>
        <v>10918.7</v>
      </c>
      <c r="J30" s="11">
        <f t="shared" si="64"/>
        <v>10741.35</v>
      </c>
      <c r="K30" s="11">
        <f t="shared" ref="K30" si="65">K4</f>
        <v>10829.35</v>
      </c>
      <c r="L30" s="11"/>
      <c r="M30" s="210"/>
      <c r="N30" s="11"/>
    </row>
    <row r="31" spans="1:14" ht="14.7" hidden="1" customHeight="1" x14ac:dyDescent="0.3">
      <c r="A31" s="12"/>
      <c r="B31" s="13"/>
      <c r="C31" s="13"/>
      <c r="D31" s="14" t="s">
        <v>28</v>
      </c>
      <c r="E31" s="16">
        <f t="shared" ref="E31:J31" si="66">E4-E57/12</f>
        <v>11745.037916666668</v>
      </c>
      <c r="F31" s="16">
        <f t="shared" si="66"/>
        <v>11025.405833333332</v>
      </c>
      <c r="G31" s="16">
        <f t="shared" si="66"/>
        <v>11043.903749999999</v>
      </c>
      <c r="H31" s="16">
        <f t="shared" si="66"/>
        <v>11008.658333333333</v>
      </c>
      <c r="I31" s="16">
        <f t="shared" si="66"/>
        <v>10907.007916666667</v>
      </c>
      <c r="J31" s="16">
        <f t="shared" si="66"/>
        <v>10723.937916666668</v>
      </c>
      <c r="K31" s="16">
        <f t="shared" ref="K31" si="67">K4-K57/12</f>
        <v>10808.688333333334</v>
      </c>
      <c r="L31" s="16"/>
      <c r="M31" s="213"/>
      <c r="N31" s="16"/>
    </row>
    <row r="32" spans="1:14" ht="14.7" hidden="1" customHeight="1" x14ac:dyDescent="0.3">
      <c r="A32" s="12"/>
      <c r="B32" s="13"/>
      <c r="C32" s="13"/>
      <c r="D32" s="14" t="s">
        <v>29</v>
      </c>
      <c r="E32" s="16">
        <f t="shared" ref="E32:J32" si="68">E4-E57/6</f>
        <v>11701.225833333334</v>
      </c>
      <c r="F32" s="16">
        <f t="shared" si="68"/>
        <v>11003.011666666665</v>
      </c>
      <c r="G32" s="16">
        <f t="shared" si="68"/>
        <v>11033.907499999999</v>
      </c>
      <c r="H32" s="16">
        <f t="shared" si="68"/>
        <v>11000.316666666668</v>
      </c>
      <c r="I32" s="16">
        <f t="shared" si="68"/>
        <v>10895.315833333334</v>
      </c>
      <c r="J32" s="16">
        <f t="shared" si="68"/>
        <v>10706.525833333333</v>
      </c>
      <c r="K32" s="16">
        <f t="shared" ref="K32" si="69">K4-K57/6</f>
        <v>10788.026666666667</v>
      </c>
      <c r="L32" s="16"/>
      <c r="M32" s="213"/>
      <c r="N32" s="16"/>
    </row>
    <row r="33" spans="1:257" ht="14.7" customHeight="1" x14ac:dyDescent="0.3">
      <c r="A33" s="12"/>
      <c r="B33" s="13"/>
      <c r="C33" s="13"/>
      <c r="D33" s="14" t="s">
        <v>30</v>
      </c>
      <c r="E33" s="10">
        <f t="shared" ref="E33:J33" si="70">E4-E57/4</f>
        <v>11657.413750000002</v>
      </c>
      <c r="F33" s="10">
        <f t="shared" si="70"/>
        <v>10980.6175</v>
      </c>
      <c r="G33" s="10">
        <f t="shared" si="70"/>
        <v>11023.911249999999</v>
      </c>
      <c r="H33" s="10">
        <f t="shared" si="70"/>
        <v>10991.975</v>
      </c>
      <c r="I33" s="10">
        <f t="shared" si="70"/>
        <v>10883.623750000001</v>
      </c>
      <c r="J33" s="10">
        <f t="shared" si="70"/>
        <v>10689.11375</v>
      </c>
      <c r="K33" s="10">
        <f t="shared" ref="K33" si="71">K4-K57/4</f>
        <v>10767.365</v>
      </c>
      <c r="L33" s="10"/>
      <c r="M33" s="209"/>
      <c r="N33" s="10"/>
    </row>
    <row r="34" spans="1:257" ht="14.7" customHeight="1" x14ac:dyDescent="0.3">
      <c r="A34" s="12"/>
      <c r="B34" s="13"/>
      <c r="C34" s="13"/>
      <c r="D34" s="14" t="s">
        <v>31</v>
      </c>
      <c r="E34" s="22">
        <f t="shared" ref="E34:J34" si="72">E4-E57/2</f>
        <v>11525.977500000001</v>
      </c>
      <c r="F34" s="22">
        <f t="shared" si="72"/>
        <v>10913.434999999999</v>
      </c>
      <c r="G34" s="22">
        <f t="shared" si="72"/>
        <v>10993.922500000001</v>
      </c>
      <c r="H34" s="22">
        <f t="shared" si="72"/>
        <v>10966.95</v>
      </c>
      <c r="I34" s="22">
        <f t="shared" si="72"/>
        <v>10848.547500000001</v>
      </c>
      <c r="J34" s="22">
        <f t="shared" si="72"/>
        <v>10636.877500000001</v>
      </c>
      <c r="K34" s="22">
        <f t="shared" ref="K34" si="73">K4-K57/2</f>
        <v>10705.380000000001</v>
      </c>
      <c r="L34" s="22"/>
      <c r="M34" s="218"/>
      <c r="N34" s="22"/>
    </row>
    <row r="35" spans="1:257" ht="14.7" hidden="1" customHeight="1" x14ac:dyDescent="0.3">
      <c r="A35" s="12"/>
      <c r="B35" s="13"/>
      <c r="C35" s="13"/>
      <c r="D35" s="14" t="s">
        <v>32</v>
      </c>
      <c r="E35" s="16">
        <f t="shared" ref="E35:F35" si="74">E34-1.168*(E33-E34)</f>
        <v>11372.45996</v>
      </c>
      <c r="F35" s="16">
        <f t="shared" si="74"/>
        <v>10834.965839999999</v>
      </c>
      <c r="G35" s="16">
        <f t="shared" ref="G35:H35" si="75">G34-1.168*(G33-G34)</f>
        <v>10958.895640000002</v>
      </c>
      <c r="H35" s="16">
        <f t="shared" si="75"/>
        <v>10937.720800000001</v>
      </c>
      <c r="I35" s="16">
        <f t="shared" ref="I35:J35" si="76">I34-1.168*(I33-I34)</f>
        <v>10807.578440000001</v>
      </c>
      <c r="J35" s="16">
        <f t="shared" si="76"/>
        <v>10575.86556</v>
      </c>
      <c r="K35" s="16">
        <f t="shared" ref="K35" si="77">K34-1.168*(K33-K34)</f>
        <v>10632.981520000003</v>
      </c>
      <c r="L35" s="16"/>
      <c r="M35" s="213"/>
      <c r="N35" s="16"/>
    </row>
    <row r="36" spans="1:257" ht="14.7" customHeight="1" x14ac:dyDescent="0.3">
      <c r="A36" s="12"/>
      <c r="B36" s="13"/>
      <c r="C36" s="13"/>
      <c r="D36" s="14" t="s">
        <v>33</v>
      </c>
      <c r="E36" s="23">
        <f t="shared" ref="E36:F36" si="78">E4-(E24-E4)</f>
        <v>11304.167643934248</v>
      </c>
      <c r="F36" s="23">
        <f t="shared" si="78"/>
        <v>10800.223723123212</v>
      </c>
      <c r="G36" s="23">
        <f t="shared" ref="G36:H36" si="79">G4-(G24-G4)</f>
        <v>10944.69143175528</v>
      </c>
      <c r="H36" s="23">
        <f t="shared" si="79"/>
        <v>10925.737403621204</v>
      </c>
      <c r="I36" s="23">
        <f t="shared" ref="I36:J36" si="80">I4-(I24-I4)</f>
        <v>10791.009078864729</v>
      </c>
      <c r="J36" s="23">
        <f t="shared" si="80"/>
        <v>10550.991507281939</v>
      </c>
      <c r="K36" s="23">
        <f t="shared" ref="K36" si="81">K4-(K24-K4)</f>
        <v>10599.877303836083</v>
      </c>
      <c r="L36" s="23"/>
      <c r="M36" s="219"/>
      <c r="N36" s="23"/>
    </row>
    <row r="37" spans="1:257" ht="14.7" customHeight="1" x14ac:dyDescent="0.3">
      <c r="A37" s="256" t="s">
        <v>34</v>
      </c>
      <c r="B37" s="257"/>
      <c r="C37" s="257"/>
      <c r="D37" s="257"/>
      <c r="E37" s="26" t="s">
        <v>35</v>
      </c>
      <c r="F37" s="9"/>
      <c r="G37" s="9"/>
      <c r="H37" s="9"/>
      <c r="I37" s="9"/>
      <c r="J37" s="9"/>
      <c r="K37" s="9"/>
      <c r="L37" s="9"/>
      <c r="M37" s="9"/>
      <c r="N37" s="9"/>
    </row>
    <row r="38" spans="1:257" ht="14.7" customHeight="1" x14ac:dyDescent="0.3">
      <c r="A38" s="91"/>
      <c r="B38" s="91"/>
      <c r="C38" s="91"/>
      <c r="D38" s="91"/>
      <c r="E38" s="91"/>
      <c r="F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ht="14.7" customHeight="1" x14ac:dyDescent="0.3">
      <c r="A39" s="91"/>
      <c r="B39" s="91"/>
      <c r="C39" s="91"/>
      <c r="D39" s="91"/>
      <c r="E39" s="91"/>
      <c r="F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ht="14.7" customHeight="1" x14ac:dyDescent="0.3">
      <c r="A40" s="91"/>
      <c r="B40" s="91"/>
      <c r="C40" s="91"/>
      <c r="D40" s="91"/>
      <c r="E40" s="91"/>
      <c r="F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ht="14.7" customHeight="1" x14ac:dyDescent="0.3">
      <c r="A41" s="30"/>
      <c r="B41" s="19"/>
      <c r="C41" s="19"/>
      <c r="D41" s="14" t="s">
        <v>36</v>
      </c>
      <c r="E41" s="15"/>
      <c r="F41" s="15"/>
      <c r="G41" s="15"/>
      <c r="H41" s="15"/>
      <c r="I41" s="15"/>
      <c r="J41" s="15"/>
      <c r="K41" s="15"/>
      <c r="L41" s="242"/>
      <c r="M41" s="212"/>
      <c r="N41" s="15"/>
    </row>
    <row r="42" spans="1:257" ht="14.7" customHeight="1" x14ac:dyDescent="0.3">
      <c r="A42" s="30"/>
      <c r="B42" s="19"/>
      <c r="C42" s="19"/>
      <c r="D42" s="14" t="s">
        <v>37</v>
      </c>
      <c r="E42" s="17"/>
      <c r="F42" s="17"/>
      <c r="G42" s="17"/>
      <c r="H42" s="17"/>
      <c r="I42" s="17"/>
      <c r="J42" s="17"/>
      <c r="K42" s="17"/>
      <c r="L42" s="237"/>
      <c r="M42" s="222"/>
      <c r="N42" s="77"/>
      <c r="O42" s="204"/>
      <c r="P42" s="201"/>
    </row>
    <row r="43" spans="1:257" ht="14.7" customHeight="1" x14ac:dyDescent="0.3">
      <c r="A43" s="12"/>
      <c r="B43" s="19"/>
      <c r="C43" s="13"/>
      <c r="D43" s="14" t="s">
        <v>38</v>
      </c>
      <c r="E43" s="18"/>
      <c r="F43" s="18"/>
      <c r="G43" s="78"/>
      <c r="H43" s="78"/>
      <c r="I43" s="18"/>
      <c r="J43" s="18"/>
      <c r="K43" s="18"/>
      <c r="L43" s="236"/>
      <c r="M43" s="215"/>
      <c r="N43" s="18"/>
      <c r="O43" s="204"/>
      <c r="P43" s="201"/>
      <c r="Q43" s="1">
        <v>11135.568000000001</v>
      </c>
    </row>
    <row r="44" spans="1:257" ht="14.7" customHeight="1" x14ac:dyDescent="0.3">
      <c r="A44" s="12"/>
      <c r="B44" s="13"/>
      <c r="C44" s="13"/>
      <c r="D44" s="14" t="s">
        <v>39</v>
      </c>
      <c r="E44" s="7"/>
      <c r="F44" s="7"/>
      <c r="G44" s="7"/>
      <c r="H44" s="7"/>
      <c r="I44" s="7"/>
      <c r="J44" s="7">
        <v>10907.216399999999</v>
      </c>
      <c r="K44" s="7">
        <v>10831.8745</v>
      </c>
      <c r="L44" s="235" t="s">
        <v>81</v>
      </c>
      <c r="M44" s="224"/>
      <c r="N44" s="7"/>
      <c r="O44" s="204"/>
      <c r="P44" s="201"/>
    </row>
    <row r="45" spans="1:257" ht="14.7" customHeight="1" x14ac:dyDescent="0.3">
      <c r="A45" s="12"/>
      <c r="B45" s="13"/>
      <c r="C45" s="13"/>
      <c r="D45" s="136" t="s">
        <v>64</v>
      </c>
      <c r="E45" s="20"/>
      <c r="F45" s="20"/>
      <c r="G45" s="20"/>
      <c r="H45" s="20"/>
      <c r="I45" s="20"/>
      <c r="J45" s="20">
        <v>10777.490899999999</v>
      </c>
      <c r="K45" s="20">
        <v>10901.6</v>
      </c>
      <c r="L45" s="241" t="s">
        <v>80</v>
      </c>
      <c r="M45" s="225"/>
      <c r="N45" s="20"/>
    </row>
    <row r="46" spans="1:257" ht="14.7" customHeight="1" x14ac:dyDescent="0.3">
      <c r="A46" s="12"/>
      <c r="B46" s="13"/>
      <c r="C46" s="13"/>
      <c r="D46" s="14" t="s">
        <v>4</v>
      </c>
      <c r="E46" s="11">
        <f t="shared" ref="E46:J46" si="82">E4</f>
        <v>11788.85</v>
      </c>
      <c r="F46" s="11">
        <f t="shared" si="82"/>
        <v>11047.8</v>
      </c>
      <c r="G46" s="11">
        <f t="shared" si="82"/>
        <v>11053.9</v>
      </c>
      <c r="H46" s="11">
        <f t="shared" si="82"/>
        <v>11017</v>
      </c>
      <c r="I46" s="11">
        <f t="shared" si="82"/>
        <v>10918.7</v>
      </c>
      <c r="J46" s="11">
        <f t="shared" si="82"/>
        <v>10741.35</v>
      </c>
      <c r="K46" s="11">
        <f t="shared" ref="K46" si="83">K4</f>
        <v>10829.35</v>
      </c>
      <c r="L46" s="11"/>
      <c r="M46" s="226"/>
      <c r="N46" s="11"/>
    </row>
    <row r="47" spans="1:257" ht="14.7" customHeight="1" x14ac:dyDescent="0.3">
      <c r="A47" s="12"/>
      <c r="B47" s="13"/>
      <c r="C47" s="13"/>
      <c r="D47" s="14" t="s">
        <v>40</v>
      </c>
      <c r="E47" s="21"/>
      <c r="F47" s="21"/>
      <c r="G47" s="85"/>
      <c r="H47" s="85"/>
      <c r="I47" s="21"/>
      <c r="J47" s="21" t="s">
        <v>79</v>
      </c>
      <c r="K47" s="21">
        <v>10794.4</v>
      </c>
      <c r="L47" s="238" t="s">
        <v>80</v>
      </c>
      <c r="M47" s="21"/>
      <c r="N47" s="21"/>
      <c r="O47" s="205"/>
    </row>
    <row r="48" spans="1:257" ht="14.7" customHeight="1" x14ac:dyDescent="0.3">
      <c r="A48" s="12"/>
      <c r="B48" s="13"/>
      <c r="C48" s="13"/>
      <c r="D48" s="14" t="s">
        <v>41</v>
      </c>
      <c r="E48" s="10"/>
      <c r="F48" s="10"/>
      <c r="G48" s="10"/>
      <c r="H48" s="10"/>
      <c r="I48" s="10"/>
      <c r="J48" s="10">
        <v>10667.2397</v>
      </c>
      <c r="K48" s="10"/>
      <c r="L48" s="243"/>
      <c r="M48" s="10"/>
      <c r="N48" s="10"/>
      <c r="O48" s="206"/>
    </row>
    <row r="49" spans="1:257" ht="14.7" customHeight="1" x14ac:dyDescent="0.3">
      <c r="A49" s="12"/>
      <c r="B49" s="13"/>
      <c r="C49" s="13"/>
      <c r="D49" s="14" t="s">
        <v>42</v>
      </c>
      <c r="E49" s="22"/>
      <c r="F49" s="22"/>
      <c r="G49" s="22"/>
      <c r="H49" s="22"/>
      <c r="I49" s="22"/>
      <c r="J49" s="22"/>
      <c r="K49" s="22"/>
      <c r="L49" s="244"/>
      <c r="M49" s="22"/>
      <c r="N49" s="22"/>
      <c r="O49" s="204"/>
      <c r="P49" s="11">
        <v>11394.578600000001</v>
      </c>
      <c r="Q49" s="201">
        <v>1.23</v>
      </c>
    </row>
    <row r="50" spans="1:257" ht="14.7" customHeight="1" x14ac:dyDescent="0.3">
      <c r="A50" s="12"/>
      <c r="B50" s="13"/>
      <c r="C50" s="13"/>
      <c r="D50" s="14" t="s">
        <v>43</v>
      </c>
      <c r="E50" s="23"/>
      <c r="F50" s="23"/>
      <c r="G50" s="23"/>
      <c r="H50" s="23"/>
      <c r="I50" s="23"/>
      <c r="J50" s="23"/>
      <c r="K50" s="23"/>
      <c r="L50" s="245"/>
      <c r="M50" s="227"/>
      <c r="N50" s="23"/>
      <c r="O50" s="204"/>
      <c r="P50" s="11">
        <v>11300.45</v>
      </c>
      <c r="Q50" s="201">
        <v>1</v>
      </c>
    </row>
    <row r="51" spans="1:257" ht="14.7" customHeight="1" x14ac:dyDescent="0.3">
      <c r="A51" s="12"/>
      <c r="B51" s="13"/>
      <c r="C51" s="13"/>
      <c r="D51" s="14" t="s">
        <v>44</v>
      </c>
      <c r="E51" s="24"/>
      <c r="F51" s="24"/>
      <c r="G51" s="24"/>
      <c r="H51" s="24"/>
      <c r="I51" s="24"/>
      <c r="J51" s="24">
        <v>10723.3747</v>
      </c>
      <c r="K51" s="24"/>
      <c r="L51" s="24"/>
      <c r="M51" s="220"/>
      <c r="N51" s="24"/>
      <c r="P51" s="11"/>
    </row>
    <row r="52" spans="1:257" ht="14.7" customHeight="1" x14ac:dyDescent="0.3">
      <c r="A52" s="91"/>
      <c r="B52" s="91"/>
      <c r="C52" s="91"/>
      <c r="D52" s="91"/>
      <c r="E52" s="24"/>
      <c r="F52" s="24"/>
      <c r="G52" s="24"/>
      <c r="H52" s="24"/>
      <c r="I52" s="24"/>
      <c r="J52" s="24">
        <v>10581.875</v>
      </c>
      <c r="K52" s="24"/>
      <c r="L52" s="24"/>
      <c r="M52" s="220"/>
      <c r="N52" s="24"/>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ht="14.7" customHeight="1" x14ac:dyDescent="0.3">
      <c r="A53" s="91"/>
      <c r="B53" s="91"/>
      <c r="C53" s="91"/>
      <c r="D53" s="91"/>
      <c r="E53" s="24"/>
      <c r="F53" s="24"/>
      <c r="G53" s="24"/>
      <c r="H53" s="24"/>
      <c r="I53" s="24"/>
      <c r="J53" s="24">
        <v>10440.375300000002</v>
      </c>
      <c r="K53" s="24"/>
      <c r="L53" s="24"/>
      <c r="M53" s="220"/>
      <c r="N53" s="24"/>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ht="14.7" customHeight="1" x14ac:dyDescent="0.3">
      <c r="A54" s="91"/>
      <c r="B54" s="91"/>
      <c r="C54" s="91"/>
      <c r="D54" s="91"/>
      <c r="E54" s="24"/>
      <c r="F54" s="24"/>
      <c r="G54" s="24"/>
      <c r="H54" s="24"/>
      <c r="I54" s="24"/>
      <c r="J54" s="24"/>
      <c r="K54" s="24"/>
      <c r="L54" s="24"/>
      <c r="M54" s="220"/>
      <c r="N54" s="24"/>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ht="14.7" customHeight="1" x14ac:dyDescent="0.3">
      <c r="A55" s="256" t="s">
        <v>45</v>
      </c>
      <c r="B55" s="257"/>
      <c r="C55" s="257"/>
      <c r="D55" s="257"/>
      <c r="E55" s="25"/>
      <c r="F55" s="25"/>
      <c r="G55" s="25"/>
      <c r="H55" s="25"/>
      <c r="I55" s="25"/>
      <c r="J55" s="25"/>
      <c r="K55" s="25"/>
      <c r="L55" s="25"/>
      <c r="M55" s="221"/>
      <c r="N55" s="25"/>
      <c r="P55" s="11">
        <v>10723.3747</v>
      </c>
      <c r="Q55" s="201">
        <v>0.38</v>
      </c>
    </row>
    <row r="56" spans="1:257" ht="14.7" customHeight="1" x14ac:dyDescent="0.3">
      <c r="A56" s="12"/>
      <c r="B56" s="13"/>
      <c r="C56" s="13"/>
      <c r="D56" s="14" t="s">
        <v>46</v>
      </c>
      <c r="E56" s="16">
        <f t="shared" ref="E56:J56" si="84">ABS(E2-E3)</f>
        <v>477.94999999999891</v>
      </c>
      <c r="F56" s="16">
        <f t="shared" si="84"/>
        <v>244.29999999999927</v>
      </c>
      <c r="G56" s="16">
        <f t="shared" si="84"/>
        <v>109.04999999999927</v>
      </c>
      <c r="H56" s="16">
        <f t="shared" si="84"/>
        <v>91</v>
      </c>
      <c r="I56" s="16">
        <f t="shared" si="84"/>
        <v>127.55000000000109</v>
      </c>
      <c r="J56" s="16">
        <f t="shared" si="84"/>
        <v>189.95000000000073</v>
      </c>
      <c r="K56" s="16">
        <f t="shared" ref="K56" si="85">ABS(K2-K3)</f>
        <v>225.39999999999964</v>
      </c>
      <c r="L56" s="16"/>
      <c r="M56" s="213"/>
      <c r="N56" s="16"/>
      <c r="P56" s="11">
        <v>10581.875</v>
      </c>
      <c r="Q56" s="201">
        <v>0.5</v>
      </c>
    </row>
    <row r="57" spans="1:257" ht="14.7" customHeight="1" x14ac:dyDescent="0.3">
      <c r="A57" s="12"/>
      <c r="B57" s="13"/>
      <c r="C57" s="13"/>
      <c r="D57" s="14" t="s">
        <v>47</v>
      </c>
      <c r="E57" s="16">
        <f t="shared" ref="E57:F57" si="86">E56*1.1</f>
        <v>525.74499999999887</v>
      </c>
      <c r="F57" s="16">
        <f t="shared" si="86"/>
        <v>268.72999999999922</v>
      </c>
      <c r="G57" s="16">
        <f t="shared" ref="G57:H57" si="87">G56*1.1</f>
        <v>119.9549999999992</v>
      </c>
      <c r="H57" s="16">
        <f t="shared" si="87"/>
        <v>100.10000000000001</v>
      </c>
      <c r="I57" s="16">
        <f t="shared" ref="I57:J57" si="88">I56*1.1</f>
        <v>140.3050000000012</v>
      </c>
      <c r="J57" s="16">
        <f t="shared" si="88"/>
        <v>208.94500000000082</v>
      </c>
      <c r="K57" s="16">
        <f t="shared" ref="K57" si="89">K56*1.1</f>
        <v>247.93999999999963</v>
      </c>
      <c r="L57" s="16"/>
      <c r="M57" s="213"/>
      <c r="N57" s="16"/>
      <c r="P57" s="11">
        <v>10440.375300000002</v>
      </c>
      <c r="Q57" s="201">
        <v>0.61</v>
      </c>
    </row>
    <row r="58" spans="1:257" ht="14.7" customHeight="1" x14ac:dyDescent="0.3">
      <c r="A58" s="12"/>
      <c r="B58" s="13"/>
      <c r="C58" s="13"/>
      <c r="D58" s="14" t="s">
        <v>48</v>
      </c>
      <c r="E58" s="16">
        <f t="shared" ref="E58:J58" si="90">(E2+E3)</f>
        <v>23728.15</v>
      </c>
      <c r="F58" s="16">
        <f t="shared" si="90"/>
        <v>22047.5</v>
      </c>
      <c r="G58" s="16">
        <f t="shared" si="90"/>
        <v>22184.75</v>
      </c>
      <c r="H58" s="16">
        <f t="shared" si="90"/>
        <v>22061.599999999999</v>
      </c>
      <c r="I58" s="16">
        <f t="shared" si="90"/>
        <v>21940.85</v>
      </c>
      <c r="J58" s="16">
        <f t="shared" si="90"/>
        <v>21626.55</v>
      </c>
      <c r="K58" s="16">
        <f t="shared" ref="K58" si="91">(K2+K3)</f>
        <v>21499.699999999997</v>
      </c>
      <c r="L58" s="16"/>
      <c r="M58" s="213"/>
      <c r="N58" s="16"/>
    </row>
    <row r="59" spans="1:257" ht="14.7" customHeight="1" x14ac:dyDescent="0.3">
      <c r="A59" s="12"/>
      <c r="B59" s="13"/>
      <c r="C59" s="13"/>
      <c r="D59" s="14" t="s">
        <v>49</v>
      </c>
      <c r="E59" s="16">
        <f t="shared" ref="E59:J59" si="92">(E2+E3)/2</f>
        <v>11864.075000000001</v>
      </c>
      <c r="F59" s="16">
        <f t="shared" si="92"/>
        <v>11023.75</v>
      </c>
      <c r="G59" s="16">
        <f t="shared" si="92"/>
        <v>11092.375</v>
      </c>
      <c r="H59" s="16">
        <f t="shared" si="92"/>
        <v>11030.8</v>
      </c>
      <c r="I59" s="16">
        <f t="shared" si="92"/>
        <v>10970.424999999999</v>
      </c>
      <c r="J59" s="16">
        <f t="shared" si="92"/>
        <v>10813.275</v>
      </c>
      <c r="K59" s="16">
        <f t="shared" ref="K59" si="93">(K2+K3)/2</f>
        <v>10749.849999999999</v>
      </c>
      <c r="L59" s="16"/>
      <c r="M59" s="213"/>
      <c r="N59" s="16"/>
    </row>
    <row r="60" spans="1:257" ht="14.7" customHeight="1" x14ac:dyDescent="0.3">
      <c r="A60" s="12"/>
      <c r="B60" s="13"/>
      <c r="C60" s="13"/>
      <c r="D60" s="14" t="s">
        <v>12</v>
      </c>
      <c r="E60" s="16">
        <f t="shared" ref="E60:F60" si="94">E61-E62+E61</f>
        <v>11813.924999999999</v>
      </c>
      <c r="F60" s="16">
        <f t="shared" si="94"/>
        <v>11039.783333333336</v>
      </c>
      <c r="G60" s="16">
        <f t="shared" ref="G60:H60" si="95">G61-G62+G61</f>
        <v>11066.725000000002</v>
      </c>
      <c r="H60" s="16">
        <f t="shared" si="95"/>
        <v>11021.599999999999</v>
      </c>
      <c r="I60" s="16">
        <f t="shared" ref="I60:J60" si="96">I61-I62+I61</f>
        <v>10935.941666666669</v>
      </c>
      <c r="J60" s="16">
        <f t="shared" si="96"/>
        <v>10765.325000000003</v>
      </c>
      <c r="K60" s="16">
        <f t="shared" ref="K60" si="97">K61-K62+K61</f>
        <v>10802.849999999999</v>
      </c>
      <c r="L60" s="16"/>
      <c r="M60" s="213"/>
      <c r="N60" s="16"/>
    </row>
    <row r="61" spans="1:257" ht="14.7" customHeight="1" x14ac:dyDescent="0.3">
      <c r="A61" s="12"/>
      <c r="B61" s="13"/>
      <c r="C61" s="13"/>
      <c r="D61" s="14" t="s">
        <v>50</v>
      </c>
      <c r="E61" s="16">
        <f t="shared" ref="E61:J61" si="98">(E2+E3+E4)/3</f>
        <v>11839</v>
      </c>
      <c r="F61" s="16">
        <f t="shared" si="98"/>
        <v>11031.766666666668</v>
      </c>
      <c r="G61" s="16">
        <f t="shared" si="98"/>
        <v>11079.550000000001</v>
      </c>
      <c r="H61" s="16">
        <f t="shared" si="98"/>
        <v>11026.199999999999</v>
      </c>
      <c r="I61" s="16">
        <f t="shared" si="98"/>
        <v>10953.183333333334</v>
      </c>
      <c r="J61" s="16">
        <f t="shared" si="98"/>
        <v>10789.300000000001</v>
      </c>
      <c r="K61" s="16">
        <f t="shared" ref="K61" si="99">(K2+K3+K4)/3</f>
        <v>10776.349999999999</v>
      </c>
      <c r="L61" s="16"/>
      <c r="M61" s="213"/>
      <c r="N61" s="16"/>
    </row>
    <row r="62" spans="1:257" ht="14.7" customHeight="1" x14ac:dyDescent="0.3">
      <c r="A62" s="12"/>
      <c r="B62" s="13"/>
      <c r="C62" s="13"/>
      <c r="D62" s="14" t="s">
        <v>14</v>
      </c>
      <c r="E62" s="16">
        <f t="shared" ref="E62:F62" si="100">E59</f>
        <v>11864.075000000001</v>
      </c>
      <c r="F62" s="16">
        <f t="shared" si="100"/>
        <v>11023.75</v>
      </c>
      <c r="G62" s="16">
        <f t="shared" ref="G62:H62" si="101">G59</f>
        <v>11092.375</v>
      </c>
      <c r="H62" s="16">
        <f t="shared" si="101"/>
        <v>11030.8</v>
      </c>
      <c r="I62" s="16">
        <f t="shared" ref="I62:J62" si="102">I59</f>
        <v>10970.424999999999</v>
      </c>
      <c r="J62" s="16">
        <f t="shared" si="102"/>
        <v>10813.275</v>
      </c>
      <c r="K62" s="16">
        <f t="shared" ref="K62" si="103">K59</f>
        <v>10749.849999999999</v>
      </c>
      <c r="L62" s="16"/>
      <c r="M62" s="213"/>
      <c r="N62" s="16"/>
    </row>
    <row r="63" spans="1:257" ht="14.7" customHeight="1" x14ac:dyDescent="0.3">
      <c r="A63" s="12"/>
      <c r="B63" s="13"/>
      <c r="C63" s="13"/>
      <c r="D63" s="14" t="s">
        <v>51</v>
      </c>
      <c r="E63" s="31">
        <f>(E60-E62)</f>
        <v>-50.150000000001455</v>
      </c>
      <c r="F63" s="31">
        <f t="shared" ref="F63" si="104">ABS(F60-F62)</f>
        <v>16.033333333336486</v>
      </c>
      <c r="G63" s="31">
        <f t="shared" ref="G63:H63" si="105">ABS(G60-G62)</f>
        <v>25.649999999997817</v>
      </c>
      <c r="H63" s="31">
        <f t="shared" si="105"/>
        <v>9.2000000000007276</v>
      </c>
      <c r="I63" s="31">
        <f t="shared" ref="I63:J63" si="106">ABS(I60-I62)</f>
        <v>34.483333333329938</v>
      </c>
      <c r="J63" s="31">
        <f t="shared" si="106"/>
        <v>47.94999999999709</v>
      </c>
      <c r="K63" s="31">
        <f t="shared" ref="K63" si="107">ABS(K60-K62)</f>
        <v>53</v>
      </c>
      <c r="L63" s="31"/>
      <c r="M63" s="223"/>
      <c r="N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R21" sqref="R21"/>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c r="H6" s="176">
        <v>11981.75</v>
      </c>
      <c r="I6" s="110" t="s">
        <v>69</v>
      </c>
      <c r="J6" s="177">
        <v>11181.45</v>
      </c>
      <c r="K6" s="111" t="s">
        <v>77</v>
      </c>
      <c r="L6" s="178">
        <v>11181.45</v>
      </c>
      <c r="M6" s="109" t="s">
        <v>78</v>
      </c>
      <c r="N6" s="176">
        <v>10637.15</v>
      </c>
      <c r="O6" s="110" t="s">
        <v>82</v>
      </c>
      <c r="P6" s="177">
        <v>10637.15</v>
      </c>
      <c r="Q6" s="111"/>
      <c r="R6" s="178">
        <v>11000.3</v>
      </c>
      <c r="S6" s="109"/>
      <c r="T6" s="176">
        <v>10756.55</v>
      </c>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11625.1</v>
      </c>
      <c r="E9" s="111"/>
      <c r="F9" s="178">
        <v>11461</v>
      </c>
      <c r="G9" s="109"/>
      <c r="H9" s="176">
        <v>10782.6</v>
      </c>
      <c r="I9" s="110"/>
      <c r="J9" s="177">
        <v>10901.6</v>
      </c>
      <c r="K9" s="111"/>
      <c r="L9" s="178">
        <v>10637.15</v>
      </c>
      <c r="M9" s="109"/>
      <c r="N9" s="176">
        <v>10794.4</v>
      </c>
      <c r="O9" s="110"/>
      <c r="P9" s="177">
        <v>10862.55</v>
      </c>
      <c r="Q9" s="111"/>
      <c r="R9" s="177">
        <v>10756.55</v>
      </c>
      <c r="S9" s="109"/>
      <c r="T9" s="176">
        <v>10850.9</v>
      </c>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v>11981.75</v>
      </c>
      <c r="E12" s="111"/>
      <c r="F12" s="178">
        <v>11706.6</v>
      </c>
      <c r="G12" s="109"/>
      <c r="H12" s="176">
        <v>11181.45</v>
      </c>
      <c r="I12" s="110"/>
      <c r="J12" s="177">
        <v>11146.9</v>
      </c>
      <c r="K12" s="111"/>
      <c r="L12" s="178">
        <v>11000.3</v>
      </c>
      <c r="M12" s="109"/>
      <c r="N12" s="176">
        <v>10728.3</v>
      </c>
      <c r="O12" s="110"/>
      <c r="P12" s="177">
        <v>10799.7</v>
      </c>
      <c r="Q12" s="111"/>
      <c r="R12" s="178"/>
      <c r="S12" s="109"/>
      <c r="T12" s="176">
        <v>10813</v>
      </c>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11737.896199999999</v>
      </c>
      <c r="E16" s="186"/>
      <c r="F16" s="186">
        <f>VALUE(23.6/100*(F6-F9)+F9)</f>
        <v>11583.897000000001</v>
      </c>
      <c r="G16" s="186"/>
      <c r="H16" s="186">
        <f>VALUE(23.6/100*(H6-H9)+H9)</f>
        <v>11065.599400000001</v>
      </c>
      <c r="I16" s="187"/>
      <c r="J16" s="186">
        <f>VALUE(23.6/100*(J6-J9)+J9)</f>
        <v>10967.6446</v>
      </c>
      <c r="K16" s="186"/>
      <c r="L16" s="186">
        <f>VALUE(23.6/100*(L6-L9)+L9)</f>
        <v>10765.604799999999</v>
      </c>
      <c r="M16" s="186"/>
      <c r="N16" s="186">
        <f>VALUE(23.6/100*(N6-N9)+N9)</f>
        <v>10757.288999999999</v>
      </c>
      <c r="O16" s="187"/>
      <c r="P16" s="186">
        <f>VALUE(23.6/100*(P6-P9)+P9)</f>
        <v>10809.355599999999</v>
      </c>
      <c r="Q16" s="186"/>
      <c r="R16" s="186">
        <f>VALUE(23.6/100*(R6-R9)+R9)</f>
        <v>10814.074999999999</v>
      </c>
      <c r="S16" s="186"/>
      <c r="T16" s="186">
        <f>VALUE(23.6/100*(T6-T9)+T9)</f>
        <v>10828.633399999999</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188">
        <f>VALUE(38.2/100*(D6-D9)+D9)</f>
        <v>11807.6769</v>
      </c>
      <c r="E17" s="188"/>
      <c r="F17" s="188">
        <f>VALUE(38.2/100*(F6-F9)+F9)</f>
        <v>11659.9265</v>
      </c>
      <c r="G17" s="188"/>
      <c r="H17" s="188">
        <f>38.2/100*(H6-H9)+H9</f>
        <v>11240.675300000001</v>
      </c>
      <c r="I17" s="189"/>
      <c r="J17" s="188">
        <f>VALUE(38.2/100*(J6-J9)+J9)</f>
        <v>11008.502700000001</v>
      </c>
      <c r="K17" s="188"/>
      <c r="L17" s="188">
        <f>VALUE(38.2/100*(L6-L9)+L9)</f>
        <v>10845.0726</v>
      </c>
      <c r="M17" s="188"/>
      <c r="N17" s="188">
        <f>38.2/100*(N6-N9)+N9</f>
        <v>10734.3305</v>
      </c>
      <c r="O17" s="189"/>
      <c r="P17" s="188">
        <f>VALUE(38.2/100*(P6-P9)+P9)</f>
        <v>10776.447199999999</v>
      </c>
      <c r="Q17" s="188"/>
      <c r="R17" s="188">
        <f>VALUE(38.2/100*(R6-R9)+R9)</f>
        <v>10849.662499999999</v>
      </c>
      <c r="S17" s="188"/>
      <c r="T17" s="188">
        <f>38.2/100*(T6-T9)+T9</f>
        <v>10814.8583</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11864.075000000001</v>
      </c>
      <c r="E18" s="186"/>
      <c r="F18" s="186">
        <f>VALUE(50/100*(F6-F9)+F9)</f>
        <v>11721.375</v>
      </c>
      <c r="G18" s="186"/>
      <c r="H18" s="186">
        <f>VALUE(50/100*(H6-H9)+H9)</f>
        <v>11382.174999999999</v>
      </c>
      <c r="I18" s="187"/>
      <c r="J18" s="186">
        <f>VALUE(50/100*(J6-J9)+J9)</f>
        <v>11041.525000000001</v>
      </c>
      <c r="K18" s="186"/>
      <c r="L18" s="186">
        <f>VALUE(50/100*(L6-L9)+L9)</f>
        <v>10909.3</v>
      </c>
      <c r="M18" s="186"/>
      <c r="N18" s="186">
        <f>VALUE(50/100*(N6-N9)+N9)</f>
        <v>10715.775</v>
      </c>
      <c r="O18" s="187"/>
      <c r="P18" s="186">
        <f>VALUE(50/100*(P6-P9)+P9)</f>
        <v>10749.849999999999</v>
      </c>
      <c r="Q18" s="186"/>
      <c r="R18" s="186">
        <f>VALUE(50/100*(R6-R9)+R9)</f>
        <v>10878.424999999999</v>
      </c>
      <c r="S18" s="186"/>
      <c r="T18" s="186">
        <f>VALUE(50/100*(T6-T9)+T9)</f>
        <v>10803.724999999999</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11920.473099999999</v>
      </c>
      <c r="E19" s="186"/>
      <c r="F19" s="186">
        <f>VALUE(61.8/100*(F6-F9)+F9)</f>
        <v>11782.8235</v>
      </c>
      <c r="G19" s="186"/>
      <c r="H19" s="186">
        <f>VALUE(61.8/100*(H6-H9)+H9)</f>
        <v>11523.6747</v>
      </c>
      <c r="I19" s="187"/>
      <c r="J19" s="186">
        <f>VALUE(61.8/100*(J6-J9)+J9)</f>
        <v>11074.5473</v>
      </c>
      <c r="K19" s="186"/>
      <c r="L19" s="186">
        <f>VALUE(61.8/100*(L6-L9)+L9)</f>
        <v>10973.527400000001</v>
      </c>
      <c r="M19" s="186"/>
      <c r="N19" s="186">
        <f>VALUE(61.8/100*(N6-N9)+N9)</f>
        <v>10697.219499999999</v>
      </c>
      <c r="O19" s="187"/>
      <c r="P19" s="186">
        <f>VALUE(61.8/100*(P6-P9)+P9)</f>
        <v>10723.2528</v>
      </c>
      <c r="Q19" s="186"/>
      <c r="R19" s="186">
        <f>VALUE(61.8/100*(R6-R9)+R9)</f>
        <v>10907.1875</v>
      </c>
      <c r="S19" s="186"/>
      <c r="T19" s="186">
        <f>VALUE(61.8/100*(T6-T9)+T9)</f>
        <v>10792.591699999999</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11963.01065</v>
      </c>
      <c r="E20" s="191"/>
      <c r="F20" s="190">
        <f>VALUE(70.7/100*(F6-F9)+F9)</f>
        <v>11829.170249999999</v>
      </c>
      <c r="G20" s="190"/>
      <c r="H20" s="190">
        <f>VALUE(70.7/100*(H6-H9)+H9)</f>
        <v>11630.39905</v>
      </c>
      <c r="I20" s="167"/>
      <c r="J20" s="190">
        <f>VALUE(70.7/100*(J6-J9)+J9)</f>
        <v>11099.453950000001</v>
      </c>
      <c r="K20" s="191"/>
      <c r="L20" s="190">
        <f>VALUE(70.7/100*(L6-L9)+L9)</f>
        <v>11021.9701</v>
      </c>
      <c r="M20" s="190"/>
      <c r="N20" s="190">
        <f>VALUE(70.7/100*(N6-N9)+N9)</f>
        <v>10683.224249999999</v>
      </c>
      <c r="O20" s="167"/>
      <c r="P20" s="190">
        <f>VALUE(70.7/100*(P6-P9)+P9)</f>
        <v>10703.1922</v>
      </c>
      <c r="Q20" s="191"/>
      <c r="R20" s="190">
        <f>VALUE(70.7/100*(R6-R9)+R9)</f>
        <v>10928.881249999999</v>
      </c>
      <c r="S20" s="190"/>
      <c r="T20" s="190">
        <f>VALUE(70.7/100*(T6-T9)+T9)</f>
        <v>10784.19455</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12000.768699999999</v>
      </c>
      <c r="E21" s="186"/>
      <c r="F21" s="186">
        <f>VALUE(78.6/100*(F6-F9)+F9)</f>
        <v>11870.309499999999</v>
      </c>
      <c r="G21" s="186"/>
      <c r="H21" s="186">
        <f>VALUE(78.6/100*(H6-H9)+H9)</f>
        <v>11725.1319</v>
      </c>
      <c r="I21" s="187"/>
      <c r="J21" s="186">
        <f>VALUE(78.6/100*(J6-J9)+J9)</f>
        <v>11121.562100000001</v>
      </c>
      <c r="K21" s="186"/>
      <c r="L21" s="186">
        <f>VALUE(78.6/100*(L6-L9)+L9)</f>
        <v>11064.969800000001</v>
      </c>
      <c r="M21" s="186"/>
      <c r="N21" s="186">
        <f>VALUE(78.6/100*(N6-N9)+N9)</f>
        <v>10670.8015</v>
      </c>
      <c r="O21" s="187"/>
      <c r="P21" s="186">
        <f>VALUE(78.6/100*(P6-P9)+P9)</f>
        <v>10685.3856</v>
      </c>
      <c r="Q21" s="186"/>
      <c r="R21" s="186">
        <f>VALUE(78.6/100*(R6-R9)+R9)</f>
        <v>10948.137499999999</v>
      </c>
      <c r="S21" s="186"/>
      <c r="T21" s="186">
        <f>VALUE(78.6/100*(T6-T9)+T9)</f>
        <v>10776.740899999999</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11981.75</v>
      </c>
      <c r="I22" s="167"/>
      <c r="J22" s="190">
        <f>VALUE(100/100*(J6-J9)+J9)</f>
        <v>11181.45</v>
      </c>
      <c r="K22" s="191"/>
      <c r="L22" s="190">
        <f>VALUE(100/100*(L6-L9)+L9)</f>
        <v>11181.45</v>
      </c>
      <c r="M22" s="190"/>
      <c r="N22" s="190">
        <f>VALUE(100/100*(N6-N9)+N9)</f>
        <v>10637.15</v>
      </c>
      <c r="O22" s="167"/>
      <c r="P22" s="190">
        <f>VALUE(100/100*(P6-P9)+P9)</f>
        <v>10637.15</v>
      </c>
      <c r="Q22" s="191"/>
      <c r="R22" s="190">
        <f>VALUE(100/100*(R6-R9)+R9)</f>
        <v>11000.3</v>
      </c>
      <c r="S22" s="190"/>
      <c r="T22" s="190">
        <f>VALUE(100/100*(T6-T9)+T9)</f>
        <v>10756.55</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12215.8462</v>
      </c>
      <c r="E23" s="198"/>
      <c r="F23" s="198">
        <f t="shared" si="0"/>
        <v>12104.647000000001</v>
      </c>
      <c r="G23" s="198"/>
      <c r="H23" s="198">
        <f t="shared" si="0"/>
        <v>12264.749400000001</v>
      </c>
      <c r="I23" s="198"/>
      <c r="J23" s="198">
        <f t="shared" si="0"/>
        <v>11247.4946</v>
      </c>
      <c r="K23" s="198"/>
      <c r="L23" s="198">
        <f t="shared" si="0"/>
        <v>11309.9048</v>
      </c>
      <c r="M23" s="198"/>
      <c r="N23" s="198">
        <f t="shared" si="0"/>
        <v>10600.038999999999</v>
      </c>
      <c r="O23" s="198"/>
      <c r="P23" s="198">
        <f t="shared" si="0"/>
        <v>10583.955599999999</v>
      </c>
      <c r="Q23" s="198"/>
      <c r="R23" s="198">
        <f t="shared" si="0"/>
        <v>11057.824999999999</v>
      </c>
      <c r="S23" s="198"/>
      <c r="T23" s="198">
        <f t="shared" si="0"/>
        <v>10734.283399999998</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11799.1731</v>
      </c>
      <c r="E26" s="193"/>
      <c r="F26" s="193">
        <f>VALUE(F12-38.2/100*(F6-F9))</f>
        <v>11507.673500000001</v>
      </c>
      <c r="G26" s="193"/>
      <c r="H26" s="231">
        <f>VALUE(H12-38.2/100*(H6-H9))</f>
        <v>10723.3747</v>
      </c>
      <c r="I26" s="194"/>
      <c r="J26" s="193">
        <f>VALUE(J12-38.2/100*(J6-J9))</f>
        <v>11039.997299999999</v>
      </c>
      <c r="K26" s="193"/>
      <c r="L26" s="195">
        <f>VALUE(L12-38.2/100*(L6-L9))</f>
        <v>10792.377399999999</v>
      </c>
      <c r="M26" s="193"/>
      <c r="N26" s="193">
        <f>VALUE(N12-38.2/100*(N6-N9))</f>
        <v>10788.369499999999</v>
      </c>
      <c r="O26" s="194"/>
      <c r="P26" s="193">
        <f>VALUE(P12-38.2/100*(P6-P9))</f>
        <v>10885.802800000001</v>
      </c>
      <c r="Q26" s="193"/>
      <c r="R26" s="193">
        <f>VALUE(R12-38.2/100*(R6-R9))</f>
        <v>-93.112499999999997</v>
      </c>
      <c r="S26" s="193"/>
      <c r="T26" s="193">
        <f>VALUE(T12-38.2/100*(T6-T9))</f>
        <v>10849.0417</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11742.775000000001</v>
      </c>
      <c r="E27" s="193"/>
      <c r="F27" s="193">
        <f>VALUE(F12-50/100*(F6-F9))</f>
        <v>11446.225</v>
      </c>
      <c r="G27" s="193"/>
      <c r="H27" s="231">
        <f>VALUE(H12-50/100*(H6-H9))</f>
        <v>10581.875</v>
      </c>
      <c r="I27" s="194"/>
      <c r="J27" s="193">
        <f>VALUE(J12-50/100*(J6-J9))</f>
        <v>11006.974999999999</v>
      </c>
      <c r="K27" s="193"/>
      <c r="L27" s="193">
        <f>VALUE(L12-50/100*(L6-L9))</f>
        <v>10728.149999999998</v>
      </c>
      <c r="M27" s="193"/>
      <c r="N27" s="193">
        <f>VALUE(N12-50/100*(N6-N9))</f>
        <v>10806.924999999999</v>
      </c>
      <c r="O27" s="194"/>
      <c r="P27" s="193">
        <f>VALUE(P12-50/100*(P6-P9))</f>
        <v>10912.400000000001</v>
      </c>
      <c r="Q27" s="193"/>
      <c r="R27" s="193">
        <f>VALUE(R12-50/100*(R6-R9))</f>
        <v>-121.875</v>
      </c>
      <c r="S27" s="193"/>
      <c r="T27" s="193">
        <f>VALUE(T12-50/100*(T6-T9))</f>
        <v>10860.174999999999</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11686.376900000001</v>
      </c>
      <c r="E28" s="196"/>
      <c r="F28" s="196">
        <f>VALUE(F12-61.8/100*(F6-F9))</f>
        <v>11384.7765</v>
      </c>
      <c r="G28" s="196"/>
      <c r="H28" s="230">
        <f>VALUE(H12-61.8/100*(H6-H9))</f>
        <v>10440.375300000002</v>
      </c>
      <c r="I28" s="197"/>
      <c r="J28" s="196">
        <f>VALUE(J12-61.8/100*(J6-J9))</f>
        <v>10973.9527</v>
      </c>
      <c r="K28" s="196"/>
      <c r="L28" s="230">
        <f>VALUE(L12-61.8/100*(L6-L9))</f>
        <v>10663.922599999998</v>
      </c>
      <c r="M28" s="196"/>
      <c r="N28" s="230">
        <f>VALUE(N12-61.8/100*(N6-N9))</f>
        <v>10825.4805</v>
      </c>
      <c r="O28" s="197"/>
      <c r="P28" s="230">
        <f>VALUE(P12-61.8/100*(P6-P9))</f>
        <v>10938.9972</v>
      </c>
      <c r="Q28" s="196"/>
      <c r="R28" s="196">
        <f>VALUE(R12-61.8/100*(R6-R9))</f>
        <v>-150.63749999999999</v>
      </c>
      <c r="S28" s="196"/>
      <c r="T28" s="196">
        <f>VALUE(T12-61.8/100*(T6-T9))</f>
        <v>10871.308300000001</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11646.850435</v>
      </c>
      <c r="E29" s="191"/>
      <c r="F29" s="190">
        <f>VALUE(F12-70.07/100*(F6-F9))</f>
        <v>11341.710475</v>
      </c>
      <c r="G29" s="190"/>
      <c r="H29" s="190">
        <f>VALUE(H12-70.07/100*(H6-H9))</f>
        <v>10341.205595000001</v>
      </c>
      <c r="I29" s="167"/>
      <c r="J29" s="190">
        <f>VALUE(J12-70.07/100*(J6-J9))</f>
        <v>10950.809105</v>
      </c>
      <c r="K29" s="191"/>
      <c r="L29" s="190">
        <f>VALUE(L12-70.07/100*(L6-L9))</f>
        <v>10618.908989999998</v>
      </c>
      <c r="M29" s="190"/>
      <c r="N29" s="190">
        <f>VALUE(N12-70.07/100*(N6-N9))</f>
        <v>10838.485074999999</v>
      </c>
      <c r="O29" s="167"/>
      <c r="P29" s="190">
        <f>VALUE(P12-70.07/100*(P6-P9))</f>
        <v>10957.637780000001</v>
      </c>
      <c r="Q29" s="191"/>
      <c r="R29" s="190">
        <f>VALUE(R12-70.07/100*(R6-R9))</f>
        <v>-170.79562499999997</v>
      </c>
      <c r="S29" s="190"/>
      <c r="T29" s="190">
        <f>VALUE(T12-70.07/100*(T6-T9))</f>
        <v>10879.111045</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11503.800000000001</v>
      </c>
      <c r="E30" s="193"/>
      <c r="F30" s="193">
        <f>VALUE(F12-100/100*(F6-F9))</f>
        <v>11185.85</v>
      </c>
      <c r="G30" s="193"/>
      <c r="H30" s="193">
        <f>VALUE(H12-100/100*(H6-H9))</f>
        <v>9982.3000000000011</v>
      </c>
      <c r="I30" s="194"/>
      <c r="J30" s="193">
        <f>VALUE(J12-100/100*(J6-J9))</f>
        <v>10867.05</v>
      </c>
      <c r="K30" s="193"/>
      <c r="L30" s="193">
        <f>VALUE(L12-100/100*(L6-L9))</f>
        <v>10455.999999999998</v>
      </c>
      <c r="M30" s="193"/>
      <c r="N30" s="193">
        <f>VALUE(N12-100/100*(N6-N9))</f>
        <v>10885.55</v>
      </c>
      <c r="O30" s="194"/>
      <c r="P30" s="193">
        <f>VALUE(P12-100/100*(P6-P9))</f>
        <v>11025.1</v>
      </c>
      <c r="Q30" s="193"/>
      <c r="R30" s="193">
        <f>VALUE(R12-100/100*(R6-R9))</f>
        <v>-243.75</v>
      </c>
      <c r="S30" s="193"/>
      <c r="T30" s="193">
        <f>VALUE(T12-100/100*(T6-T9))</f>
        <v>10907.35</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11391.003800000002</v>
      </c>
      <c r="E31" s="198"/>
      <c r="F31" s="198">
        <f>VALUE(F12-123.6/100*(F6-F9))</f>
        <v>11062.953</v>
      </c>
      <c r="G31" s="198"/>
      <c r="H31" s="198">
        <f>VALUE(H12-123.6/100*(H6-H9))</f>
        <v>9699.3006000000005</v>
      </c>
      <c r="I31" s="199"/>
      <c r="J31" s="198">
        <f>VALUE(J12-123.6/100*(J6-J9))</f>
        <v>10801.0054</v>
      </c>
      <c r="K31" s="198"/>
      <c r="L31" s="198">
        <f>VALUE(L12-123.6/100*(L6-L9))</f>
        <v>10327.545199999999</v>
      </c>
      <c r="M31" s="198"/>
      <c r="N31" s="198">
        <f>VALUE(N12-123.6/100*(N6-N9))</f>
        <v>10922.661</v>
      </c>
      <c r="O31" s="199"/>
      <c r="P31" s="198">
        <f>VALUE(P12-123.6/100*(P6-P9))</f>
        <v>11078.294400000001</v>
      </c>
      <c r="Q31" s="198"/>
      <c r="R31" s="198">
        <f>VALUE(R12-123.6/100*(R6-R9))</f>
        <v>-301.27499999999998</v>
      </c>
      <c r="S31" s="198"/>
      <c r="T31" s="198">
        <f>VALUE(T12-123.6/100*(T6-T9))</f>
        <v>10929.616600000001</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11321.223100000001</v>
      </c>
      <c r="E32" s="191"/>
      <c r="F32" s="190">
        <f>VALUE(F12-138.2/100*(F6-F9))</f>
        <v>10986.923500000001</v>
      </c>
      <c r="G32" s="190"/>
      <c r="H32" s="190">
        <f>VALUE(H12-138.2/100*(H6-H9))</f>
        <v>9524.2247000000007</v>
      </c>
      <c r="I32" s="167"/>
      <c r="J32" s="190">
        <f>VALUE(J12-138.2/100*(J6-J9))</f>
        <v>10760.147299999999</v>
      </c>
      <c r="K32" s="191"/>
      <c r="L32" s="190">
        <f>VALUE(L12-138.2/100*(L6-L9))</f>
        <v>10248.077399999998</v>
      </c>
      <c r="M32" s="190"/>
      <c r="N32" s="190">
        <f>VALUE(N12-138.2/100*(N6-N9))</f>
        <v>10945.619499999999</v>
      </c>
      <c r="O32" s="167"/>
      <c r="P32" s="190">
        <f>VALUE(P12-138.2/100*(P6-P9))</f>
        <v>11111.202800000001</v>
      </c>
      <c r="Q32" s="191"/>
      <c r="R32" s="190">
        <f>VALUE(R12-138.2/100*(R6-R9))</f>
        <v>-336.86249999999995</v>
      </c>
      <c r="S32" s="190"/>
      <c r="T32" s="190">
        <f>VALUE(T12-138.2/100*(T6-T9))</f>
        <v>10943.3917</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11264.825000000001</v>
      </c>
      <c r="E33" s="191"/>
      <c r="F33" s="190">
        <f>VALUE(F12-150/100*(F6-F9))</f>
        <v>10925.475</v>
      </c>
      <c r="G33" s="190"/>
      <c r="H33" s="190">
        <f>VALUE(H12-150/100*(H6-H9))</f>
        <v>9382.7250000000022</v>
      </c>
      <c r="I33" s="167"/>
      <c r="J33" s="190">
        <f>VALUE(J12-150/100*(J6-J9))</f>
        <v>10727.125</v>
      </c>
      <c r="K33" s="191"/>
      <c r="L33" s="190">
        <f>VALUE(L12-150/100*(L6-L9))</f>
        <v>10183.849999999999</v>
      </c>
      <c r="M33" s="190"/>
      <c r="N33" s="190">
        <f>VALUE(N12-150/100*(N6-N9))</f>
        <v>10964.174999999999</v>
      </c>
      <c r="O33" s="167"/>
      <c r="P33" s="190">
        <f>VALUE(P12-150/100*(P6-P9))</f>
        <v>11137.8</v>
      </c>
      <c r="Q33" s="191"/>
      <c r="R33" s="190">
        <f>VALUE(R12-150/100*(R6-R9))</f>
        <v>-365.625</v>
      </c>
      <c r="S33" s="190"/>
      <c r="T33" s="190">
        <f>VALUE(T12-150/100*(T6-T9))</f>
        <v>10954.525000000001</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17035.9735</v>
      </c>
      <c r="C34" s="248"/>
      <c r="D34" s="247">
        <f>VALUE(D12-161.8/100*(D6-D9))</f>
        <v>11208.426900000002</v>
      </c>
      <c r="E34" s="247"/>
      <c r="F34" s="249">
        <f>VALUE(F12-161.8/100*(F6-F9))</f>
        <v>10864.0265</v>
      </c>
      <c r="G34" s="247"/>
      <c r="H34" s="247">
        <f>VALUE(H12-161.8/100*(H6-H9))</f>
        <v>9241.2253000000019</v>
      </c>
      <c r="I34" s="248"/>
      <c r="J34" s="249">
        <f>VALUE(J12-161.8/100*(J6-J9))</f>
        <v>10694.102699999999</v>
      </c>
      <c r="K34" s="247"/>
      <c r="L34" s="247">
        <f>VALUE(L12-161.8/100*(L6-L9))</f>
        <v>10119.622599999997</v>
      </c>
      <c r="M34" s="247"/>
      <c r="N34" s="247">
        <f>VALUE(N12-161.8/100*(N6-N9))</f>
        <v>10982.7305</v>
      </c>
      <c r="O34" s="248"/>
      <c r="P34" s="247">
        <f>VALUE(P12-161.8/100*(P6-P9))</f>
        <v>11164.397199999999</v>
      </c>
      <c r="Q34" s="247"/>
      <c r="R34" s="247">
        <f>VALUE(R12-161.8/100*(R6-R9))</f>
        <v>-394.38750000000005</v>
      </c>
      <c r="S34" s="247"/>
      <c r="T34" s="247">
        <f>VALUE(T12-161.8/100*(T6-T9))</f>
        <v>10965.658300000001</v>
      </c>
      <c r="U34" s="248"/>
      <c r="V34" s="247">
        <f>VALUE(V12-161.8/100*(V6-V9))</f>
        <v>0</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17395.367024999996</v>
      </c>
      <c r="C35" s="167"/>
      <c r="D35" s="190">
        <f>VALUE(D12-170.07/100*(D6-D9))</f>
        <v>11168.900435000001</v>
      </c>
      <c r="E35" s="191"/>
      <c r="F35" s="190">
        <f>VALUE(F12-170.07/100*(F6-F9))</f>
        <v>10820.960475</v>
      </c>
      <c r="G35" s="190"/>
      <c r="H35" s="190">
        <f>VALUE(H12-170.07/100*(H6-H9))</f>
        <v>9142.0555950000016</v>
      </c>
      <c r="I35" s="167"/>
      <c r="J35" s="190">
        <f>VALUE(J12-170.07/100*(J6-J9))</f>
        <v>10670.959105</v>
      </c>
      <c r="K35" s="191"/>
      <c r="L35" s="190">
        <f>VALUE(L12-170.07/100*(L6-L9))</f>
        <v>10074.608989999997</v>
      </c>
      <c r="M35" s="190"/>
      <c r="N35" s="190">
        <f>VALUE(N12-170.07/100*(N6-N9))</f>
        <v>10995.735074999999</v>
      </c>
      <c r="O35" s="167"/>
      <c r="P35" s="190">
        <f>VALUE(P12-170.07/100*(P6-P9))</f>
        <v>11183.037780000001</v>
      </c>
      <c r="Q35" s="191"/>
      <c r="R35" s="190">
        <f>VALUE(R12-170.07/100*(R6-R9))</f>
        <v>-414.54562499999997</v>
      </c>
      <c r="S35" s="190"/>
      <c r="T35" s="190">
        <f>VALUE(T12-170.07/100*(T6-T9))</f>
        <v>10973.461045</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11025.850000000002</v>
      </c>
      <c r="E36" s="193"/>
      <c r="F36" s="193">
        <f>VALUE(F12-200/100*(F6-F9))</f>
        <v>10665.1</v>
      </c>
      <c r="G36" s="193"/>
      <c r="H36" s="193">
        <f>VALUE(H12-200/100*(H6-H9))</f>
        <v>8783.1500000000015</v>
      </c>
      <c r="I36" s="194"/>
      <c r="J36" s="193">
        <f>VALUE(J12-200/100*(J6-J9))</f>
        <v>10587.199999999999</v>
      </c>
      <c r="K36" s="193"/>
      <c r="L36" s="193">
        <f>VALUE(L12-200/100*(L6-L9))</f>
        <v>9911.6999999999971</v>
      </c>
      <c r="M36" s="193"/>
      <c r="N36" s="193">
        <f>VALUE(N12-200/100*(N6-N9))</f>
        <v>11042.8</v>
      </c>
      <c r="O36" s="194"/>
      <c r="P36" s="193">
        <f>VALUE(P12-200/100*(P6-P9))</f>
        <v>11250.5</v>
      </c>
      <c r="Q36" s="193"/>
      <c r="R36" s="193">
        <f>VALUE(R12-200/100*(R6-R9))</f>
        <v>-487.5</v>
      </c>
      <c r="S36" s="193"/>
      <c r="T36" s="193">
        <f>VALUE(T12-200/100*(T6-T9))</f>
        <v>11001.7</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10913.053800000003</v>
      </c>
      <c r="E37" s="191"/>
      <c r="F37" s="190">
        <f>VALUE(F12-223.6/100*(F6-F9))</f>
        <v>10542.203000000001</v>
      </c>
      <c r="G37" s="190"/>
      <c r="H37" s="190">
        <f>VALUE(H12-223.6/100*(H6-H9))</f>
        <v>8500.1506000000008</v>
      </c>
      <c r="I37" s="167"/>
      <c r="J37" s="190">
        <f>VALUE(J12-223.6/100*(J6-J9))</f>
        <v>10521.1554</v>
      </c>
      <c r="K37" s="191"/>
      <c r="L37" s="190">
        <f>VALUE(L12-223.6/100*(L6-L9))</f>
        <v>9783.2451999999976</v>
      </c>
      <c r="M37" s="190"/>
      <c r="N37" s="190">
        <f>VALUE(N12-223.6/100*(N6-N9))</f>
        <v>11079.911</v>
      </c>
      <c r="O37" s="167"/>
      <c r="P37" s="190">
        <f>VALUE(P12-223.6/100*(P6-P9))</f>
        <v>11303.6944</v>
      </c>
      <c r="Q37" s="191"/>
      <c r="R37" s="190">
        <f>VALUE(R12-223.6/100*(R6-R9))</f>
        <v>-545.02499999999998</v>
      </c>
      <c r="S37" s="190"/>
      <c r="T37" s="190">
        <f>VALUE(T12-223.6/100*(T6-T9))</f>
        <v>11023.966600000002</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10843.273100000002</v>
      </c>
      <c r="E38" s="193"/>
      <c r="F38" s="193">
        <f>VALUE(F12-238.2/100*(F6-F9))</f>
        <v>10466.173500000001</v>
      </c>
      <c r="G38" s="193"/>
      <c r="H38" s="193">
        <f>VALUE(H12-238.2/100*(H6-H9))</f>
        <v>8325.074700000001</v>
      </c>
      <c r="I38" s="194"/>
      <c r="J38" s="193">
        <f>VALUE(J12-238.2/100*(J6-J9))</f>
        <v>10480.297299999998</v>
      </c>
      <c r="K38" s="193"/>
      <c r="L38" s="193">
        <f>VALUE(L12-238.2/100*(L6-L9))</f>
        <v>9703.7773999999972</v>
      </c>
      <c r="M38" s="193"/>
      <c r="N38" s="193">
        <f>VALUE(N12-238.2/100*(N6-N9))</f>
        <v>11102.869499999999</v>
      </c>
      <c r="O38" s="194"/>
      <c r="P38" s="193">
        <f>VALUE(P12-238.2/100*(P6-P9))</f>
        <v>11336.602800000001</v>
      </c>
      <c r="Q38" s="193"/>
      <c r="R38" s="193">
        <f>VALUE(R12-238.2/100*(R6-R9))</f>
        <v>-580.61249999999995</v>
      </c>
      <c r="S38" s="193"/>
      <c r="T38" s="193">
        <f>VALUE(T12-238.2/100*(T6-T9))</f>
        <v>11037.7417</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10730.476900000003</v>
      </c>
      <c r="E39" s="193"/>
      <c r="F39" s="193">
        <f>VALUE(F12-261.8/100*(F6-F9))</f>
        <v>10343.2765</v>
      </c>
      <c r="G39" s="193"/>
      <c r="H39" s="193">
        <f>VALUE(H12-261.8/100*(H6-H9))</f>
        <v>8042.0753000000013</v>
      </c>
      <c r="I39" s="194"/>
      <c r="J39" s="193">
        <f>VALUE(J12-261.8/100*(J6-J9))</f>
        <v>10414.252699999999</v>
      </c>
      <c r="K39" s="193"/>
      <c r="L39" s="193">
        <f>VALUE(L12-261.8/100*(L6-L9))</f>
        <v>9575.3225999999959</v>
      </c>
      <c r="M39" s="193"/>
      <c r="N39" s="193">
        <f>VALUE(N12-261.8/100*(N6-N9))</f>
        <v>11139.9805</v>
      </c>
      <c r="O39" s="194"/>
      <c r="P39" s="193">
        <f>VALUE(P12-261.8/100*(P6-P9))</f>
        <v>11389.797199999999</v>
      </c>
      <c r="Q39" s="193"/>
      <c r="R39" s="193">
        <f>VALUE(R12-261.8/100*(R6-R9))</f>
        <v>-638.13750000000005</v>
      </c>
      <c r="S39" s="193"/>
      <c r="T39" s="193">
        <f>VALUE(T12-261.8/100*(T6-T9))</f>
        <v>11060.008300000001</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10547.900000000003</v>
      </c>
      <c r="E40" s="193"/>
      <c r="F40" s="193">
        <f>VALUE(F12-300/100*(F6-F9))</f>
        <v>10144.35</v>
      </c>
      <c r="G40" s="193"/>
      <c r="H40" s="193">
        <f>VALUE(H12-300/100*(H6-H9))</f>
        <v>7584.0000000000018</v>
      </c>
      <c r="I40" s="194"/>
      <c r="J40" s="193">
        <f>VALUE(J12-300/100*(J6-J9))</f>
        <v>10307.349999999999</v>
      </c>
      <c r="K40" s="193"/>
      <c r="L40" s="193">
        <f>VALUE(L12-300/100*(L6-L9))</f>
        <v>9367.399999999996</v>
      </c>
      <c r="M40" s="193"/>
      <c r="N40" s="193">
        <f>VALUE(N12-300/100*(N6-N9))</f>
        <v>11200.05</v>
      </c>
      <c r="O40" s="194"/>
      <c r="P40" s="193">
        <f>VALUE(P12-300/100*(P6-P9))</f>
        <v>11475.9</v>
      </c>
      <c r="Q40" s="193"/>
      <c r="R40" s="193">
        <f>VALUE(R12-300/100*(R6-R9))</f>
        <v>-731.25</v>
      </c>
      <c r="S40" s="193"/>
      <c r="T40" s="193">
        <f>VALUE(T12-300/100*(T6-T9))</f>
        <v>11096.050000000001</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10435.103800000004</v>
      </c>
      <c r="E41" s="191"/>
      <c r="F41" s="190">
        <f>VALUE(F12-323.6/100*(F6-F9))</f>
        <v>10021.453</v>
      </c>
      <c r="G41" s="190"/>
      <c r="H41" s="190">
        <f>VALUE(H12-323.6/100*(H6-H9))</f>
        <v>7301.0006000000012</v>
      </c>
      <c r="I41" s="167"/>
      <c r="J41" s="190">
        <f>VALUE(J12-323.6/100*(J6-J9))</f>
        <v>10241.305399999997</v>
      </c>
      <c r="K41" s="191"/>
      <c r="L41" s="190">
        <f>VALUE(L12-323.6/100*(L6-L9))</f>
        <v>9238.9451999999947</v>
      </c>
      <c r="M41" s="190"/>
      <c r="N41" s="190">
        <f>VALUE(N12-323.6/100*(N6-N9))</f>
        <v>11237.161</v>
      </c>
      <c r="O41" s="167"/>
      <c r="P41" s="190">
        <f>VALUE(P12-323.6/100*(P6-P9))</f>
        <v>11529.0944</v>
      </c>
      <c r="Q41" s="191"/>
      <c r="R41" s="190">
        <f>VALUE(R12-323.6/100*(R6-R9))</f>
        <v>-788.77500000000009</v>
      </c>
      <c r="S41" s="190"/>
      <c r="T41" s="190">
        <f>VALUE(T12-323.6/100*(T6-T9))</f>
        <v>11118.316600000002</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10365.323100000003</v>
      </c>
      <c r="E42" s="193"/>
      <c r="F42" s="193">
        <f>VALUE(F12-338.2/100*(F6-F9))</f>
        <v>9945.4235000000008</v>
      </c>
      <c r="G42" s="193"/>
      <c r="H42" s="193">
        <f>VALUE(H12-338.2/100*(H6-H9))</f>
        <v>7125.9247000000023</v>
      </c>
      <c r="I42" s="194"/>
      <c r="J42" s="193">
        <f>VALUE(J12-338.2/100*(J6-J9))</f>
        <v>10200.447299999998</v>
      </c>
      <c r="K42" s="193"/>
      <c r="L42" s="193">
        <f>VALUE(L12-338.2/100*(L6-L9))</f>
        <v>9159.4773999999961</v>
      </c>
      <c r="M42" s="193"/>
      <c r="N42" s="193">
        <f>VALUE(N12-338.2/100*(N6-N9))</f>
        <v>11260.119499999999</v>
      </c>
      <c r="O42" s="194"/>
      <c r="P42" s="193">
        <f>VALUE(P12-338.2/100*(P6-P9))</f>
        <v>11562.0028</v>
      </c>
      <c r="Q42" s="193"/>
      <c r="R42" s="193">
        <f>VALUE(R12-338.2/100*(R6-R9))</f>
        <v>-824.36249999999995</v>
      </c>
      <c r="S42" s="193"/>
      <c r="T42" s="193">
        <f>VALUE(T12-338.2/100*(T6-T9))</f>
        <v>11132.091700000001</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10252.526900000004</v>
      </c>
      <c r="E43" s="193"/>
      <c r="F43" s="193">
        <f>VALUE(F12-361.8/100*(F6-F9))</f>
        <v>9822.5264999999999</v>
      </c>
      <c r="G43" s="193"/>
      <c r="H43" s="193">
        <f>VALUE(H12-361.8/100*(H6-H9))</f>
        <v>6842.9253000000017</v>
      </c>
      <c r="I43" s="194"/>
      <c r="J43" s="193">
        <f>VALUE(J12-361.8/100*(J6-J9))</f>
        <v>10134.402699999999</v>
      </c>
      <c r="K43" s="193"/>
      <c r="L43" s="193">
        <f>VALUE(L12-361.8/100*(L6-L9))</f>
        <v>9031.0225999999948</v>
      </c>
      <c r="M43" s="193"/>
      <c r="N43" s="193">
        <f>VALUE(N12-361.8/100*(N6-N9))</f>
        <v>11297.2305</v>
      </c>
      <c r="O43" s="194"/>
      <c r="P43" s="193">
        <f>VALUE(P12-361.8/100*(P6-P9))</f>
        <v>11615.197199999999</v>
      </c>
      <c r="Q43" s="193"/>
      <c r="R43" s="193">
        <f>VALUE(R12-361.8/100*(R6-R9))</f>
        <v>-881.88750000000005</v>
      </c>
      <c r="S43" s="193"/>
      <c r="T43" s="193">
        <f>VALUE(T12-361.8/100*(T6-T9))</f>
        <v>11154.358300000002</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10069.950000000004</v>
      </c>
      <c r="E44" s="193"/>
      <c r="F44" s="193">
        <f>VALUE(F12-400/100*(F6-F9))</f>
        <v>9623.6</v>
      </c>
      <c r="G44" s="193"/>
      <c r="H44" s="193">
        <f>VALUE(H12-400/100*(H6-H9))</f>
        <v>6384.8500000000022</v>
      </c>
      <c r="I44" s="194"/>
      <c r="J44" s="193">
        <f>VALUE(J12-400/100*(J6-J9))</f>
        <v>10027.499999999998</v>
      </c>
      <c r="K44" s="193"/>
      <c r="L44" s="193">
        <f>VALUE(L12-400/100*(L6-L9))</f>
        <v>8823.0999999999949</v>
      </c>
      <c r="M44" s="193"/>
      <c r="N44" s="193">
        <f>VALUE(N12-400/100*(N6-N9))</f>
        <v>11357.3</v>
      </c>
      <c r="O44" s="194"/>
      <c r="P44" s="193">
        <f>VALUE(P12-400/100*(P6-P9))</f>
        <v>11701.3</v>
      </c>
      <c r="Q44" s="193"/>
      <c r="R44" s="193">
        <f>VALUE(R12-400/100*(R6-R9))</f>
        <v>-975</v>
      </c>
      <c r="S44" s="193"/>
      <c r="T44" s="193">
        <f>VALUE(T12-400/100*(T6-T9))</f>
        <v>11190.400000000001</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9957.1538000000037</v>
      </c>
      <c r="E45" s="191"/>
      <c r="F45" s="190">
        <f>VALUE(F12-423.6/100*(F6-F9))</f>
        <v>9500.7029999999995</v>
      </c>
      <c r="G45" s="190"/>
      <c r="H45" s="190">
        <f>VALUE(H12-423.6/100*(H6-H9))</f>
        <v>6101.8506000000016</v>
      </c>
      <c r="I45" s="167"/>
      <c r="J45" s="190">
        <f>VALUE(J12-423.6/100*(J6-J9))</f>
        <v>9961.4553999999989</v>
      </c>
      <c r="K45" s="191"/>
      <c r="L45" s="190">
        <f>VALUE(L12-423.6/100*(L6-L9))</f>
        <v>8694.6451999999954</v>
      </c>
      <c r="M45" s="190"/>
      <c r="N45" s="190">
        <f>VALUE(N12-423.6/100*(N6-N9))</f>
        <v>11394.411</v>
      </c>
      <c r="O45" s="167"/>
      <c r="P45" s="190">
        <f>VALUE(P12-423.6/100*(P6-P9))</f>
        <v>11754.4944</v>
      </c>
      <c r="Q45" s="191"/>
      <c r="R45" s="190">
        <f>VALUE(R12-423.6/100*(R6-R9))</f>
        <v>-1032.5250000000001</v>
      </c>
      <c r="S45" s="190"/>
      <c r="T45" s="190">
        <f>VALUE(T12-423.6/100*(T6-T9))</f>
        <v>11212.666600000002</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9887.3731000000043</v>
      </c>
      <c r="E46" s="191"/>
      <c r="F46" s="190">
        <f>VALUE(F12-438.2/100*(F6-F9))</f>
        <v>9424.6735000000008</v>
      </c>
      <c r="G46" s="190"/>
      <c r="H46" s="190">
        <f>VALUE(H12-438.2/100*(H6-H9))</f>
        <v>5926.7747000000027</v>
      </c>
      <c r="I46" s="167"/>
      <c r="J46" s="190">
        <f>VALUE(J12-438.2/100*(J6-J9))</f>
        <v>9920.5972999999976</v>
      </c>
      <c r="K46" s="191"/>
      <c r="L46" s="190">
        <f>VALUE(L12-438.2/100*(L6-L9))</f>
        <v>8615.177399999995</v>
      </c>
      <c r="M46" s="190"/>
      <c r="N46" s="190">
        <f>VALUE(N12-438.2/100*(N6-N9))</f>
        <v>11417.369499999999</v>
      </c>
      <c r="O46" s="167"/>
      <c r="P46" s="190">
        <f>VALUE(P12-438.2/100*(P6-P9))</f>
        <v>11787.4028</v>
      </c>
      <c r="Q46" s="191"/>
      <c r="R46" s="190">
        <f>VALUE(R12-438.2/100*(R6-R9))</f>
        <v>-1068.1125</v>
      </c>
      <c r="S46" s="190"/>
      <c r="T46" s="190">
        <f>VALUE(T12-438.2/100*(T6-T9))</f>
        <v>11226.441700000001</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9774.5769000000055</v>
      </c>
      <c r="E47" s="191"/>
      <c r="F47" s="190">
        <f>VALUE(F12-461.8/100*(F6-F9))</f>
        <v>9301.7764999999999</v>
      </c>
      <c r="G47" s="190"/>
      <c r="H47" s="190">
        <f>VALUE(H12-461.8/100*(H6-H9))</f>
        <v>5643.7753000000021</v>
      </c>
      <c r="I47" s="167"/>
      <c r="J47" s="190">
        <f>VALUE(J12-461.8/100*(J6-J9))</f>
        <v>9854.5526999999984</v>
      </c>
      <c r="K47" s="191"/>
      <c r="L47" s="190">
        <f>VALUE(L12-461.8/100*(L6-L9))</f>
        <v>8486.7225999999937</v>
      </c>
      <c r="M47" s="190"/>
      <c r="N47" s="190">
        <f>VALUE(N12-461.8/100*(N6-N9))</f>
        <v>11454.4805</v>
      </c>
      <c r="O47" s="167"/>
      <c r="P47" s="190">
        <f>VALUE(P12-461.8/100*(P6-P9))</f>
        <v>11840.597199999998</v>
      </c>
      <c r="Q47" s="191"/>
      <c r="R47" s="190">
        <f>VALUE(R12-461.8/100*(R6-R9))</f>
        <v>-1125.6375</v>
      </c>
      <c r="S47" s="190"/>
      <c r="T47" s="190">
        <f>VALUE(T12-461.8/100*(T6-T9))</f>
        <v>11248.708300000002</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9592.0000000000055</v>
      </c>
      <c r="E48" s="191"/>
      <c r="F48" s="190">
        <f>VALUE(F12-500/100*(F6-F9))</f>
        <v>9102.85</v>
      </c>
      <c r="G48" s="190"/>
      <c r="H48" s="190">
        <f>VALUE(H12-500/100*(H6-H9))</f>
        <v>5185.7000000000025</v>
      </c>
      <c r="I48" s="167"/>
      <c r="J48" s="190">
        <f>VALUE(J12-500/100*(J6-J9))</f>
        <v>9747.6499999999978</v>
      </c>
      <c r="K48" s="191"/>
      <c r="L48" s="190">
        <f>VALUE(L12-500/100*(L6-L9))</f>
        <v>8278.7999999999938</v>
      </c>
      <c r="M48" s="190"/>
      <c r="N48" s="190">
        <f>VALUE(N12-500/100*(N6-N9))</f>
        <v>11514.55</v>
      </c>
      <c r="O48" s="167"/>
      <c r="P48" s="190">
        <f>VALUE(P12-500/100*(P6-P9))</f>
        <v>11926.699999999999</v>
      </c>
      <c r="Q48" s="191"/>
      <c r="R48" s="190">
        <f>VALUE(R12-500/100*(R6-R9))</f>
        <v>-1218.75</v>
      </c>
      <c r="S48" s="190"/>
      <c r="T48" s="190">
        <f>VALUE(T12-500/100*(T6-T9))</f>
        <v>11284.750000000002</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9479.2038000000048</v>
      </c>
      <c r="E49" s="191"/>
      <c r="F49" s="190">
        <f>VALUE(F12-523.6/100*(F6-F9))</f>
        <v>8979.9529999999995</v>
      </c>
      <c r="G49" s="190"/>
      <c r="H49" s="190">
        <f>VALUE(H12-523.6/100*(H6-H9))</f>
        <v>4902.7006000000019</v>
      </c>
      <c r="I49" s="167"/>
      <c r="J49" s="190">
        <f>VALUE(J12-523.6/100*(J6-J9))</f>
        <v>9681.6053999999967</v>
      </c>
      <c r="K49" s="191"/>
      <c r="L49" s="190">
        <f>VALUE(L12-523.6/100*(L6-L9))</f>
        <v>8150.3451999999934</v>
      </c>
      <c r="M49" s="190"/>
      <c r="N49" s="190">
        <f>VALUE(N12-523.6/100*(N6-N9))</f>
        <v>11551.661</v>
      </c>
      <c r="O49" s="167"/>
      <c r="P49" s="190">
        <f>VALUE(P12-523.6/100*(P6-P9))</f>
        <v>11979.894399999999</v>
      </c>
      <c r="Q49" s="191"/>
      <c r="R49" s="190">
        <f>VALUE(R12-523.6/100*(R6-R9))</f>
        <v>-1276.2750000000001</v>
      </c>
      <c r="S49" s="190"/>
      <c r="T49" s="190">
        <f>VALUE(T12-523.6/100*(T6-T9))</f>
        <v>11307.016600000003</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9409.4231000000054</v>
      </c>
      <c r="E50" s="191"/>
      <c r="F50" s="190">
        <f>VALUE(F12-538.2/100*(F6-F9))</f>
        <v>8903.9235000000008</v>
      </c>
      <c r="G50" s="190"/>
      <c r="H50" s="190">
        <f>VALUE(H12-538.2/100*(H6-H9))</f>
        <v>4727.6247000000021</v>
      </c>
      <c r="I50" s="167"/>
      <c r="J50" s="190">
        <f>VALUE(J12-538.2/100*(J6-J9))</f>
        <v>9640.7472999999973</v>
      </c>
      <c r="K50" s="191"/>
      <c r="L50" s="190">
        <f>VALUE(L12-538.2/100*(L6-L9))</f>
        <v>8070.877399999993</v>
      </c>
      <c r="M50" s="190"/>
      <c r="N50" s="190">
        <f>VALUE(N12-538.2/100*(N6-N9))</f>
        <v>11574.619499999999</v>
      </c>
      <c r="O50" s="167"/>
      <c r="P50" s="190">
        <f>VALUE(P12-538.2/100*(P6-P9))</f>
        <v>12012.802799999999</v>
      </c>
      <c r="Q50" s="191"/>
      <c r="R50" s="190">
        <f>VALUE(R12-538.2/100*(R6-R9))</f>
        <v>-1311.8625000000002</v>
      </c>
      <c r="S50" s="190"/>
      <c r="T50" s="190">
        <f>VALUE(T12-538.2/100*(T6-T9))</f>
        <v>11320.791700000002</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9296.6269000000066</v>
      </c>
      <c r="E51" s="191"/>
      <c r="F51" s="190">
        <f>VALUE(F12-561.8/100*(F6-F9))</f>
        <v>8781.0264999999999</v>
      </c>
      <c r="G51" s="190"/>
      <c r="H51" s="190">
        <f>VALUE(H12-561.8/100*(H6-H9))</f>
        <v>4444.6253000000033</v>
      </c>
      <c r="I51" s="167"/>
      <c r="J51" s="190">
        <f>VALUE(J12-561.8/100*(J6-J9))</f>
        <v>9574.702699999998</v>
      </c>
      <c r="K51" s="191"/>
      <c r="L51" s="190">
        <f>VALUE(L12-561.8/100*(L6-L9))</f>
        <v>7942.4225999999935</v>
      </c>
      <c r="M51" s="190"/>
      <c r="N51" s="190">
        <f>VALUE(N12-561.8/100*(N6-N9))</f>
        <v>11611.7305</v>
      </c>
      <c r="O51" s="167"/>
      <c r="P51" s="190">
        <f>VALUE(P12-561.8/100*(P6-P9))</f>
        <v>12065.997199999998</v>
      </c>
      <c r="Q51" s="191"/>
      <c r="R51" s="190">
        <f>VALUE(R12-561.8/100*(R6-R9))</f>
        <v>-1369.3874999999998</v>
      </c>
      <c r="S51" s="190"/>
      <c r="T51" s="190">
        <f>VALUE(T12-561.8/100*(T6-T9))</f>
        <v>11343.058300000002</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N17" sqref="N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5" customFormat="1" ht="14.7" customHeight="1" x14ac:dyDescent="0.3">
      <c r="A17" s="252">
        <v>0.38200000000000001</v>
      </c>
      <c r="B17" s="229">
        <f>38.2/100*(B6-B9)+B9</f>
        <v>11197.123799999999</v>
      </c>
      <c r="C17" s="253"/>
      <c r="D17" s="229">
        <f>VALUE(38.2/100*(D6-D9)+D9)</f>
        <v>11157.892400000001</v>
      </c>
      <c r="E17" s="229"/>
      <c r="F17" s="229">
        <f>VALUE(38.2/100*(F6-F9)+F9)</f>
        <v>11045.679899999999</v>
      </c>
      <c r="G17" s="229"/>
      <c r="H17" s="229">
        <f>38.2/100*(H6-H9)+H9</f>
        <v>10845.0726</v>
      </c>
      <c r="I17" s="253"/>
      <c r="J17" s="229">
        <f>VALUE(38.2/100*(J6-J9)+J9)</f>
        <v>10831.8745</v>
      </c>
      <c r="K17" s="229"/>
      <c r="L17" s="229">
        <f>VALUE(38.2/100*(L6-L9)+L9)</f>
        <v>10798.2012</v>
      </c>
      <c r="M17" s="229"/>
      <c r="N17" s="229">
        <f>38.2/100*(N6-N9)+N9</f>
        <v>10940.549800000001</v>
      </c>
      <c r="O17" s="253"/>
      <c r="P17" s="229">
        <f>VALUE(38.2/100*(P6-P9)+P9)</f>
        <v>10906.8765</v>
      </c>
      <c r="Q17" s="229"/>
      <c r="R17" s="229">
        <f>VALUE(38.2/100*(R6-R9)+R9)</f>
        <v>0</v>
      </c>
      <c r="S17" s="229"/>
      <c r="T17" s="229">
        <f>38.2/100*(T6-T9)+T9</f>
        <v>0</v>
      </c>
      <c r="U17" s="253"/>
      <c r="V17" s="229">
        <f>VALUE(38.2/100*(V6-V9)+V9)</f>
        <v>0</v>
      </c>
      <c r="W17" s="229"/>
      <c r="X17" s="229">
        <f>VALUE(38.2/100*(X6-X9)+X9)</f>
        <v>0</v>
      </c>
      <c r="Y17" s="229"/>
      <c r="Z17" s="229">
        <f>38.2/100*(Z6-Z9)+Z9</f>
        <v>0</v>
      </c>
      <c r="AA17" s="253"/>
      <c r="AB17" s="229">
        <f>VALUE(38.2/100*(AB6-AB9)+AB9)</f>
        <v>0</v>
      </c>
      <c r="AC17" s="229"/>
      <c r="AD17" s="229">
        <f>VALUE(38.2/100*(AD6-AD9)+AD9)</f>
        <v>0</v>
      </c>
      <c r="AE17" s="229"/>
      <c r="AF17" s="229">
        <f>38.2/100*(AF6-AF9)+AF9</f>
        <v>11211.457199999999</v>
      </c>
      <c r="AG17" s="253"/>
      <c r="AH17" s="229">
        <f>VALUE(38.2/100*(AH6-AH9)+AH9)</f>
        <v>11223.500900000001</v>
      </c>
      <c r="AI17" s="229"/>
      <c r="AJ17" s="229">
        <f>VALUE(38.2/100*(AJ6-AJ9)+AJ9)</f>
        <v>0</v>
      </c>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-333.89999999999964</v>
      </c>
      <c r="O29" s="194"/>
      <c r="P29" s="193">
        <f>VALUE(P12-100/100*(P6-P9))</f>
        <v>-245.75</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-540.2501999999995</v>
      </c>
      <c r="O33" s="197"/>
      <c r="P33" s="196">
        <f>VALUE(P12-161.8/100*(P6-P9))</f>
        <v>-397.62350000000004</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39"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O1" zoomScaleNormal="100" workbookViewId="0">
      <selection activeCell="FW3" sqref="FW3"/>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58"/>
      <c r="B1" s="259"/>
      <c r="C1" s="259"/>
      <c r="D1" s="25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56" t="s">
        <v>5</v>
      </c>
      <c r="B5" s="257"/>
      <c r="C5" s="257"/>
      <c r="D5" s="25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56" t="s">
        <v>21</v>
      </c>
      <c r="B23" s="257"/>
      <c r="C23" s="257"/>
      <c r="D23" s="25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56" t="s">
        <v>34</v>
      </c>
      <c r="B37" s="257"/>
      <c r="C37" s="257"/>
      <c r="D37" s="25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row>
    <row r="49" spans="1:181" ht="14.7" customHeight="1" x14ac:dyDescent="0.3">
      <c r="A49" s="256" t="s">
        <v>45</v>
      </c>
      <c r="B49" s="257"/>
      <c r="C49" s="257"/>
      <c r="D49" s="25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2019-08-26T06:26:00Z</dcterms:modified>
</cp:coreProperties>
</file>