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6" i="2" l="1"/>
  <c r="I55" i="2"/>
  <c r="I53" i="2"/>
  <c r="I52" i="2"/>
  <c r="I50" i="2"/>
  <c r="I43" i="2"/>
  <c r="I30" i="2"/>
  <c r="I24" i="2"/>
  <c r="I36" i="2" s="1"/>
  <c r="I14" i="2"/>
  <c r="I20" i="2" l="1"/>
  <c r="I19" i="2" s="1"/>
  <c r="I54" i="2"/>
  <c r="I57" i="2" s="1"/>
  <c r="I13" i="2" s="1"/>
  <c r="I18" i="2"/>
  <c r="I17" i="2" s="1"/>
  <c r="I8" i="2"/>
  <c r="I22" i="2"/>
  <c r="I21" i="2" s="1"/>
  <c r="I51" i="2"/>
  <c r="I10" i="2"/>
  <c r="EC55" i="6"/>
  <c r="EB55" i="6"/>
  <c r="EA55" i="6"/>
  <c r="DZ55" i="6"/>
  <c r="EC53" i="6"/>
  <c r="EC56" i="6" s="1"/>
  <c r="EC54" i="6" s="1"/>
  <c r="EC57" i="6" s="1"/>
  <c r="EC13" i="6" s="1"/>
  <c r="EB53" i="6"/>
  <c r="EB56" i="6" s="1"/>
  <c r="EB54" i="6" s="1"/>
  <c r="EB57" i="6" s="1"/>
  <c r="EB13"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DZ10" i="6"/>
  <c r="DZ11" i="6" s="1"/>
  <c r="EC8" i="6"/>
  <c r="EC9" i="6" s="1"/>
  <c r="EB8" i="6"/>
  <c r="EB9" i="6" s="1"/>
  <c r="EA8" i="6"/>
  <c r="EA9" i="6" s="1"/>
  <c r="DZ8" i="6"/>
  <c r="DZ9" i="6" s="1"/>
  <c r="EC6" i="6"/>
  <c r="EC7" i="6" s="1"/>
  <c r="EB6" i="6"/>
  <c r="EB7" i="6" s="1"/>
  <c r="EA6" i="6"/>
  <c r="EA7" i="6" s="1"/>
  <c r="DZ6" i="6"/>
  <c r="DZ7" i="6" s="1"/>
  <c r="H55" i="2"/>
  <c r="H53" i="2"/>
  <c r="H56" i="2" s="1"/>
  <c r="H52" i="2"/>
  <c r="H50" i="2"/>
  <c r="H51" i="2" s="1"/>
  <c r="H43" i="2"/>
  <c r="H30" i="2"/>
  <c r="H24" i="2"/>
  <c r="H36" i="2" s="1"/>
  <c r="H14" i="2"/>
  <c r="H18" i="2" s="1"/>
  <c r="H10" i="2"/>
  <c r="H11" i="2"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I15" i="2" l="1"/>
  <c r="H54" i="2"/>
  <c r="H57" i="2" s="1"/>
  <c r="I29" i="2"/>
  <c r="I28" i="2"/>
  <c r="I34" i="2"/>
  <c r="I26" i="2"/>
  <c r="I33" i="2"/>
  <c r="I31" i="2"/>
  <c r="I27" i="2"/>
  <c r="I32" i="2"/>
  <c r="I6" i="2"/>
  <c r="I7" i="2" s="1"/>
  <c r="I11" i="2"/>
  <c r="I9" i="2"/>
  <c r="H20" i="2"/>
  <c r="H19" i="2"/>
  <c r="H17" i="2"/>
  <c r="H6" i="2"/>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A21" i="6" s="1"/>
  <c r="EB15" i="6"/>
  <c r="EB18" i="6"/>
  <c r="DZ13" i="6"/>
  <c r="DZ15" i="6"/>
  <c r="DZ18" i="6"/>
  <c r="EA13" i="6"/>
  <c r="EA15" i="6"/>
  <c r="EC15" i="6"/>
  <c r="EC18" i="6"/>
  <c r="H13" i="2"/>
  <c r="H15" i="2"/>
  <c r="H33" i="2"/>
  <c r="H29" i="2"/>
  <c r="H32" i="2"/>
  <c r="H28" i="2"/>
  <c r="H31" i="2"/>
  <c r="H27" i="2"/>
  <c r="H34" i="2"/>
  <c r="H26" i="2"/>
  <c r="H8" i="2"/>
  <c r="H9" i="2" s="1"/>
  <c r="H22" i="2"/>
  <c r="G55" i="2"/>
  <c r="G53" i="2"/>
  <c r="G56" i="2" s="1"/>
  <c r="G52" i="2"/>
  <c r="G50" i="2"/>
  <c r="G51" i="2" s="1"/>
  <c r="G43" i="2"/>
  <c r="G30" i="2"/>
  <c r="G24" i="2"/>
  <c r="G36" i="2" s="1"/>
  <c r="G14" i="2"/>
  <c r="I35" i="2" l="1"/>
  <c r="I25" i="2"/>
  <c r="H21" i="2"/>
  <c r="H7" i="2"/>
  <c r="H25" i="2"/>
  <c r="EC22" i="6"/>
  <c r="EC21" i="6" s="1"/>
  <c r="EC19" i="6"/>
  <c r="EB22" i="6"/>
  <c r="EB21" i="6" s="1"/>
  <c r="EB19" i="6"/>
  <c r="EA19" i="6"/>
  <c r="EC17" i="6"/>
  <c r="DZ22" i="6"/>
  <c r="DZ21" i="6" s="1"/>
  <c r="DZ19" i="6"/>
  <c r="EB17" i="6"/>
  <c r="DZ17" i="6"/>
  <c r="EC35" i="6"/>
  <c r="DZ35" i="6"/>
  <c r="EC25" i="6"/>
  <c r="EB35" i="6"/>
  <c r="DZ25" i="6"/>
  <c r="H35" i="2"/>
  <c r="G20" i="2"/>
  <c r="G33" i="2"/>
  <c r="G31" i="2"/>
  <c r="G29" i="2"/>
  <c r="G27" i="2"/>
  <c r="G34" i="2"/>
  <c r="G32" i="2"/>
  <c r="G28" i="2"/>
  <c r="G26" i="2"/>
  <c r="G54" i="2"/>
  <c r="G57" i="2" s="1"/>
  <c r="G15" i="2" s="1"/>
  <c r="G8" i="2"/>
  <c r="G10" i="2"/>
  <c r="G18" i="2"/>
  <c r="J30" i="8"/>
  <c r="G35" i="2" l="1"/>
  <c r="G25" i="2"/>
  <c r="G13" i="2"/>
  <c r="G9" i="2"/>
  <c r="G22" i="2"/>
  <c r="G21" i="2" s="1"/>
  <c r="G19" i="2"/>
  <c r="G6" i="2"/>
  <c r="G7" i="2" s="1"/>
  <c r="G11" i="2"/>
  <c r="G17" i="2"/>
  <c r="B33" i="8"/>
  <c r="DY56" i="6" l="1"/>
  <c r="DY55" i="6"/>
  <c r="DY54" i="6" s="1"/>
  <c r="DY57" i="6" s="1"/>
  <c r="DX55" i="6"/>
  <c r="DW55" i="6"/>
  <c r="DV55" i="6"/>
  <c r="DU55" i="6"/>
  <c r="DY53" i="6"/>
  <c r="DX53" i="6"/>
  <c r="DX56" i="6" s="1"/>
  <c r="DX54" i="6" s="1"/>
  <c r="DX57" i="6" s="1"/>
  <c r="DW53" i="6"/>
  <c r="DW56" i="6" s="1"/>
  <c r="DW54" i="6" s="1"/>
  <c r="DW57" i="6" s="1"/>
  <c r="DV53" i="6"/>
  <c r="DV56" i="6" s="1"/>
  <c r="DU53" i="6"/>
  <c r="DU56" i="6" s="1"/>
  <c r="DY52" i="6"/>
  <c r="DX52" i="6"/>
  <c r="DW52" i="6"/>
  <c r="DV52" i="6"/>
  <c r="DU52" i="6"/>
  <c r="DY50" i="6"/>
  <c r="DY51" i="6" s="1"/>
  <c r="DX50" i="6"/>
  <c r="DW50" i="6"/>
  <c r="DV50" i="6"/>
  <c r="DV8" i="6" s="1"/>
  <c r="DU50" i="6"/>
  <c r="DU51" i="6" s="1"/>
  <c r="DY43" i="6"/>
  <c r="DX43" i="6"/>
  <c r="DW43" i="6"/>
  <c r="DV43" i="6"/>
  <c r="DU43" i="6"/>
  <c r="DW36" i="6"/>
  <c r="DY30" i="6"/>
  <c r="DX30" i="6"/>
  <c r="DW30" i="6"/>
  <c r="DV30" i="6"/>
  <c r="DU30" i="6"/>
  <c r="DY24" i="6"/>
  <c r="DY36" i="6" s="1"/>
  <c r="DX24" i="6"/>
  <c r="DX36" i="6" s="1"/>
  <c r="DW24" i="6"/>
  <c r="DV24" i="6"/>
  <c r="DV36" i="6" s="1"/>
  <c r="DU24" i="6"/>
  <c r="DU36" i="6" s="1"/>
  <c r="DV18" i="6"/>
  <c r="DV22" i="6" s="1"/>
  <c r="DY14" i="6"/>
  <c r="DY18" i="6" s="1"/>
  <c r="DX14" i="6"/>
  <c r="DX18" i="6" s="1"/>
  <c r="DW14" i="6"/>
  <c r="DW20" i="6" s="1"/>
  <c r="DV14" i="6"/>
  <c r="DU14" i="6"/>
  <c r="DX10" i="6"/>
  <c r="DX11" i="6" s="1"/>
  <c r="DY27" i="6" l="1"/>
  <c r="DY29" i="6"/>
  <c r="DY33" i="6"/>
  <c r="DY26" i="6"/>
  <c r="DY34" i="6"/>
  <c r="DY35" i="6" s="1"/>
  <c r="DY32" i="6"/>
  <c r="DY28" i="6"/>
  <c r="DY31" i="6"/>
  <c r="DW18" i="6"/>
  <c r="DW22" i="6" s="1"/>
  <c r="DW21" i="6" s="1"/>
  <c r="DW8" i="6"/>
  <c r="DW51" i="6"/>
  <c r="DV54" i="6"/>
  <c r="DV57" i="6" s="1"/>
  <c r="DV13" i="6" s="1"/>
  <c r="DV51" i="6"/>
  <c r="DV32" i="6" s="1"/>
  <c r="DU54" i="6"/>
  <c r="DU57" i="6" s="1"/>
  <c r="DU15" i="6" s="1"/>
  <c r="DX20" i="6"/>
  <c r="DX21" i="6" s="1"/>
  <c r="DX8" i="6"/>
  <c r="DX9" i="6" s="1"/>
  <c r="DX51" i="6"/>
  <c r="DW10" i="6"/>
  <c r="DV17" i="6"/>
  <c r="DW17" i="6"/>
  <c r="DU31" i="6"/>
  <c r="DU28" i="6"/>
  <c r="DU34" i="6"/>
  <c r="DU26" i="6"/>
  <c r="DU29" i="6"/>
  <c r="DU32" i="6"/>
  <c r="DU27" i="6"/>
  <c r="DU33" i="6"/>
  <c r="DY22" i="6"/>
  <c r="DX15" i="6"/>
  <c r="DX13" i="6"/>
  <c r="DW9" i="6"/>
  <c r="DW13" i="6"/>
  <c r="DW15" i="6"/>
  <c r="DY25" i="6"/>
  <c r="DW19" i="6"/>
  <c r="DX22" i="6"/>
  <c r="DX17" i="6"/>
  <c r="DV15" i="6"/>
  <c r="DY10" i="6"/>
  <c r="DU8" i="6"/>
  <c r="DY13" i="6"/>
  <c r="DU18" i="6"/>
  <c r="DX28" i="6"/>
  <c r="DW33" i="6"/>
  <c r="DY17" i="6"/>
  <c r="DW28" i="6"/>
  <c r="DU10" i="6"/>
  <c r="DY15" i="6"/>
  <c r="DX6" i="6"/>
  <c r="DV27" i="6"/>
  <c r="DX33" i="6"/>
  <c r="DV10" i="6"/>
  <c r="DU17" i="6"/>
  <c r="DV20" i="6"/>
  <c r="DX27" i="6"/>
  <c r="DW32" i="6"/>
  <c r="DY20" i="6"/>
  <c r="DY21" i="6" s="1"/>
  <c r="DU20" i="6"/>
  <c r="DW27" i="6"/>
  <c r="DY8" i="6"/>
  <c r="DY9" i="6" s="1"/>
  <c r="DV26" i="6"/>
  <c r="DX7" i="6" l="1"/>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P54" i="6" s="1"/>
  <c r="DP57" i="6" s="1"/>
  <c r="DT53" i="6"/>
  <c r="DT56" i="6" s="1"/>
  <c r="DS53" i="6"/>
  <c r="DS56" i="6" s="1"/>
  <c r="DR53" i="6"/>
  <c r="DR56" i="6" s="1"/>
  <c r="DQ53" i="6"/>
  <c r="DQ56" i="6" s="1"/>
  <c r="DP53" i="6"/>
  <c r="DP56" i="6" s="1"/>
  <c r="DT52" i="6"/>
  <c r="DS52" i="6"/>
  <c r="DR52" i="6"/>
  <c r="DQ52" i="6"/>
  <c r="DP52" i="6"/>
  <c r="DS51" i="6"/>
  <c r="DS34" i="6" s="1"/>
  <c r="DT50" i="6"/>
  <c r="DT51" i="6" s="1"/>
  <c r="DS50" i="6"/>
  <c r="DR50" i="6"/>
  <c r="DR51" i="6" s="1"/>
  <c r="DQ50" i="6"/>
  <c r="DQ51" i="6" s="1"/>
  <c r="DP50" i="6"/>
  <c r="DT43" i="6"/>
  <c r="DS43" i="6"/>
  <c r="DR43" i="6"/>
  <c r="DQ43" i="6"/>
  <c r="DP43" i="6"/>
  <c r="DS31" i="6"/>
  <c r="DT30" i="6"/>
  <c r="DS30" i="6"/>
  <c r="DR30" i="6"/>
  <c r="DQ30" i="6"/>
  <c r="DP30" i="6"/>
  <c r="DT24" i="6"/>
  <c r="DT36" i="6" s="1"/>
  <c r="DS24" i="6"/>
  <c r="DS36" i="6" s="1"/>
  <c r="DR24" i="6"/>
  <c r="DR36" i="6" s="1"/>
  <c r="DQ24" i="6"/>
  <c r="DQ36" i="6" s="1"/>
  <c r="DP24" i="6"/>
  <c r="DP36" i="6" s="1"/>
  <c r="DT14" i="6"/>
  <c r="DT20" i="6" s="1"/>
  <c r="DS14" i="6"/>
  <c r="DR14" i="6"/>
  <c r="DR8" i="6" s="1"/>
  <c r="DR9" i="6" s="1"/>
  <c r="DQ14" i="6"/>
  <c r="DP14" i="6"/>
  <c r="DP18" i="6" s="1"/>
  <c r="DT10" i="6"/>
  <c r="DT11" i="6" s="1"/>
  <c r="DS10" i="6"/>
  <c r="DS11" i="6" s="1"/>
  <c r="DR10" i="6"/>
  <c r="DR11" i="6" s="1"/>
  <c r="DS8" i="6"/>
  <c r="DS9" i="6" s="1"/>
  <c r="DS6" i="6"/>
  <c r="DS7" i="6" s="1"/>
  <c r="DT29" i="6" l="1"/>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T13" i="6"/>
  <c r="DQ28" i="6"/>
  <c r="DQ31" i="6"/>
  <c r="DQ34" i="6"/>
  <c r="DQ26" i="6"/>
  <c r="DQ33" i="6"/>
  <c r="DQ29" i="6"/>
  <c r="DQ32" i="6"/>
  <c r="DQ27" i="6"/>
  <c r="DR31" i="6"/>
  <c r="DR28" i="6"/>
  <c r="DR34" i="6"/>
  <c r="DR26" i="6"/>
  <c r="DR29" i="6"/>
  <c r="DR32" i="6"/>
  <c r="DR33" i="6"/>
  <c r="DR27" i="6"/>
  <c r="DP15" i="6"/>
  <c r="DQ13" i="6"/>
  <c r="DS13" i="6"/>
  <c r="DS15" i="6"/>
  <c r="DQ8" i="6"/>
  <c r="DQ9" i="6" s="1"/>
  <c r="DQ18" i="6"/>
  <c r="DT28" i="6"/>
  <c r="DS33" i="6"/>
  <c r="DS35" i="6" s="1"/>
  <c r="DP20" i="6"/>
  <c r="DT33" i="6"/>
  <c r="DT35" i="6" s="1"/>
  <c r="DQ10" i="6"/>
  <c r="DP17" i="6"/>
  <c r="DS18" i="6"/>
  <c r="DQ20" i="6"/>
  <c r="DS27" i="6"/>
  <c r="DP13" i="6"/>
  <c r="DT18" i="6"/>
  <c r="DR20" i="6"/>
  <c r="DP22" i="6"/>
  <c r="DT27" i="6"/>
  <c r="DT25" i="6" s="1"/>
  <c r="DS32" i="6"/>
  <c r="DP51" i="6"/>
  <c r="DS28" i="6"/>
  <c r="DR17" i="6"/>
  <c r="DS20" i="6"/>
  <c r="DS29" i="6"/>
  <c r="DT32" i="6"/>
  <c r="DS26" i="6"/>
  <c r="DS25" i="6" s="1"/>
  <c r="DR35" i="6" l="1"/>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M56" i="6"/>
  <c r="DO55" i="6"/>
  <c r="DN55" i="6"/>
  <c r="DM55" i="6"/>
  <c r="DL55" i="6"/>
  <c r="DK55" i="6"/>
  <c r="DO53" i="6"/>
  <c r="DO56" i="6" s="1"/>
  <c r="DN53" i="6"/>
  <c r="DN56" i="6" s="1"/>
  <c r="DM53" i="6"/>
  <c r="DL53" i="6"/>
  <c r="DL56" i="6" s="1"/>
  <c r="DK53" i="6"/>
  <c r="DK56" i="6" s="1"/>
  <c r="DO52" i="6"/>
  <c r="DN52" i="6"/>
  <c r="DM52" i="6"/>
  <c r="DL52" i="6"/>
  <c r="DK52" i="6"/>
  <c r="DK51" i="6"/>
  <c r="DK33" i="6" s="1"/>
  <c r="DO50" i="6"/>
  <c r="DO51" i="6" s="1"/>
  <c r="DN50" i="6"/>
  <c r="DN51" i="6" s="1"/>
  <c r="DM50" i="6"/>
  <c r="DM51" i="6" s="1"/>
  <c r="DL50" i="6"/>
  <c r="DL51" i="6" s="1"/>
  <c r="DK50" i="6"/>
  <c r="DO43" i="6"/>
  <c r="DN43" i="6"/>
  <c r="DM43" i="6"/>
  <c r="DL43" i="6"/>
  <c r="DK43" i="6"/>
  <c r="DO30" i="6"/>
  <c r="DN30" i="6"/>
  <c r="DM30" i="6"/>
  <c r="DL30" i="6"/>
  <c r="DK30" i="6"/>
  <c r="DO24" i="6"/>
  <c r="DO36" i="6" s="1"/>
  <c r="DN24" i="6"/>
  <c r="DN36" i="6" s="1"/>
  <c r="DM24" i="6"/>
  <c r="DM36" i="6" s="1"/>
  <c r="DL24" i="6"/>
  <c r="DL36" i="6" s="1"/>
  <c r="DK24" i="6"/>
  <c r="DK36" i="6" s="1"/>
  <c r="DO18" i="6"/>
  <c r="DO22" i="6" s="1"/>
  <c r="DO14" i="6"/>
  <c r="DO20" i="6" s="1"/>
  <c r="DN14" i="6"/>
  <c r="DM14" i="6"/>
  <c r="DM20" i="6" s="1"/>
  <c r="DL14" i="6"/>
  <c r="DK14" i="6"/>
  <c r="DM11" i="6"/>
  <c r="DM10" i="6"/>
  <c r="DM6" i="6" s="1"/>
  <c r="DO8" i="6"/>
  <c r="DN34" i="6" l="1"/>
  <c r="DN32" i="6"/>
  <c r="DN31" i="6"/>
  <c r="DN33" i="6"/>
  <c r="DO29" i="6"/>
  <c r="DO33" i="6"/>
  <c r="DO28" i="6"/>
  <c r="DO31" i="6"/>
  <c r="DO27" i="6"/>
  <c r="DO32" i="6"/>
  <c r="DO34" i="6"/>
  <c r="DO26" i="6"/>
  <c r="DO25" i="6" s="1"/>
  <c r="DM19" i="6"/>
  <c r="DL28" i="6"/>
  <c r="DL26" i="6"/>
  <c r="DL32" i="6"/>
  <c r="DL31" i="6"/>
  <c r="DL33" i="6"/>
  <c r="DL27" i="6"/>
  <c r="DL34" i="6"/>
  <c r="DL35" i="6" s="1"/>
  <c r="DM54" i="6"/>
  <c r="DM57" i="6" s="1"/>
  <c r="DM15" i="6" s="1"/>
  <c r="DL8" i="6"/>
  <c r="DK31" i="6"/>
  <c r="DK32" i="6"/>
  <c r="DN54" i="6"/>
  <c r="DN57" i="6" s="1"/>
  <c r="DN15" i="6" s="1"/>
  <c r="DL18" i="6"/>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L19" i="6" s="1"/>
  <c r="DK26" i="6"/>
  <c r="DN27" i="6"/>
  <c r="DL29" i="6"/>
  <c r="DK34" i="6"/>
  <c r="DK35" i="6" s="1"/>
  <c r="DN10" i="6"/>
  <c r="DM17" i="6"/>
  <c r="DN20" i="6"/>
  <c r="DL22" i="6"/>
  <c r="DK28" i="6"/>
  <c r="DN29" i="6"/>
  <c r="DO10" i="6"/>
  <c r="DN26" i="6"/>
  <c r="DN25" i="6" s="1"/>
  <c r="DN13" i="6" l="1"/>
  <c r="DM7"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6" i="6"/>
  <c r="DI56" i="6"/>
  <c r="DJ55" i="6"/>
  <c r="DJ54" i="6" s="1"/>
  <c r="DJ57" i="6" s="1"/>
  <c r="DI55" i="6"/>
  <c r="DI54" i="6" s="1"/>
  <c r="DI57" i="6" s="1"/>
  <c r="DI15" i="6" s="1"/>
  <c r="DH55" i="6"/>
  <c r="DG55" i="6"/>
  <c r="DF55" i="6"/>
  <c r="DJ53" i="6"/>
  <c r="DI53" i="6"/>
  <c r="DH53" i="6"/>
  <c r="DH56" i="6" s="1"/>
  <c r="DG53" i="6"/>
  <c r="DG56" i="6" s="1"/>
  <c r="DF53" i="6"/>
  <c r="DF56" i="6" s="1"/>
  <c r="DJ52" i="6"/>
  <c r="DI52" i="6"/>
  <c r="DH52" i="6"/>
  <c r="DG52" i="6"/>
  <c r="DF52" i="6"/>
  <c r="DG51" i="6"/>
  <c r="DG34" i="6" s="1"/>
  <c r="DF51" i="6"/>
  <c r="DF31" i="6" s="1"/>
  <c r="DJ50" i="6"/>
  <c r="DJ51" i="6" s="1"/>
  <c r="DI50" i="6"/>
  <c r="DI51" i="6" s="1"/>
  <c r="DH50" i="6"/>
  <c r="DH51" i="6" s="1"/>
  <c r="DG50" i="6"/>
  <c r="DF50" i="6"/>
  <c r="DJ43" i="6"/>
  <c r="DI43" i="6"/>
  <c r="DH43" i="6"/>
  <c r="DG43" i="6"/>
  <c r="DF43" i="6"/>
  <c r="DI36" i="6"/>
  <c r="DG36" i="6"/>
  <c r="DF34" i="6"/>
  <c r="DF35" i="6" s="1"/>
  <c r="DF33" i="6"/>
  <c r="DJ30" i="6"/>
  <c r="DI30" i="6"/>
  <c r="DH30" i="6"/>
  <c r="DG30" i="6"/>
  <c r="DF30" i="6"/>
  <c r="DF29" i="6"/>
  <c r="DF28" i="6"/>
  <c r="DJ24" i="6"/>
  <c r="DJ36" i="6" s="1"/>
  <c r="DI24" i="6"/>
  <c r="DH24" i="6"/>
  <c r="DH36" i="6" s="1"/>
  <c r="DG24" i="6"/>
  <c r="DF24" i="6"/>
  <c r="DF36" i="6" s="1"/>
  <c r="DG18" i="6"/>
  <c r="DG17" i="6" s="1"/>
  <c r="DF18" i="6"/>
  <c r="DJ14" i="6"/>
  <c r="DJ18" i="6" s="1"/>
  <c r="DI14" i="6"/>
  <c r="DH14" i="6"/>
  <c r="DH20" i="6" s="1"/>
  <c r="DG14" i="6"/>
  <c r="DF14" i="6"/>
  <c r="DI10" i="6"/>
  <c r="DI9" i="6" s="1"/>
  <c r="DG10" i="6"/>
  <c r="DG6" i="6" s="1"/>
  <c r="DI8" i="6"/>
  <c r="DF8" i="6"/>
  <c r="DJ27" i="6" l="1"/>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35" i="6" s="1"/>
  <c r="DH26" i="6"/>
  <c r="DJ22" i="6"/>
  <c r="DG35" i="6"/>
  <c r="DF13" i="6"/>
  <c r="DJ10" i="6"/>
  <c r="DH13" i="6"/>
  <c r="DF15" i="6"/>
  <c r="DI17" i="6"/>
  <c r="DJ20" i="6"/>
  <c r="DJ21" i="6" s="1"/>
  <c r="DG28" i="6"/>
  <c r="DJ29" i="6"/>
  <c r="DJ17" i="6"/>
  <c r="DJ26" i="6"/>
  <c r="DJ25" i="6" s="1"/>
  <c r="DG33" i="6"/>
  <c r="DJ34" i="6"/>
  <c r="DI6" i="6"/>
  <c r="DI7" i="6" s="1"/>
  <c r="DG8" i="6"/>
  <c r="DG9" i="6" s="1"/>
  <c r="DG27" i="6"/>
  <c r="DJ28" i="6"/>
  <c r="DH8" i="6"/>
  <c r="DF10" i="6"/>
  <c r="DI11" i="6"/>
  <c r="DJ15" i="6"/>
  <c r="DH18" i="6"/>
  <c r="DF20" i="6"/>
  <c r="DF19" i="6" s="1"/>
  <c r="DG32" i="6"/>
  <c r="DJ33" i="6"/>
  <c r="DJ13" i="6"/>
  <c r="DF17" i="6"/>
  <c r="DG29" i="6"/>
  <c r="DJ8" i="6"/>
  <c r="DH10" i="6"/>
  <c r="DF22" i="6"/>
  <c r="DG26" i="6"/>
  <c r="DG25" i="6" s="1"/>
  <c r="DD10" i="6"/>
  <c r="DD11" i="6" s="1"/>
  <c r="DC14" i="6"/>
  <c r="DD14" i="6"/>
  <c r="DD8" i="6" s="1"/>
  <c r="DD9" i="6" s="1"/>
  <c r="DE14" i="6"/>
  <c r="DD18"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D55" i="6"/>
  <c r="DE55" i="6"/>
  <c r="DC56" i="6"/>
  <c r="DE56" i="6"/>
  <c r="DH9" i="6" l="1"/>
  <c r="DE8" i="6"/>
  <c r="DI19" i="6"/>
  <c r="DG19" i="6"/>
  <c r="DI35" i="6"/>
  <c r="DF25" i="6"/>
  <c r="DJ19" i="6"/>
  <c r="DC54" i="6"/>
  <c r="DC57" i="6" s="1"/>
  <c r="DC15" i="6" s="1"/>
  <c r="DD20" i="6"/>
  <c r="DD19" i="6" s="1"/>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E9" i="6" s="1"/>
  <c r="DC8" i="6"/>
  <c r="DC20" i="6"/>
  <c r="DD17" i="6"/>
  <c r="DE13" i="6"/>
  <c r="DC10" i="6"/>
  <c r="DD22" i="6"/>
  <c r="DD21" i="6" s="1"/>
  <c r="DD13" i="6"/>
  <c r="DE15" i="6"/>
  <c r="DC13" i="6"/>
  <c r="DD6" i="6"/>
  <c r="DD7" i="6" s="1"/>
  <c r="DE18" i="6"/>
  <c r="DB55" i="6"/>
  <c r="DB54" i="6" s="1"/>
  <c r="DB57" i="6" s="1"/>
  <c r="DA55" i="6"/>
  <c r="CZ55" i="6"/>
  <c r="CY55" i="6"/>
  <c r="CX55" i="6"/>
  <c r="CX54" i="6" s="1"/>
  <c r="CX57" i="6" s="1"/>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A18" i="6"/>
  <c r="DA17" i="6" s="1"/>
  <c r="DB14" i="6"/>
  <c r="DB20" i="6" s="1"/>
  <c r="DA14" i="6"/>
  <c r="CZ14" i="6"/>
  <c r="CZ18" i="6" s="1"/>
  <c r="CY14" i="6"/>
  <c r="CX14" i="6"/>
  <c r="CX20" i="6" s="1"/>
  <c r="DA34" i="6" l="1"/>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CY18" i="6"/>
  <c r="CY10" i="6"/>
  <c r="DA10" i="6"/>
  <c r="CY20" i="6"/>
  <c r="DA27" i="6"/>
  <c r="DC35" i="6"/>
  <c r="DE25" i="6"/>
  <c r="CY8" i="6"/>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B25" i="6" l="1"/>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V15" i="6" l="1"/>
  <c r="CW15" i="6"/>
  <c r="CV35" i="6"/>
  <c r="CU19" i="6"/>
  <c r="CW25" i="6"/>
  <c r="CW22" i="6"/>
  <c r="CW21" i="6" s="1"/>
  <c r="CW19" i="6"/>
  <c r="CW17" i="6"/>
  <c r="CW6" i="6"/>
  <c r="CW7" i="6" s="1"/>
  <c r="CW11" i="6"/>
  <c r="CW9" i="6"/>
  <c r="CV11" i="6"/>
  <c r="CV6" i="6"/>
  <c r="CV7" i="6" s="1"/>
  <c r="CT55" i="6" l="1"/>
  <c r="CT54" i="6" s="1"/>
  <c r="CT57" i="6" s="1"/>
  <c r="CS55" i="6"/>
  <c r="CR55" i="6"/>
  <c r="CQ55" i="6"/>
  <c r="CP55" i="6"/>
  <c r="CP54" i="6" s="1"/>
  <c r="CP57" i="6" s="1"/>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Q54" i="6" l="1"/>
  <c r="CQ57"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P8" i="6"/>
  <c r="CP9" i="6" s="1"/>
  <c r="CT8" i="6"/>
  <c r="CR10" i="6"/>
  <c r="CP13" i="6"/>
  <c r="CT13" i="6"/>
  <c r="CR15" i="6"/>
  <c r="CP18" i="6"/>
  <c r="CT18" i="6"/>
  <c r="CR20" i="6"/>
  <c r="CR19" i="6" s="1"/>
  <c r="CQ26" i="6"/>
  <c r="CS28" i="6"/>
  <c r="CS32" i="6"/>
  <c r="CQ34" i="6"/>
  <c r="CR17" i="6"/>
  <c r="CQ22" i="6"/>
  <c r="CQ21" i="6" s="1"/>
  <c r="CS33" i="6"/>
  <c r="CS35" i="6" s="1"/>
  <c r="CS29" i="6"/>
  <c r="CR8" i="6"/>
  <c r="CR9" i="6" s="1"/>
  <c r="CP10" i="6"/>
  <c r="CT10" i="6"/>
  <c r="CR13" i="6"/>
  <c r="CP15" i="6"/>
  <c r="CT15" i="6"/>
  <c r="CS26" i="6"/>
  <c r="CS25" i="6" s="1"/>
  <c r="CQ28" i="6"/>
  <c r="CS19" i="6" l="1"/>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K55" i="6"/>
  <c r="CK54" i="6" s="1"/>
  <c r="CK57" i="6" s="1"/>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L54" i="6" l="1"/>
  <c r="CL57" i="6" s="1"/>
  <c r="CN34" i="6"/>
  <c r="CN31" i="6"/>
  <c r="CN27" i="6"/>
  <c r="CN8" i="6"/>
  <c r="CN17" i="6"/>
  <c r="CL8" i="6"/>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N35" i="6" s="1"/>
  <c r="CM17" i="6"/>
  <c r="CM8" i="6"/>
  <c r="CK10" i="6"/>
  <c r="CO10" i="6"/>
  <c r="CM13" i="6"/>
  <c r="CK15" i="6"/>
  <c r="CO15" i="6"/>
  <c r="CN26" i="6"/>
  <c r="CN25" i="6" s="1"/>
  <c r="CL28" i="6"/>
  <c r="L17" i="3"/>
  <c r="CM9" i="6" l="1"/>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I14" i="6"/>
  <c r="CH14" i="6"/>
  <c r="CH18" i="6" s="1"/>
  <c r="CG14" i="6"/>
  <c r="CG18" i="6" s="1"/>
  <c r="CF14" i="6"/>
  <c r="CJ11" i="6"/>
  <c r="CJ10" i="6"/>
  <c r="CI8" i="6"/>
  <c r="B32" i="3"/>
  <c r="B33" i="3"/>
  <c r="B34" i="3"/>
  <c r="B35" i="3"/>
  <c r="B36" i="3"/>
  <c r="B37" i="3"/>
  <c r="B38" i="3"/>
  <c r="B39" i="3"/>
  <c r="CG20" i="6" l="1"/>
  <c r="CJ13" i="6"/>
  <c r="CG8" i="6"/>
  <c r="CF20" i="6"/>
  <c r="CJ20" i="6"/>
  <c r="CI34" i="6"/>
  <c r="CI27" i="6"/>
  <c r="CI31" i="6"/>
  <c r="CI9" i="6"/>
  <c r="CF54" i="6"/>
  <c r="CF57" i="6" s="1"/>
  <c r="CF13" i="6" s="1"/>
  <c r="CF10" i="6"/>
  <c r="CF11" i="6" s="1"/>
  <c r="CG10" i="6"/>
  <c r="CG9" i="6" s="1"/>
  <c r="CI10" i="6"/>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B8" i="6" l="1"/>
  <c r="CE8" i="6"/>
  <c r="CE9" i="6" s="1"/>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35" i="6" l="1"/>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BZ18" i="6"/>
  <c r="CA14" i="6"/>
  <c r="CA18" i="6" s="1"/>
  <c r="BZ14" i="6"/>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CA19" i="6"/>
  <c r="BW54" i="6"/>
  <c r="BW57" i="6" s="1"/>
  <c r="BW13" i="6" s="1"/>
  <c r="BZ54" i="6"/>
  <c r="BZ57" i="6" s="1"/>
  <c r="BZ13" i="6" s="1"/>
  <c r="BW20" i="6"/>
  <c r="BX54" i="6"/>
  <c r="BX57" i="6" s="1"/>
  <c r="BX15" i="6" s="1"/>
  <c r="BZ8" i="6"/>
  <c r="BW10" i="6"/>
  <c r="BW11" i="6" s="1"/>
  <c r="BZ17" i="6"/>
  <c r="BX20" i="6"/>
  <c r="BX19" i="6" s="1"/>
  <c r="BX10" i="6"/>
  <c r="CA20" i="6"/>
  <c r="BX17" i="6"/>
  <c r="BX22" i="6"/>
  <c r="BY22" i="6"/>
  <c r="BX32" i="6"/>
  <c r="BX28" i="6"/>
  <c r="BX29" i="6"/>
  <c r="BX31" i="6"/>
  <c r="BX27" i="6"/>
  <c r="BX34" i="6"/>
  <c r="BX26" i="6"/>
  <c r="BX33" i="6"/>
  <c r="CA21" i="6"/>
  <c r="BZ19" i="6"/>
  <c r="BZ22" i="6"/>
  <c r="BW8" i="6"/>
  <c r="BW9" i="6" s="1"/>
  <c r="BY10" i="6"/>
  <c r="BY15" i="6"/>
  <c r="CA22" i="6"/>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T24" i="6"/>
  <c r="BU24" i="6"/>
  <c r="BV24" i="6"/>
  <c r="BV36" i="6" s="1"/>
  <c r="BS30" i="6"/>
  <c r="BT30" i="6"/>
  <c r="BU30" i="6"/>
  <c r="BV30" i="6"/>
  <c r="BS36" i="6"/>
  <c r="BT36" i="6"/>
  <c r="BU36" i="6"/>
  <c r="BS43" i="6"/>
  <c r="BT43" i="6"/>
  <c r="BV43" i="6"/>
  <c r="BS50" i="6"/>
  <c r="BS20" i="6" s="1"/>
  <c r="BT50" i="6"/>
  <c r="BT20" i="6" s="1"/>
  <c r="BU50" i="6"/>
  <c r="BV50" i="6"/>
  <c r="BU51" i="6"/>
  <c r="BU26" i="6" s="1"/>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N8" i="6"/>
  <c r="BN10" i="6"/>
  <c r="BN11" i="6" s="1"/>
  <c r="BR13" i="6"/>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N22" i="6"/>
  <c r="BN21" i="6" s="1"/>
  <c r="BP33" i="6"/>
  <c r="BP35" i="6" s="1"/>
  <c r="BO8" i="6"/>
  <c r="BM10" i="6"/>
  <c r="BQ10" i="6"/>
  <c r="BO13" i="6"/>
  <c r="BP26" i="6"/>
  <c r="BN28" i="6"/>
  <c r="BN9" i="6" l="1"/>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Q34"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W28" i="6"/>
  <c r="Q28" i="6"/>
  <c r="T27" i="6"/>
  <c r="AO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AN10" i="6"/>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Y28" i="6" l="1"/>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I8" i="6"/>
  <c r="AJ8" i="6"/>
  <c r="AJ9" i="6" s="1"/>
  <c r="W10" i="6"/>
  <c r="AE10" i="6"/>
  <c r="AW10" i="6"/>
  <c r="U15" i="6"/>
  <c r="M18" i="6"/>
  <c r="M17" i="6" s="1"/>
  <c r="AK18" i="6"/>
  <c r="AK22"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O11" i="6" l="1"/>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<sst xmlns="http://schemas.openxmlformats.org/spreadsheetml/2006/main" count="161" uniqueCount="74">
  <si>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</si>
  <si>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</si>
  <si>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</si>
  <si>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</si>
  <si>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</si>
  <si>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</si>
  <si>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</si>
  <si>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</si>
  <si>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</si>
  <si>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</si>
  <si>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</si>
  <si>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</si>
  <si>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</si>
  <si>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</si>
  <si>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</si>
  <si>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</si>
  <si>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</si>
  <si>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</si>
  <si>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</si>
  <si>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</si>
  <si>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</si>
  <si>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</si>
  <si>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</si>
  <si>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</si>
  <si>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</si>
  <si>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</si>
  <si>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</si>
  <si>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</si>
  <si>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</si>
  <si>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</si>
  <si>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</si>
  <si>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</si>
  <si>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</si>
  <si>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</si>
  <si>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</si>
  <si>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</si>
  <si>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</si>
  <si>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</si>
  <si>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</si>
  <si>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</si>
  <si>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</si>
  <si>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</si>
  <si>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</si>
  <si>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</si>
  <si>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</si>
  <si>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</si>
  <si>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</si>
  <si>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</si>
  <si>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</si>
  <si>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</si>
  <si>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</si>
  <si>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</si>
  <si>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</si>
  <si>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</si>
  <si>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</si>
  <si>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</si>
  <si>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</si>
  <si>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</si>
  <si>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</si>
  <si>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</si>
  <si>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</si>
  <si>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</si>
  <si>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</si>
  <si>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</si>
  <si>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</si>
  <si>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</si>
  <si>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</si>
  <si>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11450~60</t>
  </si>
  <si>
    <t>11500~30</t>
  </si>
  <si>
    <t>Positional Support for NIFTY 11622 11584 11556 11550 11504 11398 11192 11040 and positional Immediate resistance for NIFTY is 12065.</t>
  </si>
  <si>
    <t>Intraday Resistance of NIFTY are 11980.2 : 12022.9 : 12093.1 : 12116</t>
  </si>
  <si>
    <t>Intraday Support of NIFTY are 11877.3 : 11834.6 : 11765.5 : 11742.9</t>
  </si>
  <si>
    <t>Oscillator Analysis The oscillator is showing BUY signal Short Term Oscillator Analysis- The signal is BUY </t>
  </si>
  <si>
    <r>
      <t>Updated for-May/29/2019 Nifty closed on a strong bull note at 11928 level .So today on upside first intra resistance is at</t>
    </r>
    <r>
      <rPr>
        <b/>
        <sz val="11"/>
        <color rgb="FFFF0000"/>
        <rFont val="Calibri"/>
        <family val="2"/>
      </rPr>
      <t xml:space="preserve"> 11954-59</t>
    </r>
    <r>
      <rPr>
        <sz val="11"/>
        <color indexed="8"/>
        <rFont val="Calibri"/>
        <family val="2"/>
      </rPr>
      <t xml:space="preserve"> .Next resistance are </t>
    </r>
    <r>
      <rPr>
        <b/>
        <sz val="11"/>
        <color rgb="FFFF0000"/>
        <rFont val="Calibri"/>
        <family val="2"/>
      </rPr>
      <t>11980-85,12022-27,12047-52,</t>
    </r>
    <r>
      <rPr>
        <sz val="11"/>
        <color indexed="8"/>
        <rFont val="Calibri"/>
        <family val="2"/>
      </rPr>
      <t xml:space="preserve">12070-75,12107-12,12143-48 level.On downside first support is at </t>
    </r>
    <r>
      <rPr>
        <b/>
        <sz val="11"/>
        <color rgb="FFFF0000"/>
        <rFont val="Calibri"/>
        <family val="2"/>
      </rPr>
      <t>11902-97</t>
    </r>
    <r>
      <rPr>
        <b/>
        <sz val="11"/>
        <color indexed="8"/>
        <rFont val="Calibri"/>
        <family val="2"/>
      </rPr>
      <t xml:space="preserve"> </t>
    </r>
    <r>
      <rPr>
        <sz val="11"/>
        <color indexed="8"/>
        <rFont val="Calibri"/>
        <family val="2"/>
      </rPr>
      <t xml:space="preserve">next support are at </t>
    </r>
    <r>
      <rPr>
        <b/>
        <sz val="11"/>
        <color rgb="FFFF0000"/>
        <rFont val="Calibri"/>
        <family val="2"/>
      </rPr>
      <t>11876-71</t>
    </r>
    <r>
      <rPr>
        <sz val="11"/>
        <color indexed="8"/>
        <rFont val="Calibri"/>
        <family val="2"/>
      </rPr>
      <t>, 11834-29,11811-06,11787-82,11716-11,11638-33,11587-82,11535-30,11500-95,11447-42,11423-18,11374-70,11312-07,11272-67,11235-30,11180-75,11152-47,11117-12,11082-78,11047-42,11010-05,10970-65,10930-25,10885-80,10830-25,10783-78,10734-29,10705-00,10656-51 level. Market is in bull zone .So today for intraday on upside intra resistance are at 11959 and 11985 level and On downside be alert below 11897 and avoid all longs below 11871 level as selling may intensify below that level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</si>
</sst>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0" fontId="0" fillId="20" borderId="0" xfId="0" applyFont="1" applyFill="1" applyAlignment="1"/>
    <xf numFmtId="4" fontId="3" fillId="20" borderId="5" xfId="0" applyNumberFormat="1" applyFont="1" applyFill="1" applyBorder="1" applyAlignment="1">
      <alignment horizontal="right"/>
    </xf>
    <xf numFmtId="164" fontId="18" fillId="13" borderId="5" xfId="1" applyNumberFormat="1" applyFont="1" applyFill="1" applyBorder="1" applyAlignment="1"/>
    <xf numFmtId="164" fontId="18" fillId="17" borderId="5" xfId="1" applyNumberFormat="1" applyFont="1" applyFill="1" applyBorder="1" applyAlignment="1"/>
    <xf numFmtId="15" fontId="1" fillId="2" borderId="5" xfId="0" applyNumberFormat="1" applyFont="1" applyFill="1" applyBorder="1" applyAlignment="1">
      <alignment horizontal="center" vertical="center"/>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E13" sqref="E13"/>
    </sheetView>
  </sheetViews>
  <sheetFormatPr defaultColWidth="8.6328125" defaultRowHeight="14.75" customHeight="1" x14ac:dyDescent="0.35"/>
  <cols>
    <col min="1" max="4" width="8.6328125" style="1" customWidth="1"/>
    <col min="5" max="6" width="10.6328125" style="1" customWidth="1"/>
    <col min="7" max="11" width="10.6328125" style="91" customWidth="1"/>
    <col min="12" max="12" width="11" style="209" bestFit="1" customWidth="1"/>
    <col min="14" max="14" width="9.36328125" style="1" bestFit="1" customWidth="1"/>
    <col min="15" max="255" width="8.6328125" style="1" customWidth="1"/>
  </cols>
  <sheetData>
    <row r="1" spans="1:11" ht="14.75" customHeight="1" x14ac:dyDescent="0.35">
      <c r="A1" s="218"/>
      <c r="B1" s="219"/>
      <c r="C1" s="219"/>
      <c r="D1" s="219"/>
      <c r="E1" s="2" t="s">
        <v>65</v>
      </c>
      <c r="F1" s="2" t="s">
        <v>1</v>
      </c>
      <c r="G1" s="3">
        <v>43626</v>
      </c>
      <c r="H1" s="3">
        <v>43627</v>
      </c>
      <c r="I1" s="3">
        <v>43628</v>
      </c>
      <c r="J1" s="213"/>
      <c r="K1" s="213"/>
    </row>
    <row r="2" spans="1:11" ht="14.75" customHeight="1" x14ac:dyDescent="0.35">
      <c r="A2" s="4"/>
      <c r="B2" s="5"/>
      <c r="C2" s="5"/>
      <c r="D2" s="6" t="s">
        <v>2</v>
      </c>
      <c r="E2" s="7">
        <v>12041.15</v>
      </c>
      <c r="F2" s="7">
        <v>12103.05</v>
      </c>
      <c r="G2" s="7">
        <v>11975.05</v>
      </c>
      <c r="H2" s="7">
        <v>12000.35</v>
      </c>
      <c r="I2" s="7">
        <v>11962.45</v>
      </c>
      <c r="J2" s="7"/>
      <c r="K2" s="7"/>
    </row>
    <row r="3" spans="1:11" ht="14.75" customHeight="1" x14ac:dyDescent="0.35">
      <c r="A3" s="4"/>
      <c r="B3" s="8"/>
      <c r="C3" s="9"/>
      <c r="D3" s="6" t="s">
        <v>3</v>
      </c>
      <c r="E3" s="10">
        <v>11108.3</v>
      </c>
      <c r="F3" s="10">
        <v>11769.5</v>
      </c>
      <c r="G3" s="10">
        <v>11871.75</v>
      </c>
      <c r="H3" s="10">
        <v>11904.35</v>
      </c>
      <c r="I3" s="10">
        <v>11866.35</v>
      </c>
      <c r="J3" s="10"/>
      <c r="K3" s="10"/>
    </row>
    <row r="4" spans="1:11" ht="14.75" customHeight="1" x14ac:dyDescent="0.35">
      <c r="A4" s="4"/>
      <c r="B4" s="8"/>
      <c r="C4" s="9"/>
      <c r="D4" s="6" t="s">
        <v>4</v>
      </c>
      <c r="E4" s="11">
        <v>11922.8</v>
      </c>
      <c r="F4" s="11">
        <v>11870.65</v>
      </c>
      <c r="G4" s="11">
        <v>11922.7</v>
      </c>
      <c r="H4" s="11">
        <v>11965.6</v>
      </c>
      <c r="I4" s="11">
        <v>11906.2</v>
      </c>
      <c r="J4" s="11"/>
      <c r="K4" s="11"/>
    </row>
    <row r="5" spans="1:11" ht="14.75" customHeight="1" x14ac:dyDescent="0.35">
      <c r="A5" s="216" t="s">
        <v>5</v>
      </c>
      <c r="B5" s="217"/>
      <c r="C5" s="217"/>
      <c r="D5" s="217"/>
      <c r="E5" s="5"/>
      <c r="F5" s="5"/>
      <c r="G5" s="5"/>
      <c r="H5" s="5"/>
      <c r="I5" s="5"/>
      <c r="J5" s="5"/>
      <c r="K5" s="5"/>
    </row>
    <row r="6" spans="1:11" ht="14.75" customHeight="1" x14ac:dyDescent="0.35">
      <c r="A6" s="12"/>
      <c r="B6" s="13"/>
      <c r="C6" s="13"/>
      <c r="D6" s="14" t="s">
        <v>6</v>
      </c>
      <c r="E6" s="15">
        <f>E10+E50</f>
        <v>13206.050000000001</v>
      </c>
      <c r="F6" s="15">
        <f>F10+F50</f>
        <v>12392.849999999999</v>
      </c>
      <c r="G6" s="15">
        <f t="shared" ref="G6" si="0">G10+G50</f>
        <v>12077.883333333331</v>
      </c>
      <c r="H6" s="15">
        <f t="shared" ref="H6:I6" si="1">H10+H50</f>
        <v>12105.183333333336</v>
      </c>
      <c r="I6" s="15">
        <f t="shared" si="1"/>
        <v>12053.083333333332</v>
      </c>
      <c r="J6" s="15"/>
      <c r="K6" s="15"/>
    </row>
    <row r="7" spans="1:11" ht="14.75" hidden="1" customHeight="1" x14ac:dyDescent="0.35">
      <c r="A7" s="12"/>
      <c r="B7" s="13"/>
      <c r="C7" s="13"/>
      <c r="D7" s="14" t="s">
        <v>7</v>
      </c>
      <c r="E7" s="16">
        <f>(E6+E8)/2</f>
        <v>12914.825000000001</v>
      </c>
      <c r="F7" s="16">
        <f>(F6+F8)/2</f>
        <v>12320.399999999998</v>
      </c>
      <c r="G7" s="16">
        <f t="shared" ref="G7" si="2">(G6+G8)/2</f>
        <v>12052.174999999999</v>
      </c>
      <c r="H7" s="16">
        <f t="shared" ref="H7:I7" si="3">(H6+H8)/2</f>
        <v>12078.975000000002</v>
      </c>
      <c r="I7" s="16">
        <f t="shared" si="3"/>
        <v>12030.424999999999</v>
      </c>
      <c r="J7" s="16"/>
      <c r="K7" s="16"/>
    </row>
    <row r="8" spans="1:11" ht="14.75" customHeight="1" x14ac:dyDescent="0.35">
      <c r="A8" s="12"/>
      <c r="B8" s="13"/>
      <c r="C8" s="13"/>
      <c r="D8" s="14" t="s">
        <v>8</v>
      </c>
      <c r="E8" s="17">
        <f>E14+E50</f>
        <v>12623.6</v>
      </c>
      <c r="F8" s="17">
        <f>F14+F50</f>
        <v>12247.949999999999</v>
      </c>
      <c r="G8" s="17">
        <f t="shared" ref="G8" si="4">G14+G50</f>
        <v>12026.466666666665</v>
      </c>
      <c r="H8" s="17">
        <f t="shared" ref="H8:I8" si="5">H14+H50</f>
        <v>12052.766666666668</v>
      </c>
      <c r="I8" s="17">
        <f t="shared" si="5"/>
        <v>12007.766666666666</v>
      </c>
      <c r="J8" s="17"/>
      <c r="K8" s="17"/>
    </row>
    <row r="9" spans="1:11" ht="14.75" hidden="1" customHeight="1" x14ac:dyDescent="0.35">
      <c r="A9" s="12"/>
      <c r="B9" s="13"/>
      <c r="C9" s="13"/>
      <c r="D9" s="14" t="s">
        <v>9</v>
      </c>
      <c r="E9" s="16">
        <f>(E8+E10)/2</f>
        <v>12448.400000000001</v>
      </c>
      <c r="F9" s="16">
        <f>(F8+F10)/2</f>
        <v>12153.625</v>
      </c>
      <c r="G9" s="16">
        <f t="shared" ref="G9" si="6">(G8+G10)/2</f>
        <v>12000.524999999998</v>
      </c>
      <c r="H9" s="16">
        <f t="shared" ref="H9:I9" si="7">(H8+H10)/2</f>
        <v>12030.975000000002</v>
      </c>
      <c r="I9" s="16">
        <f t="shared" si="7"/>
        <v>11982.375</v>
      </c>
      <c r="J9" s="16"/>
      <c r="K9" s="16"/>
    </row>
    <row r="10" spans="1:11" ht="14.75" customHeight="1" x14ac:dyDescent="0.35">
      <c r="A10" s="12"/>
      <c r="B10" s="13"/>
      <c r="C10" s="13"/>
      <c r="D10" s="14" t="s">
        <v>10</v>
      </c>
      <c r="E10" s="18">
        <f>(2*E14)-E3</f>
        <v>12273.2</v>
      </c>
      <c r="F10" s="18">
        <f>(2*F14)-F3</f>
        <v>12059.3</v>
      </c>
      <c r="G10" s="18">
        <f t="shared" ref="G10" si="8">(2*G14)-G3</f>
        <v>11974.583333333332</v>
      </c>
      <c r="H10" s="18">
        <f t="shared" ref="H10:I10" si="9">(2*H14)-H3</f>
        <v>12009.183333333336</v>
      </c>
      <c r="I10" s="18">
        <f t="shared" si="9"/>
        <v>11956.983333333332</v>
      </c>
      <c r="J10" s="18"/>
      <c r="K10" s="18"/>
    </row>
    <row r="11" spans="1:11" ht="14.75" hidden="1" customHeight="1" x14ac:dyDescent="0.35">
      <c r="A11" s="12"/>
      <c r="B11" s="13"/>
      <c r="C11" s="13"/>
      <c r="D11" s="14" t="s">
        <v>11</v>
      </c>
      <c r="E11" s="16">
        <f>(E10+E14)/2</f>
        <v>11981.975</v>
      </c>
      <c r="F11" s="16">
        <f>(F10+F14)/2</f>
        <v>11986.849999999999</v>
      </c>
      <c r="G11" s="16">
        <f t="shared" ref="G11" si="10">(G10+G14)/2</f>
        <v>11948.875</v>
      </c>
      <c r="H11" s="16">
        <f t="shared" ref="H11:I11" si="11">(H10+H14)/2</f>
        <v>11982.975000000002</v>
      </c>
      <c r="I11" s="16">
        <f t="shared" si="11"/>
        <v>11934.324999999999</v>
      </c>
      <c r="J11" s="16"/>
      <c r="K11" s="16"/>
    </row>
    <row r="12" spans="1:11" ht="8.15" customHeight="1" x14ac:dyDescent="0.35">
      <c r="A12" s="12"/>
      <c r="B12" s="13"/>
      <c r="C12" s="13"/>
      <c r="D12" s="19"/>
      <c r="E12" s="11"/>
      <c r="F12" s="11"/>
      <c r="G12" s="11"/>
      <c r="H12" s="11"/>
      <c r="I12" s="11"/>
      <c r="J12" s="11"/>
      <c r="K12" s="11"/>
    </row>
    <row r="13" spans="1:11" ht="14.75" customHeight="1" x14ac:dyDescent="0.35">
      <c r="A13" s="12"/>
      <c r="B13" s="13"/>
      <c r="C13" s="13"/>
      <c r="D13" s="14" t="s">
        <v>12</v>
      </c>
      <c r="E13" s="20">
        <f>E14+E57/2</f>
        <v>11806.775000000001</v>
      </c>
      <c r="F13" s="20">
        <f>F14+F57/2</f>
        <v>11936.275</v>
      </c>
      <c r="G13" s="20">
        <f t="shared" ref="G13" si="12">G14+G57/2</f>
        <v>11923.4</v>
      </c>
      <c r="H13" s="20">
        <f t="shared" ref="H13:I13" si="13">H14+H57/2</f>
        <v>11961.183333333336</v>
      </c>
      <c r="I13" s="20">
        <f t="shared" si="13"/>
        <v>11914.400000000001</v>
      </c>
      <c r="J13" s="20"/>
      <c r="K13" s="20"/>
    </row>
    <row r="14" spans="1:11" ht="14.75" customHeight="1" x14ac:dyDescent="0.35">
      <c r="A14" s="12"/>
      <c r="B14" s="13"/>
      <c r="C14" s="13"/>
      <c r="D14" s="14" t="s">
        <v>13</v>
      </c>
      <c r="E14" s="11">
        <f>(E2+E3+E4)/3</f>
        <v>11690.75</v>
      </c>
      <c r="F14" s="11">
        <f>(F2+F3+F4)/3</f>
        <v>11914.4</v>
      </c>
      <c r="G14" s="11">
        <f t="shared" ref="G14" si="14">(G2+G3+G4)/3</f>
        <v>11923.166666666666</v>
      </c>
      <c r="H14" s="11">
        <f t="shared" ref="H14:I14" si="15">(H2+H3+H4)/3</f>
        <v>11956.766666666668</v>
      </c>
      <c r="I14" s="11">
        <f t="shared" si="15"/>
        <v>11911.666666666666</v>
      </c>
      <c r="J14" s="11"/>
      <c r="K14" s="11"/>
    </row>
    <row r="15" spans="1:11" ht="14.75" customHeight="1" x14ac:dyDescent="0.35">
      <c r="A15" s="12"/>
      <c r="B15" s="13"/>
      <c r="C15" s="13"/>
      <c r="D15" s="14" t="s">
        <v>14</v>
      </c>
      <c r="E15" s="21">
        <f>E14-E57/2</f>
        <v>11574.724999999999</v>
      </c>
      <c r="F15" s="21">
        <f>F14-F57/2</f>
        <v>11892.525</v>
      </c>
      <c r="G15" s="21">
        <f t="shared" ref="G15" si="16">G14-G57/2</f>
        <v>11922.933333333332</v>
      </c>
      <c r="H15" s="21">
        <f t="shared" ref="H15:I15" si="17">H14-H57/2</f>
        <v>11952.35</v>
      </c>
      <c r="I15" s="21">
        <f t="shared" si="17"/>
        <v>11908.933333333331</v>
      </c>
      <c r="J15" s="21"/>
      <c r="K15" s="21"/>
    </row>
    <row r="16" spans="1:11" ht="8.15" customHeight="1" x14ac:dyDescent="0.35">
      <c r="A16" s="12"/>
      <c r="B16" s="13"/>
      <c r="C16" s="13"/>
      <c r="D16" s="19"/>
      <c r="E16" s="11"/>
      <c r="F16" s="11"/>
      <c r="G16" s="11"/>
      <c r="H16" s="11"/>
      <c r="I16" s="11"/>
      <c r="J16" s="11"/>
      <c r="K16" s="11"/>
    </row>
    <row r="17" spans="1:11" ht="14.75" hidden="1" customHeight="1" x14ac:dyDescent="0.35">
      <c r="A17" s="12"/>
      <c r="B17" s="13"/>
      <c r="C17" s="13"/>
      <c r="D17" s="14" t="s">
        <v>15</v>
      </c>
      <c r="E17" s="16">
        <f>(E14+E18)/2</f>
        <v>11515.55</v>
      </c>
      <c r="F17" s="16">
        <f>(F14+F18)/2</f>
        <v>11820.075000000001</v>
      </c>
      <c r="G17" s="16">
        <f t="shared" ref="G17" si="18">(G14+G18)/2</f>
        <v>11897.224999999999</v>
      </c>
      <c r="H17" s="16">
        <f t="shared" ref="H17:I17" si="19">(H14+H18)/2</f>
        <v>11934.975000000002</v>
      </c>
      <c r="I17" s="16">
        <f t="shared" si="19"/>
        <v>11886.274999999998</v>
      </c>
      <c r="J17" s="16"/>
      <c r="K17" s="16"/>
    </row>
    <row r="18" spans="1:11" ht="14.75" customHeight="1" x14ac:dyDescent="0.35">
      <c r="A18" s="12"/>
      <c r="B18" s="13"/>
      <c r="C18" s="13"/>
      <c r="D18" s="14" t="s">
        <v>16</v>
      </c>
      <c r="E18" s="22">
        <f>2*E14-E2</f>
        <v>11340.35</v>
      </c>
      <c r="F18" s="22">
        <f>2*F14-F2</f>
        <v>11725.75</v>
      </c>
      <c r="G18" s="22">
        <f t="shared" ref="G18" si="20">2*G14-G2</f>
        <v>11871.283333333333</v>
      </c>
      <c r="H18" s="22">
        <f t="shared" ref="H18:I18" si="21">2*H14-H2</f>
        <v>11913.183333333336</v>
      </c>
      <c r="I18" s="22">
        <f t="shared" si="21"/>
        <v>11860.883333333331</v>
      </c>
      <c r="J18" s="22"/>
      <c r="K18" s="22"/>
    </row>
    <row r="19" spans="1:11" ht="14.75" hidden="1" customHeight="1" x14ac:dyDescent="0.35">
      <c r="A19" s="12"/>
      <c r="B19" s="13"/>
      <c r="C19" s="13"/>
      <c r="D19" s="14" t="s">
        <v>17</v>
      </c>
      <c r="E19" s="16">
        <f>(E18+E20)/2</f>
        <v>11049.125</v>
      </c>
      <c r="F19" s="16">
        <f>(F18+F20)/2</f>
        <v>11653.3</v>
      </c>
      <c r="G19" s="16">
        <f t="shared" ref="G19" si="22">(G18+G20)/2</f>
        <v>11845.575000000001</v>
      </c>
      <c r="H19" s="16">
        <f t="shared" ref="H19:I19" si="23">(H18+H20)/2</f>
        <v>11886.975000000002</v>
      </c>
      <c r="I19" s="16">
        <f t="shared" si="23"/>
        <v>11838.224999999999</v>
      </c>
      <c r="J19" s="16"/>
      <c r="K19" s="16"/>
    </row>
    <row r="20" spans="1:11" ht="14.75" customHeight="1" x14ac:dyDescent="0.35">
      <c r="A20" s="12"/>
      <c r="B20" s="13"/>
      <c r="C20" s="13"/>
      <c r="D20" s="14" t="s">
        <v>18</v>
      </c>
      <c r="E20" s="23">
        <f>E14-E50</f>
        <v>10757.9</v>
      </c>
      <c r="F20" s="23">
        <f>F14-F50</f>
        <v>11580.85</v>
      </c>
      <c r="G20" s="23">
        <f t="shared" ref="G20" si="24">G14-G50</f>
        <v>11819.866666666667</v>
      </c>
      <c r="H20" s="23">
        <f t="shared" ref="H20:I20" si="25">H14-H50</f>
        <v>11860.766666666668</v>
      </c>
      <c r="I20" s="23">
        <f t="shared" si="25"/>
        <v>11815.566666666666</v>
      </c>
      <c r="J20" s="23"/>
      <c r="K20" s="23"/>
    </row>
    <row r="21" spans="1:11" ht="14.75" hidden="1" customHeight="1" x14ac:dyDescent="0.35">
      <c r="A21" s="12"/>
      <c r="B21" s="13"/>
      <c r="C21" s="13"/>
      <c r="D21" s="14" t="s">
        <v>19</v>
      </c>
      <c r="E21" s="16">
        <f>(E20+E22)/2</f>
        <v>10582.7</v>
      </c>
      <c r="F21" s="16">
        <f>(F20+F22)/2</f>
        <v>11486.525000000001</v>
      </c>
      <c r="G21" s="16">
        <f t="shared" ref="G21" si="26">(G20+G22)/2</f>
        <v>11793.924999999999</v>
      </c>
      <c r="H21" s="16">
        <f t="shared" ref="H21:I21" si="27">(H20+H22)/2</f>
        <v>11838.975000000002</v>
      </c>
      <c r="I21" s="16">
        <f t="shared" si="27"/>
        <v>11790.174999999999</v>
      </c>
      <c r="J21" s="16"/>
      <c r="K21" s="16"/>
    </row>
    <row r="22" spans="1:11" ht="14.75" customHeight="1" x14ac:dyDescent="0.35">
      <c r="A22" s="12"/>
      <c r="B22" s="13"/>
      <c r="C22" s="13"/>
      <c r="D22" s="14" t="s">
        <v>20</v>
      </c>
      <c r="E22" s="24">
        <f>E18-E50</f>
        <v>10407.5</v>
      </c>
      <c r="F22" s="24">
        <f>F18-F50</f>
        <v>11392.2</v>
      </c>
      <c r="G22" s="24">
        <f t="shared" ref="G22" si="28">G18-G50</f>
        <v>11767.983333333334</v>
      </c>
      <c r="H22" s="24">
        <f t="shared" ref="H22:I22" si="29">H18-H50</f>
        <v>11817.183333333336</v>
      </c>
      <c r="I22" s="24">
        <f t="shared" si="29"/>
        <v>11764.783333333331</v>
      </c>
      <c r="J22" s="24"/>
      <c r="K22" s="24"/>
    </row>
    <row r="23" spans="1:11" ht="14.75" customHeight="1" x14ac:dyDescent="0.35">
      <c r="A23" s="216" t="s">
        <v>21</v>
      </c>
      <c r="B23" s="217"/>
      <c r="C23" s="217"/>
      <c r="D23" s="217"/>
      <c r="E23" s="25"/>
      <c r="F23" s="25"/>
      <c r="G23" s="25"/>
      <c r="H23" s="25"/>
      <c r="I23" s="25"/>
      <c r="J23" s="25"/>
      <c r="K23" s="25"/>
    </row>
    <row r="24" spans="1:11" ht="14.75" customHeight="1" x14ac:dyDescent="0.35">
      <c r="A24" s="12"/>
      <c r="B24" s="13"/>
      <c r="C24" s="13"/>
      <c r="D24" s="14" t="s">
        <v>22</v>
      </c>
      <c r="E24" s="17">
        <f>(E2/E3)*E4</f>
        <v>12924.049874418228</v>
      </c>
      <c r="F24" s="17">
        <f>(F2/F3)*F4</f>
        <v>12207.066611368367</v>
      </c>
      <c r="G24" s="17">
        <f t="shared" ref="G24" si="30">(G2/G3)*G4</f>
        <v>12026.443332701581</v>
      </c>
      <c r="H24" s="17">
        <f t="shared" ref="H24:I24" si="31">(H2/H3)*H4</f>
        <v>12062.093937090223</v>
      </c>
      <c r="I24" s="17">
        <f t="shared" si="31"/>
        <v>12002.622726449163</v>
      </c>
      <c r="J24" s="17"/>
      <c r="K24" s="17"/>
    </row>
    <row r="25" spans="1:11" ht="14.75" hidden="1" customHeight="1" x14ac:dyDescent="0.35">
      <c r="A25" s="12"/>
      <c r="B25" s="13"/>
      <c r="C25" s="13"/>
      <c r="D25" s="14" t="s">
        <v>23</v>
      </c>
      <c r="E25" s="16">
        <f>E26+1.168*(E26-E27)</f>
        <v>12735.49892</v>
      </c>
      <c r="F25" s="16">
        <f>F26+1.168*(F26-F27)</f>
        <v>12161.238759999998</v>
      </c>
      <c r="G25" s="16">
        <f t="shared" ref="G25" si="32">G26+1.168*(G26-G27)</f>
        <v>12012.694960000003</v>
      </c>
      <c r="H25" s="16">
        <f t="shared" ref="H25:I25" si="33">H26+1.168*(H26-H27)</f>
        <v>12049.235199999999</v>
      </c>
      <c r="I25" s="16">
        <f t="shared" si="33"/>
        <v>11989.92232</v>
      </c>
      <c r="J25" s="16"/>
      <c r="K25" s="16"/>
    </row>
    <row r="26" spans="1:11" ht="14.75" customHeight="1" x14ac:dyDescent="0.35">
      <c r="A26" s="12"/>
      <c r="B26" s="13"/>
      <c r="C26" s="13"/>
      <c r="D26" s="14" t="s">
        <v>24</v>
      </c>
      <c r="E26" s="18">
        <f>E4+E51/2</f>
        <v>12435.8675</v>
      </c>
      <c r="F26" s="18">
        <f>F4+F51/2</f>
        <v>12054.102499999999</v>
      </c>
      <c r="G26" s="18">
        <f t="shared" ref="G26" si="34">G4+G51/2</f>
        <v>11979.515000000001</v>
      </c>
      <c r="H26" s="18">
        <f t="shared" ref="H26:I26" si="35">H4+H51/2</f>
        <v>12018.4</v>
      </c>
      <c r="I26" s="18">
        <f t="shared" si="35"/>
        <v>11959.055</v>
      </c>
      <c r="J26" s="18"/>
      <c r="K26" s="18"/>
    </row>
    <row r="27" spans="1:11" ht="14.75" customHeight="1" x14ac:dyDescent="0.35">
      <c r="A27" s="12"/>
      <c r="B27" s="13"/>
      <c r="C27" s="13"/>
      <c r="D27" s="14" t="s">
        <v>25</v>
      </c>
      <c r="E27" s="7">
        <f>E4+E51/4</f>
        <v>12179.33375</v>
      </c>
      <c r="F27" s="7">
        <f>F4+F51/4</f>
        <v>11962.376249999999</v>
      </c>
      <c r="G27" s="7">
        <f t="shared" ref="G27" si="36">G4+G51/4</f>
        <v>11951.1075</v>
      </c>
      <c r="H27" s="7">
        <f t="shared" ref="H27:I27" si="37">H4+H51/4</f>
        <v>11992</v>
      </c>
      <c r="I27" s="7">
        <f t="shared" si="37"/>
        <v>11932.627500000001</v>
      </c>
      <c r="J27" s="7"/>
      <c r="K27" s="7"/>
    </row>
    <row r="28" spans="1:11" ht="14.75" hidden="1" customHeight="1" x14ac:dyDescent="0.35">
      <c r="A28" s="12"/>
      <c r="B28" s="13"/>
      <c r="C28" s="13"/>
      <c r="D28" s="14" t="s">
        <v>26</v>
      </c>
      <c r="E28" s="16">
        <f>E4+E51/6</f>
        <v>12093.8225</v>
      </c>
      <c r="F28" s="16">
        <f>F4+F51/6</f>
        <v>11931.800833333333</v>
      </c>
      <c r="G28" s="16">
        <f t="shared" ref="G28" si="38">G4+G51/6</f>
        <v>11941.638333333334</v>
      </c>
      <c r="H28" s="16">
        <f t="shared" ref="H28:I28" si="39">H4+H51/6</f>
        <v>11983.2</v>
      </c>
      <c r="I28" s="16">
        <f t="shared" si="39"/>
        <v>11923.818333333335</v>
      </c>
      <c r="J28" s="16"/>
      <c r="K28" s="16"/>
    </row>
    <row r="29" spans="1:11" ht="14.75" hidden="1" customHeight="1" x14ac:dyDescent="0.35">
      <c r="A29" s="12"/>
      <c r="B29" s="13"/>
      <c r="C29" s="13"/>
      <c r="D29" s="14" t="s">
        <v>27</v>
      </c>
      <c r="E29" s="16">
        <f>E4+E51/12</f>
        <v>12008.311249999999</v>
      </c>
      <c r="F29" s="16">
        <f>F4+F51/12</f>
        <v>11901.225416666666</v>
      </c>
      <c r="G29" s="16">
        <f t="shared" ref="G29" si="40">G4+G51/12</f>
        <v>11932.169166666667</v>
      </c>
      <c r="H29" s="16">
        <f t="shared" ref="H29:I29" si="41">H4+H51/12</f>
        <v>11974.4</v>
      </c>
      <c r="I29" s="16">
        <f t="shared" si="41"/>
        <v>11915.009166666667</v>
      </c>
      <c r="J29" s="16"/>
      <c r="K29" s="16"/>
    </row>
    <row r="30" spans="1:11" ht="14.75" customHeight="1" x14ac:dyDescent="0.35">
      <c r="A30" s="12"/>
      <c r="B30" s="13"/>
      <c r="C30" s="13"/>
      <c r="D30" s="14" t="s">
        <v>4</v>
      </c>
      <c r="E30" s="11">
        <f>E4</f>
        <v>11922.8</v>
      </c>
      <c r="F30" s="11">
        <f>F4</f>
        <v>11870.65</v>
      </c>
      <c r="G30" s="11">
        <f t="shared" ref="G30" si="42">G4</f>
        <v>11922.7</v>
      </c>
      <c r="H30" s="11">
        <f t="shared" ref="H30:I30" si="43">H4</f>
        <v>11965.6</v>
      </c>
      <c r="I30" s="11">
        <f t="shared" si="43"/>
        <v>11906.2</v>
      </c>
      <c r="J30" s="11"/>
      <c r="K30" s="11"/>
    </row>
    <row r="31" spans="1:11" ht="14.75" hidden="1" customHeight="1" x14ac:dyDescent="0.35">
      <c r="A31" s="12"/>
      <c r="B31" s="13"/>
      <c r="C31" s="13"/>
      <c r="D31" s="14" t="s">
        <v>28</v>
      </c>
      <c r="E31" s="16">
        <f>E4-E51/12</f>
        <v>11837.28875</v>
      </c>
      <c r="F31" s="16">
        <f>F4-F51/12</f>
        <v>11840.074583333333</v>
      </c>
      <c r="G31" s="16">
        <f t="shared" ref="G31" si="44">G4-G51/12</f>
        <v>11913.230833333335</v>
      </c>
      <c r="H31" s="16">
        <f t="shared" ref="H31:I31" si="45">H4-H51/12</f>
        <v>11956.800000000001</v>
      </c>
      <c r="I31" s="16">
        <f t="shared" si="45"/>
        <v>11897.390833333335</v>
      </c>
      <c r="J31" s="16"/>
      <c r="K31" s="16"/>
    </row>
    <row r="32" spans="1:11" ht="14.75" hidden="1" customHeight="1" x14ac:dyDescent="0.35">
      <c r="A32" s="12"/>
      <c r="B32" s="13"/>
      <c r="C32" s="13"/>
      <c r="D32" s="14" t="s">
        <v>29</v>
      </c>
      <c r="E32" s="16">
        <f>E4-E51/6</f>
        <v>11751.777499999998</v>
      </c>
      <c r="F32" s="16">
        <f>F4-F51/6</f>
        <v>11809.499166666666</v>
      </c>
      <c r="G32" s="16">
        <f t="shared" ref="G32" si="46">G4-G51/6</f>
        <v>11903.761666666667</v>
      </c>
      <c r="H32" s="16">
        <f t="shared" ref="H32:I32" si="47">H4-H51/6</f>
        <v>11948</v>
      </c>
      <c r="I32" s="16">
        <f t="shared" si="47"/>
        <v>11888.581666666667</v>
      </c>
      <c r="J32" s="16"/>
      <c r="K32" s="16"/>
    </row>
    <row r="33" spans="1:14" ht="14.75" customHeight="1" x14ac:dyDescent="0.35">
      <c r="A33" s="12"/>
      <c r="B33" s="13"/>
      <c r="C33" s="13"/>
      <c r="D33" s="14" t="s">
        <v>30</v>
      </c>
      <c r="E33" s="10">
        <f>E4-E51/4</f>
        <v>11666.266249999999</v>
      </c>
      <c r="F33" s="10">
        <f>F4-F51/4</f>
        <v>11778.92375</v>
      </c>
      <c r="G33" s="10">
        <f t="shared" ref="G33" si="48">G4-G51/4</f>
        <v>11894.292500000001</v>
      </c>
      <c r="H33" s="10">
        <f t="shared" ref="H33:I33" si="49">H4-H51/4</f>
        <v>11939.2</v>
      </c>
      <c r="I33" s="10">
        <f t="shared" si="49"/>
        <v>11879.772500000001</v>
      </c>
      <c r="J33" s="10"/>
      <c r="K33" s="10"/>
    </row>
    <row r="34" spans="1:14" ht="14.75" customHeight="1" x14ac:dyDescent="0.35">
      <c r="A34" s="12"/>
      <c r="B34" s="13"/>
      <c r="C34" s="13"/>
      <c r="D34" s="14" t="s">
        <v>31</v>
      </c>
      <c r="E34" s="22">
        <f>E4-E51/2</f>
        <v>11409.732499999998</v>
      </c>
      <c r="F34" s="22">
        <f>F4-F51/2</f>
        <v>11687.1975</v>
      </c>
      <c r="G34" s="22">
        <f t="shared" ref="G34" si="50">G4-G51/2</f>
        <v>11865.885</v>
      </c>
      <c r="H34" s="22">
        <f t="shared" ref="H34:I34" si="51">H4-H51/2</f>
        <v>11912.800000000001</v>
      </c>
      <c r="I34" s="22">
        <f t="shared" si="51"/>
        <v>11853.345000000001</v>
      </c>
      <c r="J34" s="22"/>
      <c r="K34" s="22"/>
      <c r="N34" s="96"/>
    </row>
    <row r="35" spans="1:14" ht="14.75" hidden="1" customHeight="1" x14ac:dyDescent="0.35">
      <c r="A35" s="12"/>
      <c r="B35" s="13"/>
      <c r="C35" s="13"/>
      <c r="D35" s="14" t="s">
        <v>32</v>
      </c>
      <c r="E35" s="16">
        <f>E34-1.168*(E33-E34)</f>
        <v>11110.101079999999</v>
      </c>
      <c r="F35" s="16">
        <f>F34-1.168*(F33-F34)</f>
        <v>11580.061240000001</v>
      </c>
      <c r="G35" s="16">
        <f t="shared" ref="G35" si="52">G34-1.168*(G33-G34)</f>
        <v>11832.705039999999</v>
      </c>
      <c r="H35" s="16">
        <f t="shared" ref="H35:I35" si="53">H34-1.168*(H33-H34)</f>
        <v>11881.964800000002</v>
      </c>
      <c r="I35" s="16">
        <f t="shared" si="53"/>
        <v>11822.477680000002</v>
      </c>
      <c r="J35" s="16"/>
      <c r="K35" s="16"/>
    </row>
    <row r="36" spans="1:14" ht="14.75" customHeight="1" x14ac:dyDescent="0.35">
      <c r="A36" s="12"/>
      <c r="B36" s="13"/>
      <c r="C36" s="13"/>
      <c r="D36" s="14" t="s">
        <v>33</v>
      </c>
      <c r="E36" s="23">
        <f>E4-(E24-E4)</f>
        <v>10921.550125581771</v>
      </c>
      <c r="F36" s="23">
        <f>F4-(F24-F4)</f>
        <v>11534.233388631632</v>
      </c>
      <c r="G36" s="23">
        <f t="shared" ref="G36" si="54">G4-(G24-G4)</f>
        <v>11818.95666729842</v>
      </c>
      <c r="H36" s="23">
        <f t="shared" ref="H36:I36" si="55">H4-(H24-H4)</f>
        <v>11869.106062909777</v>
      </c>
      <c r="I36" s="23">
        <f t="shared" si="55"/>
        <v>11809.777273550839</v>
      </c>
      <c r="J36" s="23"/>
      <c r="K36" s="23"/>
      <c r="N36" s="96"/>
    </row>
    <row r="37" spans="1:14" ht="14.75" customHeight="1" x14ac:dyDescent="0.35">
      <c r="A37" s="216" t="s">
        <v>34</v>
      </c>
      <c r="B37" s="217"/>
      <c r="C37" s="217"/>
      <c r="D37" s="217"/>
      <c r="E37" s="26" t="s">
        <v>35</v>
      </c>
      <c r="F37" s="9"/>
      <c r="G37" s="9"/>
      <c r="H37" s="9"/>
      <c r="I37" s="9"/>
      <c r="J37" s="9"/>
      <c r="K37" s="9"/>
    </row>
    <row r="38" spans="1:14" ht="14.75" customHeight="1" x14ac:dyDescent="0.35">
      <c r="A38" s="30"/>
      <c r="B38" s="19"/>
      <c r="C38" s="19"/>
      <c r="D38" s="14" t="s">
        <v>36</v>
      </c>
      <c r="E38" s="15"/>
      <c r="F38" s="15"/>
      <c r="G38" s="15"/>
      <c r="H38" s="15"/>
      <c r="I38" s="15"/>
      <c r="J38" s="15"/>
      <c r="K38" s="15"/>
    </row>
    <row r="39" spans="1:14" ht="14.75" customHeight="1" x14ac:dyDescent="0.35">
      <c r="A39" s="30"/>
      <c r="B39" s="19"/>
      <c r="C39" s="19"/>
      <c r="D39" s="14" t="s">
        <v>37</v>
      </c>
      <c r="E39" s="17"/>
      <c r="F39" s="17"/>
      <c r="G39" s="77"/>
      <c r="H39" s="77"/>
      <c r="I39" s="77">
        <v>11971.674000000001</v>
      </c>
      <c r="J39" s="77"/>
      <c r="K39" s="77"/>
      <c r="L39" s="210"/>
      <c r="M39" s="206"/>
      <c r="N39" s="169"/>
    </row>
    <row r="40" spans="1:14" ht="14.75" customHeight="1" x14ac:dyDescent="0.35">
      <c r="A40" s="12"/>
      <c r="B40" s="19"/>
      <c r="C40" s="13"/>
      <c r="D40" s="14" t="s">
        <v>38</v>
      </c>
      <c r="E40" s="18"/>
      <c r="F40" s="18"/>
      <c r="G40" s="18"/>
      <c r="H40" s="18"/>
      <c r="I40" s="18">
        <v>11949.162</v>
      </c>
      <c r="J40" s="18"/>
      <c r="K40" s="78"/>
      <c r="L40" s="210"/>
      <c r="M40" s="206"/>
    </row>
    <row r="41" spans="1:14" ht="14.75" customHeight="1" x14ac:dyDescent="0.35">
      <c r="A41" s="12"/>
      <c r="B41" s="13"/>
      <c r="C41" s="13"/>
      <c r="D41" s="14" t="s">
        <v>39</v>
      </c>
      <c r="E41" s="7"/>
      <c r="F41" s="7"/>
      <c r="G41" s="7"/>
      <c r="H41" s="7"/>
      <c r="I41" s="7">
        <v>11933.35</v>
      </c>
      <c r="J41" s="7"/>
      <c r="K41" s="80"/>
      <c r="L41" s="210"/>
      <c r="M41" s="206"/>
    </row>
    <row r="42" spans="1:14" ht="14.75" customHeight="1" x14ac:dyDescent="0.35">
      <c r="A42" s="12"/>
      <c r="B42" s="13"/>
      <c r="C42" s="13"/>
      <c r="D42" s="138" t="s">
        <v>64</v>
      </c>
      <c r="E42" s="20"/>
      <c r="F42" s="20"/>
      <c r="G42" s="20"/>
      <c r="H42" s="20"/>
      <c r="I42" s="20">
        <v>11917.538</v>
      </c>
      <c r="J42" s="20"/>
      <c r="K42" s="20"/>
      <c r="N42" s="91"/>
    </row>
    <row r="43" spans="1:14" ht="14.75" customHeight="1" x14ac:dyDescent="0.35">
      <c r="A43" s="12"/>
      <c r="B43" s="13"/>
      <c r="C43" s="13"/>
      <c r="D43" s="14" t="s">
        <v>4</v>
      </c>
      <c r="E43" s="11">
        <f>E4</f>
        <v>11922.8</v>
      </c>
      <c r="F43" s="11">
        <f>F4</f>
        <v>11870.65</v>
      </c>
      <c r="G43" s="11">
        <f t="shared" ref="G43" si="56">G4</f>
        <v>11922.7</v>
      </c>
      <c r="H43" s="11">
        <f t="shared" ref="H43:I43" si="57">H4</f>
        <v>11965.6</v>
      </c>
      <c r="I43" s="11">
        <f t="shared" si="57"/>
        <v>11906.2</v>
      </c>
      <c r="J43" s="11"/>
      <c r="K43" s="11"/>
    </row>
    <row r="44" spans="1:14" ht="14.75" customHeight="1" x14ac:dyDescent="0.35">
      <c r="A44" s="12"/>
      <c r="B44" s="13"/>
      <c r="C44" s="13"/>
      <c r="D44" s="14" t="s">
        <v>40</v>
      </c>
      <c r="E44" s="21"/>
      <c r="F44" s="21"/>
      <c r="G44" s="21"/>
      <c r="H44" s="21"/>
      <c r="I44" s="21"/>
      <c r="J44" s="21"/>
      <c r="K44" s="21"/>
      <c r="L44" s="214"/>
    </row>
    <row r="45" spans="1:14" ht="14.75" customHeight="1" x14ac:dyDescent="0.35">
      <c r="A45" s="12"/>
      <c r="B45" s="13"/>
      <c r="C45" s="13"/>
      <c r="D45" s="14" t="s">
        <v>41</v>
      </c>
      <c r="E45" s="10"/>
      <c r="F45" s="10"/>
      <c r="G45" s="10"/>
      <c r="H45" s="10"/>
      <c r="I45" s="10"/>
      <c r="J45" s="10"/>
      <c r="K45" s="10"/>
      <c r="L45" s="215"/>
      <c r="N45" s="91"/>
    </row>
    <row r="46" spans="1:14" ht="14.75" customHeight="1" x14ac:dyDescent="0.35">
      <c r="A46" s="12"/>
      <c r="B46" s="13"/>
      <c r="C46" s="13"/>
      <c r="D46" s="14" t="s">
        <v>42</v>
      </c>
      <c r="E46" s="22"/>
      <c r="F46" s="22"/>
      <c r="G46" s="87"/>
      <c r="H46" s="22"/>
      <c r="I46" s="22"/>
      <c r="J46" s="87"/>
      <c r="K46" s="87"/>
      <c r="L46" s="210"/>
      <c r="M46" s="170"/>
      <c r="N46" s="91"/>
    </row>
    <row r="47" spans="1:14" ht="14.75" customHeight="1" x14ac:dyDescent="0.35">
      <c r="A47" s="12"/>
      <c r="B47" s="13"/>
      <c r="C47" s="13"/>
      <c r="D47" s="14" t="s">
        <v>43</v>
      </c>
      <c r="E47" s="23"/>
      <c r="F47" s="23"/>
      <c r="G47" s="207"/>
      <c r="H47" s="207"/>
      <c r="I47" s="207"/>
      <c r="J47" s="207"/>
      <c r="K47" s="207"/>
      <c r="L47" s="210"/>
      <c r="M47" s="170"/>
    </row>
    <row r="48" spans="1:14" ht="14.75" customHeight="1" x14ac:dyDescent="0.35">
      <c r="A48" s="12"/>
      <c r="B48" s="13"/>
      <c r="C48" s="13"/>
      <c r="D48" s="14" t="s">
        <v>44</v>
      </c>
      <c r="E48" s="24"/>
      <c r="F48" s="24"/>
      <c r="G48" s="24"/>
      <c r="H48" s="24"/>
      <c r="I48" s="24"/>
      <c r="J48" s="24"/>
      <c r="K48" s="24"/>
    </row>
    <row r="49" spans="1:11" ht="14.75" customHeight="1" x14ac:dyDescent="0.35">
      <c r="A49" s="216" t="s">
        <v>45</v>
      </c>
      <c r="B49" s="217"/>
      <c r="C49" s="217"/>
      <c r="D49" s="217"/>
      <c r="E49" s="25"/>
      <c r="F49" s="25"/>
      <c r="G49" s="25"/>
      <c r="H49" s="25"/>
      <c r="I49" s="25"/>
      <c r="J49" s="25"/>
      <c r="K49" s="25"/>
    </row>
    <row r="50" spans="1:11" ht="14.75" customHeight="1" x14ac:dyDescent="0.35">
      <c r="A50" s="12"/>
      <c r="B50" s="13"/>
      <c r="C50" s="13"/>
      <c r="D50" s="14" t="s">
        <v>46</v>
      </c>
      <c r="E50" s="16">
        <f>ABS(E2-E3)</f>
        <v>932.85000000000036</v>
      </c>
      <c r="F50" s="16">
        <f>ABS(F2-F3)</f>
        <v>333.54999999999927</v>
      </c>
      <c r="G50" s="16">
        <f t="shared" ref="G50" si="58">ABS(G2-G3)</f>
        <v>103.29999999999927</v>
      </c>
      <c r="H50" s="16">
        <f t="shared" ref="H50:I50" si="59">ABS(H2-H3)</f>
        <v>96</v>
      </c>
      <c r="I50" s="16">
        <f t="shared" si="59"/>
        <v>96.100000000000364</v>
      </c>
      <c r="J50" s="16"/>
      <c r="K50" s="16"/>
    </row>
    <row r="51" spans="1:11" ht="14.75" customHeight="1" x14ac:dyDescent="0.35">
      <c r="A51" s="12"/>
      <c r="B51" s="13"/>
      <c r="C51" s="13"/>
      <c r="D51" s="14" t="s">
        <v>47</v>
      </c>
      <c r="E51" s="16">
        <f>E50*1.1</f>
        <v>1026.1350000000004</v>
      </c>
      <c r="F51" s="16">
        <f>F50*1.1</f>
        <v>366.90499999999923</v>
      </c>
      <c r="G51" s="16">
        <f t="shared" ref="G51" si="60">G50*1.1</f>
        <v>113.62999999999921</v>
      </c>
      <c r="H51" s="16">
        <f t="shared" ref="H51:I51" si="61">H50*1.1</f>
        <v>105.60000000000001</v>
      </c>
      <c r="I51" s="16">
        <f t="shared" si="61"/>
        <v>105.71000000000041</v>
      </c>
      <c r="J51" s="16"/>
      <c r="K51" s="16"/>
    </row>
    <row r="52" spans="1:11" ht="14.75" customHeight="1" x14ac:dyDescent="0.35">
      <c r="A52" s="12"/>
      <c r="B52" s="13"/>
      <c r="C52" s="13"/>
      <c r="D52" s="14" t="s">
        <v>48</v>
      </c>
      <c r="E52" s="16">
        <f>(E2+E3)</f>
        <v>23149.449999999997</v>
      </c>
      <c r="F52" s="16">
        <f>(F2+F3)</f>
        <v>23872.55</v>
      </c>
      <c r="G52" s="16">
        <f t="shared" ref="G52" si="62">(G2+G3)</f>
        <v>23846.799999999999</v>
      </c>
      <c r="H52" s="16">
        <f t="shared" ref="H52:I52" si="63">(H2+H3)</f>
        <v>23904.7</v>
      </c>
      <c r="I52" s="16">
        <f t="shared" si="63"/>
        <v>23828.800000000003</v>
      </c>
      <c r="J52" s="16"/>
      <c r="K52" s="16"/>
    </row>
    <row r="53" spans="1:11" ht="14.75" customHeight="1" x14ac:dyDescent="0.35">
      <c r="A53" s="12"/>
      <c r="B53" s="13"/>
      <c r="C53" s="13"/>
      <c r="D53" s="14" t="s">
        <v>49</v>
      </c>
      <c r="E53" s="16">
        <f>(E2+E3)/2</f>
        <v>11574.724999999999</v>
      </c>
      <c r="F53" s="16">
        <f>(F2+F3)/2</f>
        <v>11936.275</v>
      </c>
      <c r="G53" s="16">
        <f t="shared" ref="G53" si="64">(G2+G3)/2</f>
        <v>11923.4</v>
      </c>
      <c r="H53" s="16">
        <f t="shared" ref="H53:I53" si="65">(H2+H3)/2</f>
        <v>11952.35</v>
      </c>
      <c r="I53" s="16">
        <f t="shared" si="65"/>
        <v>11914.400000000001</v>
      </c>
      <c r="J53" s="16"/>
      <c r="K53" s="16"/>
    </row>
    <row r="54" spans="1:11" ht="14.75" customHeight="1" x14ac:dyDescent="0.35">
      <c r="A54" s="12"/>
      <c r="B54" s="13"/>
      <c r="C54" s="13"/>
      <c r="D54" s="14" t="s">
        <v>12</v>
      </c>
      <c r="E54" s="16">
        <f>E55-E56+E55</f>
        <v>11806.775000000001</v>
      </c>
      <c r="F54" s="16">
        <f>F55-F56+F55</f>
        <v>11892.525</v>
      </c>
      <c r="G54" s="16">
        <f t="shared" ref="G54" si="66">G55-G56+G55</f>
        <v>11922.933333333332</v>
      </c>
      <c r="H54" s="16">
        <f t="shared" ref="H54:I54" si="67">H55-H56+H55</f>
        <v>11961.183333333336</v>
      </c>
      <c r="I54" s="16">
        <f t="shared" si="67"/>
        <v>11908.933333333331</v>
      </c>
      <c r="J54" s="16"/>
      <c r="K54" s="16"/>
    </row>
    <row r="55" spans="1:11" ht="14.75" customHeight="1" x14ac:dyDescent="0.35">
      <c r="A55" s="12"/>
      <c r="B55" s="13"/>
      <c r="C55" s="13"/>
      <c r="D55" s="14" t="s">
        <v>50</v>
      </c>
      <c r="E55" s="16">
        <f>(E2+E3+E4)/3</f>
        <v>11690.75</v>
      </c>
      <c r="F55" s="16">
        <f>(F2+F3+F4)/3</f>
        <v>11914.4</v>
      </c>
      <c r="G55" s="16">
        <f t="shared" ref="G55" si="68">(G2+G3+G4)/3</f>
        <v>11923.166666666666</v>
      </c>
      <c r="H55" s="16">
        <f t="shared" ref="H55:I55" si="69">(H2+H3+H4)/3</f>
        <v>11956.766666666668</v>
      </c>
      <c r="I55" s="16">
        <f t="shared" si="69"/>
        <v>11911.666666666666</v>
      </c>
      <c r="J55" s="16"/>
      <c r="K55" s="16"/>
    </row>
    <row r="56" spans="1:11" ht="14.75" customHeight="1" x14ac:dyDescent="0.35">
      <c r="A56" s="12"/>
      <c r="B56" s="13"/>
      <c r="C56" s="13"/>
      <c r="D56" s="14" t="s">
        <v>14</v>
      </c>
      <c r="E56" s="16">
        <f>E53</f>
        <v>11574.724999999999</v>
      </c>
      <c r="F56" s="16">
        <f>F53</f>
        <v>11936.275</v>
      </c>
      <c r="G56" s="16">
        <f t="shared" ref="G56" si="70">G53</f>
        <v>11923.4</v>
      </c>
      <c r="H56" s="16">
        <f t="shared" ref="H56:I56" si="71">H53</f>
        <v>11952.35</v>
      </c>
      <c r="I56" s="16">
        <f t="shared" si="71"/>
        <v>11914.400000000001</v>
      </c>
      <c r="J56" s="16"/>
      <c r="K56" s="16"/>
    </row>
    <row r="57" spans="1:11" ht="14.75" customHeight="1" x14ac:dyDescent="0.35">
      <c r="A57" s="12"/>
      <c r="B57" s="13"/>
      <c r="C57" s="13"/>
      <c r="D57" s="14" t="s">
        <v>51</v>
      </c>
      <c r="E57" s="31">
        <f>(E54-E56)</f>
        <v>232.05000000000291</v>
      </c>
      <c r="F57" s="31">
        <f>ABS(F54-F56)</f>
        <v>43.75</v>
      </c>
      <c r="G57" s="31">
        <f t="shared" ref="G57" si="72">ABS(G54-G56)</f>
        <v>0.46666666666715173</v>
      </c>
      <c r="H57" s="31">
        <f t="shared" ref="H57:I57" si="73">ABS(H54-H56)</f>
        <v>8.8333333333357587</v>
      </c>
      <c r="I57" s="31">
        <f t="shared" si="73"/>
        <v>5.4666666666707897</v>
      </c>
      <c r="J57" s="31"/>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328125" defaultRowHeight="14.75" customHeight="1" x14ac:dyDescent="0.35"/>
  <cols>
    <col min="1" max="1" width="22" style="101" customWidth="1"/>
    <col min="2" max="2" width="12.6328125" style="101" customWidth="1"/>
    <col min="3" max="3" width="5.6328125" style="101" customWidth="1"/>
    <col min="4" max="4" width="12.6328125" style="101" customWidth="1"/>
    <col min="5" max="5" width="5.6328125" style="101" customWidth="1"/>
    <col min="6" max="6" width="12.6328125" style="101" customWidth="1"/>
    <col min="7" max="7" width="5.6328125" style="101" customWidth="1"/>
    <col min="8" max="8" width="12.6328125" style="101" customWidth="1"/>
    <col min="9" max="9" width="5.6328125" style="101" customWidth="1"/>
    <col min="10" max="10" width="12.6328125" style="101" customWidth="1"/>
    <col min="11" max="11" width="5.6328125" style="101" customWidth="1"/>
    <col min="12" max="12" width="12.6328125" style="101" customWidth="1"/>
    <col min="13" max="13" width="5.6328125" style="101" customWidth="1"/>
    <col min="14" max="14" width="12.6328125" style="101" customWidth="1"/>
    <col min="15" max="15" width="5.6328125" style="101" customWidth="1"/>
    <col min="16" max="16" width="12.6328125" style="101" customWidth="1"/>
    <col min="17" max="17" width="5.6328125" style="101" customWidth="1"/>
    <col min="18" max="18" width="12.6328125" style="101" customWidth="1"/>
    <col min="19" max="19" width="5.6328125" style="101" customWidth="1"/>
    <col min="20" max="255" width="8.6328125" style="101" customWidth="1"/>
    <col min="256" max="16384" width="8.6328125" style="93"/>
  </cols>
  <sheetData>
    <row r="1" spans="1:20" ht="14.75" customHeight="1" x14ac:dyDescent="0.35">
      <c r="A1" s="128"/>
      <c r="B1" s="139"/>
      <c r="C1" s="128"/>
      <c r="D1" s="139"/>
      <c r="E1" s="128"/>
      <c r="F1" s="139"/>
      <c r="G1" s="139"/>
      <c r="H1" s="139"/>
      <c r="I1" s="128"/>
      <c r="J1" s="139"/>
      <c r="K1" s="128"/>
      <c r="L1" s="139"/>
      <c r="M1" s="139"/>
      <c r="N1" s="139"/>
      <c r="O1" s="128"/>
      <c r="P1" s="139"/>
      <c r="Q1" s="128"/>
      <c r="R1" s="139"/>
      <c r="S1" s="139"/>
    </row>
    <row r="2" spans="1:20" ht="23.75" customHeight="1" x14ac:dyDescent="0.5">
      <c r="A2" s="140" t="s">
        <v>63</v>
      </c>
      <c r="B2" s="141"/>
      <c r="C2" s="141"/>
      <c r="D2" s="141"/>
      <c r="E2" s="141"/>
      <c r="F2" s="141"/>
      <c r="G2" s="141"/>
      <c r="H2" s="141"/>
      <c r="I2" s="141"/>
      <c r="J2" s="141"/>
      <c r="K2" s="141"/>
      <c r="L2" s="141"/>
      <c r="M2" s="141"/>
      <c r="N2" s="141"/>
      <c r="O2" s="141"/>
      <c r="P2" s="141"/>
      <c r="Q2" s="141"/>
      <c r="R2" s="141"/>
      <c r="S2" s="141"/>
    </row>
    <row r="3" spans="1:20" ht="14.75" customHeight="1" x14ac:dyDescent="0.35">
      <c r="A3" s="128"/>
      <c r="B3" s="139"/>
      <c r="C3" s="128"/>
      <c r="D3" s="139"/>
      <c r="E3" s="128"/>
      <c r="F3" s="139"/>
      <c r="G3" s="139"/>
      <c r="H3" s="139"/>
      <c r="I3" s="128"/>
      <c r="J3" s="139"/>
      <c r="K3" s="128"/>
      <c r="L3" s="139"/>
      <c r="M3" s="139"/>
      <c r="N3" s="139"/>
      <c r="O3" s="128"/>
      <c r="P3" s="139"/>
      <c r="Q3" s="128"/>
      <c r="R3" s="139"/>
      <c r="S3" s="139"/>
    </row>
    <row r="4" spans="1:20" ht="14.7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7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7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75" customHeight="1" x14ac:dyDescent="0.35">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5" customHeight="1" x14ac:dyDescent="0.35">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5" customHeight="1" x14ac:dyDescent="0.35">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5" customHeight="1" x14ac:dyDescent="0.35">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5" customHeight="1" x14ac:dyDescent="0.35">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5" customHeight="1" x14ac:dyDescent="0.35">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5" customHeight="1" x14ac:dyDescent="0.35">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7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75" customHeight="1" x14ac:dyDescent="0.35">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5" customHeight="1" x14ac:dyDescent="0.35">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5" customHeight="1" x14ac:dyDescent="0.35">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5" customHeight="1" x14ac:dyDescent="0.35">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5" customHeight="1" x14ac:dyDescent="0.35">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5" customHeight="1" x14ac:dyDescent="0.35">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5" customHeight="1" x14ac:dyDescent="0.35">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5" customHeight="1" x14ac:dyDescent="0.35">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5" customHeight="1" x14ac:dyDescent="0.35">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5" customHeight="1" x14ac:dyDescent="0.35">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5" customHeight="1" x14ac:dyDescent="0.35">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5" customHeight="1" x14ac:dyDescent="0.35">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5" customHeight="1" x14ac:dyDescent="0.35">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5" customHeight="1" x14ac:dyDescent="0.35">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5" customHeight="1" x14ac:dyDescent="0.35">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5" customHeight="1" x14ac:dyDescent="0.35">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5" customHeight="1" x14ac:dyDescent="0.35">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5" customHeight="1" x14ac:dyDescent="0.35">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5" customHeight="1" x14ac:dyDescent="0.35">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5" customHeight="1" x14ac:dyDescent="0.35">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5" customHeight="1" x14ac:dyDescent="0.35">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5" customHeight="1" x14ac:dyDescent="0.35">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5" customHeight="1" x14ac:dyDescent="0.35">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5" customHeight="1" x14ac:dyDescent="0.35">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5" customHeight="1" x14ac:dyDescent="0.35">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5" customHeight="1" x14ac:dyDescent="0.35">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D12" sqref="D12"/>
    </sheetView>
  </sheetViews>
  <sheetFormatPr defaultColWidth="8.6328125" defaultRowHeight="14.75" customHeight="1" x14ac:dyDescent="0.35"/>
  <cols>
    <col min="1" max="1" width="22" style="114" customWidth="1"/>
    <col min="2" max="2" width="12.6328125" style="114" customWidth="1"/>
    <col min="3" max="3" width="5.6328125" style="114" customWidth="1"/>
    <col min="4" max="4" width="12.6328125" style="114" customWidth="1"/>
    <col min="5" max="5" width="5.6328125" style="114" customWidth="1"/>
    <col min="6" max="6" width="12.6328125" style="114" customWidth="1"/>
    <col min="7" max="7" width="5.6328125" style="114" customWidth="1"/>
    <col min="8" max="8" width="12.6328125" style="114" customWidth="1"/>
    <col min="9" max="9" width="5.6328125" style="114" customWidth="1"/>
    <col min="10" max="10" width="12.6328125" style="114" customWidth="1"/>
    <col min="11" max="11" width="5.6328125" style="114" customWidth="1"/>
    <col min="12" max="12" width="12.6328125" style="114" customWidth="1"/>
    <col min="13" max="13" width="5.6328125" style="114" customWidth="1"/>
    <col min="14" max="14" width="12.6328125" style="114" customWidth="1"/>
    <col min="15" max="15" width="5.6328125" style="114" customWidth="1"/>
    <col min="16" max="16" width="12.6328125" style="114" customWidth="1"/>
    <col min="17" max="17" width="5.6328125" style="114" customWidth="1"/>
    <col min="18" max="18" width="12.6328125" style="114" customWidth="1"/>
    <col min="19" max="19" width="5.6328125" style="114" customWidth="1"/>
    <col min="20" max="20" width="12.6328125" style="114" customWidth="1"/>
    <col min="21" max="21" width="5.6328125" style="114" customWidth="1"/>
    <col min="22" max="22" width="12.6328125" style="114" customWidth="1"/>
    <col min="23" max="23" width="5.6328125" style="114" customWidth="1"/>
    <col min="24" max="24" width="12.6328125" style="114" customWidth="1"/>
    <col min="25" max="260" width="8.6328125" style="114" customWidth="1"/>
    <col min="261" max="16384" width="8.6328125" style="173"/>
  </cols>
  <sheetData>
    <row r="1" spans="1:24" ht="14.75" customHeight="1" x14ac:dyDescent="0.35">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5" customHeight="1" x14ac:dyDescent="0.5">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5" customHeight="1" x14ac:dyDescent="0.35">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5" customHeight="1" x14ac:dyDescent="0.35">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4">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4">
      <c r="A6" s="179" t="s">
        <v>55</v>
      </c>
      <c r="B6" s="180">
        <v>12103.05</v>
      </c>
      <c r="C6" s="112"/>
      <c r="D6" s="181">
        <v>12000.35</v>
      </c>
      <c r="E6" s="113"/>
      <c r="F6" s="182">
        <v>11866.35</v>
      </c>
      <c r="G6" s="111"/>
      <c r="H6" s="180"/>
      <c r="I6" s="112"/>
      <c r="J6" s="181"/>
      <c r="K6" s="113"/>
      <c r="L6" s="182"/>
      <c r="M6" s="111"/>
      <c r="N6" s="180"/>
      <c r="O6" s="112"/>
      <c r="P6" s="180"/>
      <c r="Q6" s="113"/>
      <c r="R6" s="182"/>
      <c r="S6" s="111"/>
      <c r="T6" s="180"/>
      <c r="U6" s="112"/>
      <c r="V6" s="180"/>
      <c r="W6" s="113"/>
      <c r="X6" s="182"/>
    </row>
    <row r="7" spans="1:24" ht="14.75" customHeight="1" x14ac:dyDescent="0.35">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4">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4">
      <c r="A9" s="179" t="s">
        <v>56</v>
      </c>
      <c r="B9" s="180">
        <v>11769.5</v>
      </c>
      <c r="C9" s="112"/>
      <c r="D9" s="181">
        <v>11866.35</v>
      </c>
      <c r="E9" s="113"/>
      <c r="F9" s="182">
        <v>11915.6</v>
      </c>
      <c r="G9" s="111"/>
      <c r="H9" s="180"/>
      <c r="I9" s="112"/>
      <c r="J9" s="181"/>
      <c r="K9" s="113"/>
      <c r="L9" s="182"/>
      <c r="M9" s="111"/>
      <c r="N9" s="180"/>
      <c r="O9" s="112"/>
      <c r="P9" s="181"/>
      <c r="Q9" s="113"/>
      <c r="R9" s="181"/>
      <c r="S9" s="111"/>
      <c r="T9" s="180"/>
      <c r="U9" s="112"/>
      <c r="V9" s="181"/>
      <c r="W9" s="113"/>
      <c r="X9" s="181"/>
    </row>
    <row r="10" spans="1:24" ht="14.75" customHeight="1" x14ac:dyDescent="0.35">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4">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4">
      <c r="A12" s="179" t="s">
        <v>57</v>
      </c>
      <c r="B12" s="180">
        <v>12000.35</v>
      </c>
      <c r="C12" s="112"/>
      <c r="D12" s="181">
        <v>11921.7</v>
      </c>
      <c r="E12" s="113" t="s">
        <v>58</v>
      </c>
      <c r="F12" s="182">
        <v>11876.65</v>
      </c>
      <c r="G12" s="111"/>
      <c r="H12" s="180"/>
      <c r="I12" s="112"/>
      <c r="J12" s="181"/>
      <c r="K12" s="113"/>
      <c r="L12" s="182"/>
      <c r="M12" s="111"/>
      <c r="N12" s="180"/>
      <c r="O12" s="112"/>
      <c r="P12" s="181"/>
      <c r="Q12" s="113"/>
      <c r="R12" s="182"/>
      <c r="S12" s="111"/>
      <c r="T12" s="180"/>
      <c r="U12" s="112"/>
      <c r="V12" s="181"/>
      <c r="W12" s="113"/>
      <c r="X12" s="182"/>
    </row>
    <row r="13" spans="1:24" ht="14.75" customHeight="1" x14ac:dyDescent="0.35">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5" customHeight="1" x14ac:dyDescent="0.35">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5" customHeight="1" x14ac:dyDescent="0.35">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5" customHeight="1" x14ac:dyDescent="0.35">
      <c r="A16" s="116">
        <v>0.23599999999999999</v>
      </c>
      <c r="B16" s="190">
        <f>VALUE(23.6/100*(B6-B9)+B9)</f>
        <v>11848.2178</v>
      </c>
      <c r="C16" s="191"/>
      <c r="D16" s="190">
        <f>VALUE(23.6/100*(D6-D9)+D9)</f>
        <v>11897.974</v>
      </c>
      <c r="E16" s="190"/>
      <c r="F16" s="190">
        <f>VALUE(23.6/100*(F6-F9)+F9)</f>
        <v>11903.977000000001</v>
      </c>
      <c r="G16" s="190"/>
      <c r="H16" s="211">
        <f>VALUE(23.6/100*(H6-H9)+H9)</f>
        <v>0</v>
      </c>
      <c r="I16" s="191"/>
      <c r="J16" s="190">
        <f>VALUE(23.6/100*(J6-J9)+J9)</f>
        <v>0</v>
      </c>
      <c r="K16" s="190"/>
      <c r="L16" s="190">
        <f>VALUE(23.6/100*(L6-L9)+L9)</f>
        <v>0</v>
      </c>
      <c r="M16" s="190"/>
      <c r="N16" s="190">
        <f>VALUE(23.6/100*(N6-N9)+N9)</f>
        <v>0</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5" customHeight="1" x14ac:dyDescent="0.35">
      <c r="A17" s="117">
        <v>0.38200000000000001</v>
      </c>
      <c r="B17" s="192">
        <f>38.2/100*(B6-B9)+B9</f>
        <v>11896.9161</v>
      </c>
      <c r="C17" s="193"/>
      <c r="D17" s="192">
        <f>VALUE(38.2/100*(D6-D9)+D9)</f>
        <v>11917.538</v>
      </c>
      <c r="E17" s="192"/>
      <c r="F17" s="192">
        <f>VALUE(38.2/100*(F6-F9)+F9)</f>
        <v>11896.7865</v>
      </c>
      <c r="G17" s="192"/>
      <c r="H17" s="212">
        <f>38.2/100*(H6-H9)+H9</f>
        <v>0</v>
      </c>
      <c r="I17" s="193"/>
      <c r="J17" s="192">
        <f>VALUE(38.2/100*(J6-J9)+J9)</f>
        <v>0</v>
      </c>
      <c r="K17" s="192"/>
      <c r="L17" s="192">
        <f>VALUE(38.2/100*(L6-L9)+L9)</f>
        <v>0</v>
      </c>
      <c r="M17" s="192"/>
      <c r="N17" s="192">
        <f>38.2/100*(N6-N9)+N9</f>
        <v>0</v>
      </c>
      <c r="O17" s="193"/>
      <c r="P17" s="192">
        <f>VALUE(38.2/100*(P6-P9)+P9)</f>
        <v>0</v>
      </c>
      <c r="Q17" s="192"/>
      <c r="R17" s="192">
        <f>VALUE(38.2/100*(R6-R9)+R9)</f>
        <v>0</v>
      </c>
      <c r="S17" s="192"/>
      <c r="T17" s="192">
        <f>38.2/100*(T6-T9)+T9</f>
        <v>0</v>
      </c>
      <c r="U17" s="193"/>
      <c r="V17" s="192">
        <f>VALUE(38.2/100*(V6-V9)+V9)</f>
        <v>0</v>
      </c>
      <c r="W17" s="192"/>
      <c r="X17" s="192">
        <f>VALUE(38.2/100*(X6-X9)+X9)</f>
        <v>0</v>
      </c>
    </row>
    <row r="18" spans="1:24" ht="14.75" customHeight="1" x14ac:dyDescent="0.35">
      <c r="A18" s="116">
        <v>0.5</v>
      </c>
      <c r="B18" s="190">
        <f>VALUE(50/100*(B6-B9)+B9)</f>
        <v>11936.275</v>
      </c>
      <c r="C18" s="191"/>
      <c r="D18" s="190">
        <f>VALUE(50/100*(D6-D9)+D9)</f>
        <v>11933.35</v>
      </c>
      <c r="E18" s="190"/>
      <c r="F18" s="190">
        <f>VALUE(50/100*(F6-F9)+F9)</f>
        <v>11890.975</v>
      </c>
      <c r="G18" s="190"/>
      <c r="H18" s="190">
        <f>VALUE(50/100*(H6-H9)+H9)</f>
        <v>0</v>
      </c>
      <c r="I18" s="191"/>
      <c r="J18" s="190">
        <f>VALUE(50/100*(J6-J9)+J9)</f>
        <v>0</v>
      </c>
      <c r="K18" s="190"/>
      <c r="L18" s="190">
        <f>VALUE(50/100*(L6-L9)+L9)</f>
        <v>0</v>
      </c>
      <c r="M18" s="190"/>
      <c r="N18" s="190">
        <f>VALUE(50/100*(N6-N9)+N9)</f>
        <v>0</v>
      </c>
      <c r="O18" s="191"/>
      <c r="P18" s="190">
        <f>VALUE(50/100*(P6-P9)+P9)</f>
        <v>0</v>
      </c>
      <c r="Q18" s="190"/>
      <c r="R18" s="190">
        <f>VALUE(50/100*(R6-R9)+R9)</f>
        <v>0</v>
      </c>
      <c r="S18" s="190"/>
      <c r="T18" s="190">
        <f>VALUE(50/100*(T6-T9)+T9)</f>
        <v>0</v>
      </c>
      <c r="U18" s="191"/>
      <c r="V18" s="190">
        <f>VALUE(50/100*(V6-V9)+V9)</f>
        <v>0</v>
      </c>
      <c r="W18" s="190"/>
      <c r="X18" s="190">
        <f>VALUE(50/100*(X6-X9)+X9)</f>
        <v>0</v>
      </c>
    </row>
    <row r="19" spans="1:24" ht="14.75" customHeight="1" x14ac:dyDescent="0.35">
      <c r="A19" s="116">
        <v>0.61799999999999999</v>
      </c>
      <c r="B19" s="190">
        <f>VALUE(61.8/100*(B6-B9)+B9)</f>
        <v>11975.633899999999</v>
      </c>
      <c r="C19" s="191"/>
      <c r="D19" s="190">
        <f>VALUE(61.8/100*(D6-D9)+D9)</f>
        <v>11949.162</v>
      </c>
      <c r="E19" s="190"/>
      <c r="F19" s="190">
        <f>VALUE(61.8/100*(F6-F9)+F9)</f>
        <v>11885.163500000001</v>
      </c>
      <c r="G19" s="190"/>
      <c r="H19" s="190">
        <f>VALUE(61.8/100*(H6-H9)+H9)</f>
        <v>0</v>
      </c>
      <c r="I19" s="191"/>
      <c r="J19" s="190">
        <f>VALUE(61.8/100*(J6-J9)+J9)</f>
        <v>0</v>
      </c>
      <c r="K19" s="190"/>
      <c r="L19" s="190">
        <f>VALUE(61.8/100*(L6-L9)+L9)</f>
        <v>0</v>
      </c>
      <c r="M19" s="190"/>
      <c r="N19" s="190">
        <f>VALUE(61.8/100*(N6-N9)+N9)</f>
        <v>0</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5" customHeight="1" x14ac:dyDescent="0.35">
      <c r="A20" s="118">
        <v>0.70699999999999996</v>
      </c>
      <c r="B20" s="194">
        <f>VALUE(70.7/100*(B6-B9)+B9)</f>
        <v>12005.31985</v>
      </c>
      <c r="C20" s="171"/>
      <c r="D20" s="194">
        <f>VALUE(70.7/100*(D6-D9)+D9)</f>
        <v>11961.088</v>
      </c>
      <c r="E20" s="195"/>
      <c r="F20" s="194">
        <f>VALUE(70.7/100*(F6-F9)+F9)</f>
        <v>11880.78025</v>
      </c>
      <c r="G20" s="194"/>
      <c r="H20" s="194">
        <f>VALUE(70.7/100*(H6-H9)+H9)</f>
        <v>0</v>
      </c>
      <c r="I20" s="171"/>
      <c r="J20" s="194">
        <f>VALUE(70.7/100*(J6-J9)+J9)</f>
        <v>0</v>
      </c>
      <c r="K20" s="195"/>
      <c r="L20" s="194">
        <f>VALUE(70.7/100*(L6-L9)+L9)</f>
        <v>0</v>
      </c>
      <c r="M20" s="194"/>
      <c r="N20" s="194">
        <f>VALUE(70.7/100*(N6-N9)+N9)</f>
        <v>0</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5" customHeight="1" x14ac:dyDescent="0.35">
      <c r="A21" s="116">
        <v>0.78600000000000003</v>
      </c>
      <c r="B21" s="190">
        <f>VALUE(78.6/100*(B6-B9)+B9)</f>
        <v>12031.6703</v>
      </c>
      <c r="C21" s="191"/>
      <c r="D21" s="190">
        <f>VALUE(78.6/100*(D6-D9)+D9)</f>
        <v>11971.674000000001</v>
      </c>
      <c r="E21" s="190"/>
      <c r="F21" s="190">
        <f>VALUE(78.6/100*(F6-F9)+F9)</f>
        <v>11876.889500000001</v>
      </c>
      <c r="G21" s="190"/>
      <c r="H21" s="190">
        <f>VALUE(78.6/100*(H6-H9)+H9)</f>
        <v>0</v>
      </c>
      <c r="I21" s="191"/>
      <c r="J21" s="190">
        <f>VALUE(78.6/100*(J6-J9)+J9)</f>
        <v>0</v>
      </c>
      <c r="K21" s="190"/>
      <c r="L21" s="190">
        <f>VALUE(78.6/100*(L6-L9)+L9)</f>
        <v>0</v>
      </c>
      <c r="M21" s="190"/>
      <c r="N21" s="190">
        <f>VALUE(78.6/100*(N6-N9)+N9)</f>
        <v>0</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5" customHeight="1" x14ac:dyDescent="0.35">
      <c r="A22" s="118">
        <v>1</v>
      </c>
      <c r="B22" s="194">
        <f>VALUE(100/100*(B6-B9)+B9)</f>
        <v>12103.05</v>
      </c>
      <c r="C22" s="171"/>
      <c r="D22" s="194">
        <f>VALUE(100/100*(D6-D9)+D9)</f>
        <v>12000.35</v>
      </c>
      <c r="E22" s="195"/>
      <c r="F22" s="194">
        <f>VALUE(100/100*(F6-F9)+F9)</f>
        <v>11866.35</v>
      </c>
      <c r="G22" s="194"/>
      <c r="H22" s="194">
        <f>VALUE(100/100*(H6-H9)+H9)</f>
        <v>0</v>
      </c>
      <c r="I22" s="171"/>
      <c r="J22" s="194">
        <f>VALUE(100/100*(J6-J9)+J9)</f>
        <v>0</v>
      </c>
      <c r="K22" s="195"/>
      <c r="L22" s="194">
        <f>VALUE(100/100*(L6-L9)+L9)</f>
        <v>0</v>
      </c>
      <c r="M22" s="194"/>
      <c r="N22" s="194">
        <f>VALUE(100/100*(N6-N9)+N9)</f>
        <v>0</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5" customHeight="1" x14ac:dyDescent="0.35">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5" customHeight="1" x14ac:dyDescent="0.35">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5" customHeight="1" x14ac:dyDescent="0.35">
      <c r="A25" s="119">
        <v>0.38200000000000001</v>
      </c>
      <c r="B25" s="197">
        <f>VALUE(B12-38.2/100*(B6-B9))</f>
        <v>11872.9339</v>
      </c>
      <c r="C25" s="198"/>
      <c r="D25" s="197">
        <f>VALUE(D12-38.2/100*(D6-D9))</f>
        <v>11870.512000000001</v>
      </c>
      <c r="E25" s="197"/>
      <c r="F25" s="197">
        <f>VALUE(F12-38.2/100*(F6-F9))</f>
        <v>11895.4635</v>
      </c>
      <c r="G25" s="197"/>
      <c r="H25" s="197">
        <f>VALUE(H12-38.2/100*(H6-H9))</f>
        <v>0</v>
      </c>
      <c r="I25" s="198"/>
      <c r="J25" s="197">
        <f>VALUE(J12-38.2/100*(J6-J9))</f>
        <v>0</v>
      </c>
      <c r="K25" s="197"/>
      <c r="L25" s="199">
        <f>VALUE(L12-38.2/100*(L6-L9))</f>
        <v>0</v>
      </c>
      <c r="M25" s="197"/>
      <c r="N25" s="197">
        <f>VALUE(N12-38.2/100*(N6-N9))</f>
        <v>0</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5" customHeight="1" x14ac:dyDescent="0.35">
      <c r="A26" s="119">
        <v>0.5</v>
      </c>
      <c r="B26" s="197">
        <f>VALUE(B12-50/100*(B6-B9))</f>
        <v>11833.575000000001</v>
      </c>
      <c r="C26" s="198"/>
      <c r="D26" s="197">
        <f>VALUE(D12-50/100*(D6-D9))</f>
        <v>11854.7</v>
      </c>
      <c r="E26" s="197"/>
      <c r="F26" s="197">
        <f>VALUE(F12-50/100*(F6-F9))</f>
        <v>11901.275</v>
      </c>
      <c r="G26" s="197"/>
      <c r="H26" s="197">
        <f>VALUE(H12-50/100*(H6-H9))</f>
        <v>0</v>
      </c>
      <c r="I26" s="198"/>
      <c r="J26" s="197">
        <f>VALUE(J12-50/100*(J6-J9))</f>
        <v>0</v>
      </c>
      <c r="K26" s="197"/>
      <c r="L26" s="197">
        <f>VALUE(L12-50/100*(L6-L9))</f>
        <v>0</v>
      </c>
      <c r="M26" s="197"/>
      <c r="N26" s="197">
        <f>VALUE(N12-50/100*(N6-N9))</f>
        <v>0</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5" customHeight="1" x14ac:dyDescent="0.35">
      <c r="A27" s="120">
        <v>0.61799999999999999</v>
      </c>
      <c r="B27" s="200">
        <f>VALUE(B12-61.8/100*(B6-B9))</f>
        <v>11794.216100000001</v>
      </c>
      <c r="C27" s="201"/>
      <c r="D27" s="200">
        <f>VALUE(D12-61.8/100*(D6-D9))</f>
        <v>11838.888000000001</v>
      </c>
      <c r="E27" s="200"/>
      <c r="F27" s="200">
        <f>VALUE(F12-61.8/100*(F6-F9))</f>
        <v>11907.086499999999</v>
      </c>
      <c r="G27" s="200"/>
      <c r="H27" s="200">
        <f>VALUE(H12-61.8/100*(H6-H9))</f>
        <v>0</v>
      </c>
      <c r="I27" s="201"/>
      <c r="J27" s="208">
        <f>VALUE(J12-61.8/100*(J6-J9))</f>
        <v>0</v>
      </c>
      <c r="K27" s="200"/>
      <c r="L27" s="200">
        <f>VALUE(L12-61.8/100*(L6-L9))</f>
        <v>0</v>
      </c>
      <c r="M27" s="200"/>
      <c r="N27" s="200">
        <f>VALUE(N12-61.8/100*(N6-N9))</f>
        <v>0</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5" customHeight="1" x14ac:dyDescent="0.35">
      <c r="A28" s="118">
        <v>0.70699999999999996</v>
      </c>
      <c r="B28" s="194">
        <f>VALUE(B12-70.07/100*(B6-B9))</f>
        <v>11766.631515000001</v>
      </c>
      <c r="C28" s="171"/>
      <c r="D28" s="194">
        <f>VALUE(D12-70.07/100*(D6-D9))</f>
        <v>11827.806200000001</v>
      </c>
      <c r="E28" s="195"/>
      <c r="F28" s="194">
        <f>VALUE(F12-70.07/100*(F6-F9))</f>
        <v>11911.159475</v>
      </c>
      <c r="G28" s="194"/>
      <c r="H28" s="194">
        <f>VALUE(H12-70.07/100*(H6-H9))</f>
        <v>0</v>
      </c>
      <c r="I28" s="171"/>
      <c r="J28" s="194">
        <f>VALUE(J12-70.07/100*(J6-J9))</f>
        <v>0</v>
      </c>
      <c r="K28" s="195"/>
      <c r="L28" s="194">
        <f>VALUE(L12-70.07/100*(L6-L9))</f>
        <v>0</v>
      </c>
      <c r="M28" s="194"/>
      <c r="N28" s="194">
        <f>VALUE(N12-70.07/100*(N6-N9))</f>
        <v>0</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5" customHeight="1" x14ac:dyDescent="0.35">
      <c r="A29" s="119">
        <v>1</v>
      </c>
      <c r="B29" s="197">
        <f>VALUE(B12-100/100*(B6-B9))</f>
        <v>11666.800000000001</v>
      </c>
      <c r="C29" s="198"/>
      <c r="D29" s="197">
        <f>VALUE(D12-100/100*(D6-D9))</f>
        <v>11787.7</v>
      </c>
      <c r="E29" s="197"/>
      <c r="F29" s="197">
        <f>VALUE(F12-100/100*(F6-F9))</f>
        <v>11925.9</v>
      </c>
      <c r="G29" s="197"/>
      <c r="H29" s="197">
        <f>VALUE(H12-100/100*(H6-H9))</f>
        <v>0</v>
      </c>
      <c r="I29" s="198"/>
      <c r="J29" s="205">
        <f>VALUE(J12-100/100*(J6-J9))</f>
        <v>0</v>
      </c>
      <c r="K29" s="197"/>
      <c r="L29" s="197">
        <f>VALUE(L12-100/100*(L6-L9))</f>
        <v>0</v>
      </c>
      <c r="M29" s="197"/>
      <c r="N29" s="197">
        <f>VALUE(N12-100/100*(N6-N9))</f>
        <v>0</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5" customHeight="1" x14ac:dyDescent="0.35">
      <c r="A30" s="121">
        <v>1.236</v>
      </c>
      <c r="B30" s="202">
        <f>VALUE(B12-123.6/100*(B6-B9))</f>
        <v>11588.082200000001</v>
      </c>
      <c r="C30" s="203"/>
      <c r="D30" s="202">
        <f>VALUE(D12-123.6/100*(D6-D9))</f>
        <v>11756.076000000001</v>
      </c>
      <c r="E30" s="202"/>
      <c r="F30" s="202">
        <f>VALUE(F12-123.6/100*(F6-F9))</f>
        <v>11937.522999999999</v>
      </c>
      <c r="G30" s="202"/>
      <c r="H30" s="202">
        <f>VALUE(H12-123.6/100*(H6-H9))</f>
        <v>0</v>
      </c>
      <c r="I30" s="203"/>
      <c r="J30" s="202">
        <f>VALUE(J12-123.6/100*(J6-J9))</f>
        <v>0</v>
      </c>
      <c r="K30" s="202"/>
      <c r="L30" s="202">
        <f>VALUE(L12-123.6/100*(L6-L9))</f>
        <v>0</v>
      </c>
      <c r="M30" s="202"/>
      <c r="N30" s="202">
        <f>VALUE(N12-123.6/100*(N6-N9))</f>
        <v>0</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5" customHeight="1" x14ac:dyDescent="0.35">
      <c r="A31" s="118">
        <v>1.3819999999999999</v>
      </c>
      <c r="B31" s="194">
        <f>VALUE(B12-138.2/100*(B6-B9))</f>
        <v>11539.383900000001</v>
      </c>
      <c r="C31" s="171"/>
      <c r="D31" s="194">
        <f>VALUE(D12-138.2/100*(D6-D9))</f>
        <v>11736.512000000001</v>
      </c>
      <c r="E31" s="195"/>
      <c r="F31" s="194">
        <f>VALUE(F12-138.2/100*(F6-F9))</f>
        <v>11944.7135</v>
      </c>
      <c r="G31" s="194"/>
      <c r="H31" s="194">
        <f>VALUE(H12-138.2/100*(H6-H9))</f>
        <v>0</v>
      </c>
      <c r="I31" s="171"/>
      <c r="J31" s="194">
        <f>VALUE(J12-138.2/100*(J6-J9))</f>
        <v>0</v>
      </c>
      <c r="K31" s="195"/>
      <c r="L31" s="194">
        <f>VALUE(L12-138.2/100*(L6-L9))</f>
        <v>0</v>
      </c>
      <c r="M31" s="194"/>
      <c r="N31" s="194">
        <f>VALUE(N12-138.2/100*(N6-N9))</f>
        <v>0</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5" customHeight="1" x14ac:dyDescent="0.35">
      <c r="A32" s="118">
        <v>1.5</v>
      </c>
      <c r="B32" s="194">
        <f>VALUE(B12-150/100*(B6-B9))</f>
        <v>11500.025000000001</v>
      </c>
      <c r="C32" s="171"/>
      <c r="D32" s="194">
        <f>VALUE(D12-150/100*(D6-D9))</f>
        <v>11720.7</v>
      </c>
      <c r="E32" s="195"/>
      <c r="F32" s="194">
        <f>VALUE(F12-150/100*(F6-F9))</f>
        <v>11950.525</v>
      </c>
      <c r="G32" s="194"/>
      <c r="H32" s="194">
        <f>VALUE(H12-150/100*(H6-H9))</f>
        <v>0</v>
      </c>
      <c r="I32" s="171"/>
      <c r="J32" s="194">
        <f>VALUE(J12-150/100*(J6-J9))</f>
        <v>0</v>
      </c>
      <c r="K32" s="195"/>
      <c r="L32" s="194">
        <f>VALUE(L12-150/100*(L6-L9))</f>
        <v>0</v>
      </c>
      <c r="M32" s="194"/>
      <c r="N32" s="194">
        <f>VALUE(N12-150/100*(N6-N9))</f>
        <v>0</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5" customHeight="1" x14ac:dyDescent="0.35">
      <c r="A33" s="120">
        <v>1.6180000000000001</v>
      </c>
      <c r="B33" s="200">
        <f>VALUE(B12-161.8/100*(B6-B9))</f>
        <v>11460.666100000002</v>
      </c>
      <c r="C33" s="201"/>
      <c r="D33" s="200">
        <f>VALUE(D12-161.8/100*(D6-D9))</f>
        <v>11704.888000000001</v>
      </c>
      <c r="E33" s="200"/>
      <c r="F33" s="200">
        <f>VALUE(F12-161.8/100*(F6-F9))</f>
        <v>11956.336499999999</v>
      </c>
      <c r="G33" s="200"/>
      <c r="H33" s="200">
        <f>VALUE(H12-161.8/100*(H6-H9))</f>
        <v>0</v>
      </c>
      <c r="I33" s="201"/>
      <c r="J33" s="200">
        <f>VALUE(J12-161.8/100*(J6-J9))</f>
        <v>0</v>
      </c>
      <c r="K33" s="200"/>
      <c r="L33" s="200">
        <f>VALUE(L12-161.8/100*(L6-L9))</f>
        <v>0</v>
      </c>
      <c r="M33" s="200"/>
      <c r="N33" s="200">
        <f>VALUE(N12-161.8/100*(N6-N9))</f>
        <v>0</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5" customHeight="1" x14ac:dyDescent="0.35">
      <c r="A34" s="118">
        <v>1.7070000000000001</v>
      </c>
      <c r="B34" s="194">
        <f>VALUE(B12-170.07/100*(B6-B9))</f>
        <v>11433.081515000002</v>
      </c>
      <c r="C34" s="171"/>
      <c r="D34" s="194">
        <f>VALUE(D12-170.07/100*(D6-D9))</f>
        <v>11693.806200000001</v>
      </c>
      <c r="E34" s="195"/>
      <c r="F34" s="194">
        <f>VALUE(F12-170.07/100*(F6-F9))</f>
        <v>11960.409475</v>
      </c>
      <c r="G34" s="194"/>
      <c r="H34" s="194">
        <f>VALUE(H12-170.07/100*(H6-H9))</f>
        <v>0</v>
      </c>
      <c r="I34" s="171"/>
      <c r="J34" s="194">
        <f>VALUE(J12-170.07/100*(J6-J9))</f>
        <v>0</v>
      </c>
      <c r="K34" s="195"/>
      <c r="L34" s="194">
        <f>VALUE(L12-170.07/100*(L6-L9))</f>
        <v>0</v>
      </c>
      <c r="M34" s="194"/>
      <c r="N34" s="194">
        <f>VALUE(N12-170.07/100*(N6-N9))</f>
        <v>0</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5" customHeight="1" x14ac:dyDescent="0.35">
      <c r="A35" s="119">
        <v>2</v>
      </c>
      <c r="B35" s="197">
        <f>VALUE(B12-200/100*(B6-B9))</f>
        <v>11333.250000000002</v>
      </c>
      <c r="C35" s="198"/>
      <c r="D35" s="197">
        <f>VALUE(D12-200/100*(D6-D9))</f>
        <v>11653.7</v>
      </c>
      <c r="E35" s="197"/>
      <c r="F35" s="197">
        <f>VALUE(F12-200/100*(F6-F9))</f>
        <v>11975.15</v>
      </c>
      <c r="G35" s="197"/>
      <c r="H35" s="197">
        <f>VALUE(H12-200/100*(H6-H9))</f>
        <v>0</v>
      </c>
      <c r="I35" s="198"/>
      <c r="J35" s="197">
        <f>VALUE(J12-200/100*(J6-J9))</f>
        <v>0</v>
      </c>
      <c r="K35" s="197"/>
      <c r="L35" s="197">
        <f>VALUE(L12-200/100*(L6-L9))</f>
        <v>0</v>
      </c>
      <c r="M35" s="197"/>
      <c r="N35" s="197">
        <f>VALUE(N12-200/100*(N6-N9))</f>
        <v>0</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5" customHeight="1" x14ac:dyDescent="0.35">
      <c r="A36" s="118">
        <v>2.2360000000000002</v>
      </c>
      <c r="B36" s="194">
        <f>VALUE(B12-223.6/100*(B6-B9))</f>
        <v>11254.532200000001</v>
      </c>
      <c r="C36" s="171"/>
      <c r="D36" s="194">
        <f>VALUE(D12-223.6/100*(D6-D9))</f>
        <v>11622.076000000001</v>
      </c>
      <c r="E36" s="195"/>
      <c r="F36" s="194">
        <f>VALUE(F12-223.6/100*(F6-F9))</f>
        <v>11986.772999999999</v>
      </c>
      <c r="G36" s="194"/>
      <c r="H36" s="194">
        <f>VALUE(H12-223.6/100*(H6-H9))</f>
        <v>0</v>
      </c>
      <c r="I36" s="171"/>
      <c r="J36" s="194">
        <f>VALUE(J12-223.6/100*(J6-J9))</f>
        <v>0</v>
      </c>
      <c r="K36" s="195"/>
      <c r="L36" s="194">
        <f>VALUE(L12-223.6/100*(L6-L9))</f>
        <v>0</v>
      </c>
      <c r="M36" s="194"/>
      <c r="N36" s="194">
        <f>VALUE(N12-223.6/100*(N6-N9))</f>
        <v>0</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5" customHeight="1" x14ac:dyDescent="0.35">
      <c r="A37" s="119">
        <v>2.3820000000000001</v>
      </c>
      <c r="B37" s="197">
        <f>VALUE(B12-238.2/100*(B6-B9))</f>
        <v>11205.833900000001</v>
      </c>
      <c r="C37" s="198"/>
      <c r="D37" s="197">
        <f>VALUE(D12-238.2/100*(D6-D9))</f>
        <v>11602.512000000001</v>
      </c>
      <c r="E37" s="197"/>
      <c r="F37" s="197">
        <f>VALUE(F12-238.2/100*(F6-F9))</f>
        <v>11993.9635</v>
      </c>
      <c r="G37" s="197"/>
      <c r="H37" s="197">
        <f>VALUE(H12-238.2/100*(H6-H9))</f>
        <v>0</v>
      </c>
      <c r="I37" s="198"/>
      <c r="J37" s="197">
        <f>VALUE(J12-238.2/100*(J6-J9))</f>
        <v>0</v>
      </c>
      <c r="K37" s="197"/>
      <c r="L37" s="197">
        <f>VALUE(L12-238.2/100*(L6-L9))</f>
        <v>0</v>
      </c>
      <c r="M37" s="197"/>
      <c r="N37" s="197">
        <f>VALUE(N12-238.2/100*(N6-N9))</f>
        <v>0</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5" customHeight="1" x14ac:dyDescent="0.35">
      <c r="A38" s="119">
        <v>2.6179999999999999</v>
      </c>
      <c r="B38" s="197">
        <f>VALUE(B12-261.8/100*(B6-B9))</f>
        <v>11127.116100000003</v>
      </c>
      <c r="C38" s="198"/>
      <c r="D38" s="197">
        <f>VALUE(D12-261.8/100*(D6-D9))</f>
        <v>11570.888000000001</v>
      </c>
      <c r="E38" s="197"/>
      <c r="F38" s="197">
        <f>VALUE(F12-261.8/100*(F6-F9))</f>
        <v>12005.586499999999</v>
      </c>
      <c r="G38" s="197"/>
      <c r="H38" s="197">
        <f>VALUE(H12-261.8/100*(H6-H9))</f>
        <v>0</v>
      </c>
      <c r="I38" s="198"/>
      <c r="J38" s="197">
        <f>VALUE(J12-261.8/100*(J6-J9))</f>
        <v>0</v>
      </c>
      <c r="K38" s="197"/>
      <c r="L38" s="197">
        <f>VALUE(L12-261.8/100*(L6-L9))</f>
        <v>0</v>
      </c>
      <c r="M38" s="197"/>
      <c r="N38" s="197">
        <f>VALUE(N12-261.8/100*(N6-N9))</f>
        <v>0</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5" customHeight="1" x14ac:dyDescent="0.35">
      <c r="A39" s="119">
        <v>3</v>
      </c>
      <c r="B39" s="197">
        <f>VALUE(B12-300/100*(B6-B9))</f>
        <v>10999.700000000003</v>
      </c>
      <c r="C39" s="198"/>
      <c r="D39" s="197">
        <f>VALUE(D12-300/100*(D6-D9))</f>
        <v>11519.7</v>
      </c>
      <c r="E39" s="197"/>
      <c r="F39" s="197">
        <f>VALUE(F12-300/100*(F6-F9))</f>
        <v>12024.4</v>
      </c>
      <c r="G39" s="197"/>
      <c r="H39" s="197">
        <f>VALUE(H12-300/100*(H6-H9))</f>
        <v>0</v>
      </c>
      <c r="I39" s="198"/>
      <c r="J39" s="197">
        <f>VALUE(J12-300/100*(J6-J9))</f>
        <v>0</v>
      </c>
      <c r="K39" s="197"/>
      <c r="L39" s="197">
        <f>VALUE(L12-300/100*(L6-L9))</f>
        <v>0</v>
      </c>
      <c r="M39" s="197"/>
      <c r="N39" s="197">
        <f>VALUE(N12-300/100*(N6-N9))</f>
        <v>0</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5" customHeight="1" x14ac:dyDescent="0.35">
      <c r="A40" s="118">
        <v>3.2360000000000002</v>
      </c>
      <c r="B40" s="194">
        <f>VALUE(B12-323.6/100*(B6-B9))</f>
        <v>10920.982200000002</v>
      </c>
      <c r="C40" s="171"/>
      <c r="D40" s="194">
        <f>VALUE(D12-323.6/100*(D6-D9))</f>
        <v>11488.076000000001</v>
      </c>
      <c r="E40" s="195"/>
      <c r="F40" s="194">
        <f>VALUE(F12-323.6/100*(F6-F9))</f>
        <v>12036.022999999999</v>
      </c>
      <c r="G40" s="194"/>
      <c r="H40" s="194">
        <f>VALUE(H12-323.6/100*(H6-H9))</f>
        <v>0</v>
      </c>
      <c r="I40" s="171"/>
      <c r="J40" s="194">
        <f>VALUE(J12-323.6/100*(J6-J9))</f>
        <v>0</v>
      </c>
      <c r="K40" s="195"/>
      <c r="L40" s="194">
        <f>VALUE(L12-323.6/100*(L6-L9))</f>
        <v>0</v>
      </c>
      <c r="M40" s="194"/>
      <c r="N40" s="194">
        <f>VALUE(N12-323.6/100*(N6-N9))</f>
        <v>0</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5" customHeight="1" x14ac:dyDescent="0.35">
      <c r="A41" s="119">
        <v>3.3820000000000001</v>
      </c>
      <c r="B41" s="197">
        <f>VALUE(B12-338.2/100*(B6-B9))</f>
        <v>10872.283900000002</v>
      </c>
      <c r="C41" s="198"/>
      <c r="D41" s="197">
        <f>VALUE(D12-338.2/100*(D6-D9))</f>
        <v>11468.512000000001</v>
      </c>
      <c r="E41" s="197"/>
      <c r="F41" s="197">
        <f>VALUE(F12-338.2/100*(F6-F9))</f>
        <v>12043.2135</v>
      </c>
      <c r="G41" s="197"/>
      <c r="H41" s="197">
        <f>VALUE(H12-338.2/100*(H6-H9))</f>
        <v>0</v>
      </c>
      <c r="I41" s="198"/>
      <c r="J41" s="197">
        <f>VALUE(J12-338.2/100*(J6-J9))</f>
        <v>0</v>
      </c>
      <c r="K41" s="197"/>
      <c r="L41" s="197">
        <f>VALUE(L12-338.2/100*(L6-L9))</f>
        <v>0</v>
      </c>
      <c r="M41" s="197"/>
      <c r="N41" s="197">
        <f>VALUE(N12-338.2/100*(N6-N9))</f>
        <v>0</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5" customHeight="1" x14ac:dyDescent="0.35">
      <c r="A42" s="119">
        <v>3.6179999999999999</v>
      </c>
      <c r="B42" s="197">
        <f>VALUE(B12-361.8/100*(B6-B9))</f>
        <v>10793.566100000004</v>
      </c>
      <c r="C42" s="198"/>
      <c r="D42" s="197">
        <f>VALUE(D12-361.8/100*(D6-D9))</f>
        <v>11436.888000000001</v>
      </c>
      <c r="E42" s="197"/>
      <c r="F42" s="197">
        <f>VALUE(F12-361.8/100*(F6-F9))</f>
        <v>12054.836499999999</v>
      </c>
      <c r="G42" s="197"/>
      <c r="H42" s="197">
        <f>VALUE(H12-361.8/100*(H6-H9))</f>
        <v>0</v>
      </c>
      <c r="I42" s="198"/>
      <c r="J42" s="197">
        <f>VALUE(J12-361.8/100*(J6-J9))</f>
        <v>0</v>
      </c>
      <c r="K42" s="197"/>
      <c r="L42" s="197">
        <f>VALUE(L12-361.8/100*(L6-L9))</f>
        <v>0</v>
      </c>
      <c r="M42" s="197"/>
      <c r="N42" s="197">
        <f>VALUE(N12-361.8/100*(N6-N9))</f>
        <v>0</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5" customHeight="1" x14ac:dyDescent="0.35">
      <c r="A43" s="119">
        <v>4</v>
      </c>
      <c r="B43" s="197">
        <f>VALUE(B12-400/100*(B6-B9))</f>
        <v>10666.150000000003</v>
      </c>
      <c r="C43" s="198"/>
      <c r="D43" s="197">
        <f>VALUE(D12-400/100*(D6-D9))</f>
        <v>11385.7</v>
      </c>
      <c r="E43" s="197"/>
      <c r="F43" s="197">
        <f>VALUE(F12-400/100*(F6-F9))</f>
        <v>12073.65</v>
      </c>
      <c r="G43" s="197"/>
      <c r="H43" s="197">
        <f>VALUE(H12-400/100*(H6-H9))</f>
        <v>0</v>
      </c>
      <c r="I43" s="198"/>
      <c r="J43" s="197">
        <f>VALUE(J12-400/100*(J6-J9))</f>
        <v>0</v>
      </c>
      <c r="K43" s="197"/>
      <c r="L43" s="197">
        <f>VALUE(L12-400/100*(L6-L9))</f>
        <v>0</v>
      </c>
      <c r="M43" s="197"/>
      <c r="N43" s="197">
        <f>VALUE(N12-400/100*(N6-N9))</f>
        <v>0</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5" customHeight="1" x14ac:dyDescent="0.35">
      <c r="A44" s="118">
        <v>4.2359999999999998</v>
      </c>
      <c r="B44" s="194">
        <f>VALUE(B12-423.6/100*(B6-B9))</f>
        <v>10587.432200000003</v>
      </c>
      <c r="C44" s="171"/>
      <c r="D44" s="194">
        <f>VALUE(D12-423.6/100*(D6-D9))</f>
        <v>11354.076000000001</v>
      </c>
      <c r="E44" s="195"/>
      <c r="F44" s="194">
        <f>VALUE(F12-423.6/100*(F6-F9))</f>
        <v>12085.272999999999</v>
      </c>
      <c r="G44" s="194"/>
      <c r="H44" s="194">
        <f>VALUE(H12-423.6/100*(H6-H9))</f>
        <v>0</v>
      </c>
      <c r="I44" s="171"/>
      <c r="J44" s="194">
        <f>VALUE(J12-423.6/100*(J6-J9))</f>
        <v>0</v>
      </c>
      <c r="K44" s="195"/>
      <c r="L44" s="194">
        <f>VALUE(L12-423.6/100*(L6-L9))</f>
        <v>0</v>
      </c>
      <c r="M44" s="194"/>
      <c r="N44" s="194">
        <f>VALUE(N12-423.6/100*(N6-N9))</f>
        <v>0</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5" customHeight="1" x14ac:dyDescent="0.35">
      <c r="A45" s="118">
        <v>4.3819999999999997</v>
      </c>
      <c r="B45" s="194">
        <f>VALUE(B12-438.2/100*(B6-B9))</f>
        <v>10538.733900000003</v>
      </c>
      <c r="C45" s="171"/>
      <c r="D45" s="194">
        <f>VALUE(D12-438.2/100*(D6-D9))</f>
        <v>11334.512000000001</v>
      </c>
      <c r="E45" s="195"/>
      <c r="F45" s="194">
        <f>VALUE(F12-438.2/100*(F6-F9))</f>
        <v>12092.4635</v>
      </c>
      <c r="G45" s="194"/>
      <c r="H45" s="194">
        <f>VALUE(H12-438.2/100*(H6-H9))</f>
        <v>0</v>
      </c>
      <c r="I45" s="171"/>
      <c r="J45" s="194">
        <f>VALUE(J12-438.2/100*(J6-J9))</f>
        <v>0</v>
      </c>
      <c r="K45" s="195"/>
      <c r="L45" s="194">
        <f>VALUE(L12-438.2/100*(L6-L9))</f>
        <v>0</v>
      </c>
      <c r="M45" s="194"/>
      <c r="N45" s="194">
        <f>VALUE(N12-438.2/100*(N6-N9))</f>
        <v>0</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5" customHeight="1" x14ac:dyDescent="0.35">
      <c r="A46" s="118">
        <v>4.6180000000000003</v>
      </c>
      <c r="B46" s="194">
        <f>VALUE(B12-461.8/100*(B6-B9))</f>
        <v>10460.016100000004</v>
      </c>
      <c r="C46" s="171"/>
      <c r="D46" s="194">
        <f>VALUE(D12-461.8/100*(D6-D9))</f>
        <v>11302.888000000001</v>
      </c>
      <c r="E46" s="195"/>
      <c r="F46" s="194">
        <f>VALUE(F12-461.8/100*(F6-F9))</f>
        <v>12104.086499999999</v>
      </c>
      <c r="G46" s="194"/>
      <c r="H46" s="194">
        <f>VALUE(H12-461.8/100*(H6-H9))</f>
        <v>0</v>
      </c>
      <c r="I46" s="171"/>
      <c r="J46" s="194">
        <f>VALUE(J12-461.8/100*(J6-J9))</f>
        <v>0</v>
      </c>
      <c r="K46" s="195"/>
      <c r="L46" s="194">
        <f>VALUE(L12-461.8/100*(L6-L9))</f>
        <v>0</v>
      </c>
      <c r="M46" s="194"/>
      <c r="N46" s="194">
        <f>VALUE(N12-461.8/100*(N6-N9))</f>
        <v>0</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5" customHeight="1" x14ac:dyDescent="0.35">
      <c r="A47" s="118">
        <v>5</v>
      </c>
      <c r="B47" s="194">
        <f>VALUE(B12-500/100*(B6-B9))</f>
        <v>10332.600000000004</v>
      </c>
      <c r="C47" s="171"/>
      <c r="D47" s="194">
        <f>VALUE(D12-500/100*(D6-D9))</f>
        <v>11251.7</v>
      </c>
      <c r="E47" s="195"/>
      <c r="F47" s="194">
        <f>VALUE(F12-500/100*(F6-F9))</f>
        <v>12122.9</v>
      </c>
      <c r="G47" s="194"/>
      <c r="H47" s="194">
        <f>VALUE(H12-500/100*(H6-H9))</f>
        <v>0</v>
      </c>
      <c r="I47" s="171"/>
      <c r="J47" s="194">
        <f>VALUE(J12-500/100*(J6-J9))</f>
        <v>0</v>
      </c>
      <c r="K47" s="195"/>
      <c r="L47" s="194">
        <f>VALUE(L12-500/100*(L6-L9))</f>
        <v>0</v>
      </c>
      <c r="M47" s="194"/>
      <c r="N47" s="194">
        <f>VALUE(N12-500/100*(N6-N9))</f>
        <v>0</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5" customHeight="1" x14ac:dyDescent="0.35">
      <c r="A48" s="118">
        <v>5.2359999999999998</v>
      </c>
      <c r="B48" s="194">
        <f>VALUE(B12-523.6/100*(B6-B9))</f>
        <v>10253.882200000004</v>
      </c>
      <c r="C48" s="171"/>
      <c r="D48" s="194">
        <f>VALUE(D12-523.6/100*(D6-D9))</f>
        <v>11220.076000000001</v>
      </c>
      <c r="E48" s="195"/>
      <c r="F48" s="194">
        <f>VALUE(F12-523.6/100*(F6-F9))</f>
        <v>12134.522999999999</v>
      </c>
      <c r="G48" s="194"/>
      <c r="H48" s="194">
        <f>VALUE(H12-523.6/100*(H6-H9))</f>
        <v>0</v>
      </c>
      <c r="I48" s="171"/>
      <c r="J48" s="194">
        <f>VALUE(J12-523.6/100*(J6-J9))</f>
        <v>0</v>
      </c>
      <c r="K48" s="195"/>
      <c r="L48" s="194">
        <f>VALUE(L12-523.6/100*(L6-L9))</f>
        <v>0</v>
      </c>
      <c r="M48" s="194"/>
      <c r="N48" s="194">
        <f>VALUE(N12-523.6/100*(N6-N9))</f>
        <v>0</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5" customHeight="1" x14ac:dyDescent="0.35">
      <c r="A49" s="118">
        <v>5.3819999999999997</v>
      </c>
      <c r="B49" s="194">
        <f>VALUE(B12-538.2/100*(B6-B9))</f>
        <v>10205.183900000004</v>
      </c>
      <c r="C49" s="171"/>
      <c r="D49" s="194">
        <f>VALUE(D12-538.2/100*(D6-D9))</f>
        <v>11200.512000000001</v>
      </c>
      <c r="E49" s="195"/>
      <c r="F49" s="194">
        <f>VALUE(F12-538.2/100*(F6-F9))</f>
        <v>12141.7135</v>
      </c>
      <c r="G49" s="194"/>
      <c r="H49" s="194">
        <f>VALUE(H12-538.2/100*(H6-H9))</f>
        <v>0</v>
      </c>
      <c r="I49" s="171"/>
      <c r="J49" s="194">
        <f>VALUE(J12-538.2/100*(J6-J9))</f>
        <v>0</v>
      </c>
      <c r="K49" s="195"/>
      <c r="L49" s="194">
        <f>VALUE(L12-538.2/100*(L6-L9))</f>
        <v>0</v>
      </c>
      <c r="M49" s="194"/>
      <c r="N49" s="194">
        <f>VALUE(N12-538.2/100*(N6-N9))</f>
        <v>0</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5" customHeight="1" x14ac:dyDescent="0.35">
      <c r="A50" s="118">
        <v>5.6180000000000003</v>
      </c>
      <c r="B50" s="194">
        <f>VALUE(B12-561.8/100*(B6-B9))</f>
        <v>10126.466100000005</v>
      </c>
      <c r="C50" s="171"/>
      <c r="D50" s="194">
        <f>VALUE(D12-561.8/100*(D6-D9))</f>
        <v>11168.888000000001</v>
      </c>
      <c r="E50" s="195"/>
      <c r="F50" s="194">
        <f>VALUE(F12-561.8/100*(F6-F9))</f>
        <v>12153.336499999999</v>
      </c>
      <c r="G50" s="194"/>
      <c r="H50" s="194">
        <f>VALUE(H12-561.8/100*(H6-H9))</f>
        <v>0</v>
      </c>
      <c r="I50" s="171"/>
      <c r="J50" s="194">
        <f>VALUE(J12-561.8/100*(J6-J9))</f>
        <v>0</v>
      </c>
      <c r="K50" s="195"/>
      <c r="L50" s="194">
        <f>VALUE(L12-561.8/100*(L6-L9))</f>
        <v>0</v>
      </c>
      <c r="M50" s="194"/>
      <c r="N50" s="194">
        <f>VALUE(N12-561.8/100*(N6-N9))</f>
        <v>0</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6328125" defaultRowHeight="14.75" customHeight="1" x14ac:dyDescent="0.35"/>
  <cols>
    <col min="1" max="1" width="112.6328125" style="91" customWidth="1"/>
    <col min="2" max="252" width="8.6328125" style="91" customWidth="1"/>
  </cols>
  <sheetData>
    <row r="1" spans="1:1" ht="101.5" x14ac:dyDescent="0.35">
      <c r="A1" s="100" t="s">
        <v>73</v>
      </c>
    </row>
    <row r="2" spans="1:1" ht="14.75" customHeight="1" x14ac:dyDescent="0.35">
      <c r="A2" s="91" t="s">
        <v>69</v>
      </c>
    </row>
    <row r="3" spans="1:1" ht="14.75" customHeight="1" x14ac:dyDescent="0.35">
      <c r="A3" s="91" t="s">
        <v>70</v>
      </c>
    </row>
    <row r="4" spans="1:1" ht="14.75" customHeight="1" x14ac:dyDescent="0.35">
      <c r="A4" s="91" t="s">
        <v>71</v>
      </c>
    </row>
    <row r="5" spans="1:1" ht="14.75" customHeight="1" x14ac:dyDescent="0.35">
      <c r="A5" s="91" t="s">
        <v>72</v>
      </c>
    </row>
    <row r="6" spans="1:1" ht="14.75" customHeight="1" x14ac:dyDescent="0.35">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B75"/>
  <sheetViews>
    <sheetView showGridLines="0" topLeftCell="DL1" zoomScaleNormal="100" workbookViewId="0">
      <selection activeCell="DZ1" sqref="DZ1:EC1048576"/>
    </sheetView>
  </sheetViews>
  <sheetFormatPr defaultColWidth="8.6328125" defaultRowHeight="14.75" customHeight="1" x14ac:dyDescent="0.35"/>
  <cols>
    <col min="1" max="4" width="8.6328125" style="33" customWidth="1"/>
    <col min="5" max="49" width="10.6328125" style="33" customWidth="1"/>
    <col min="50" max="133" width="10.6328125" style="91" customWidth="1"/>
    <col min="134" max="340" width="8.6328125" style="33" customWidth="1"/>
  </cols>
  <sheetData>
    <row r="1" spans="1:133" ht="14.75" customHeight="1" x14ac:dyDescent="0.35">
      <c r="A1" s="218"/>
      <c r="B1" s="219"/>
      <c r="C1" s="219"/>
      <c r="D1" s="21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row>
    <row r="2" spans="1:133" ht="14.7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row>
    <row r="3" spans="1:133" ht="14.7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row>
    <row r="4" spans="1:133" ht="14.7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row>
    <row r="5" spans="1:133" ht="14.75" customHeight="1" x14ac:dyDescent="0.35">
      <c r="A5" s="216" t="s">
        <v>5</v>
      </c>
      <c r="B5" s="217"/>
      <c r="C5" s="217"/>
      <c r="D5" s="21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row>
    <row r="6" spans="1:133" ht="14.7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row>
    <row r="7" spans="1:133" ht="14.75" customHeight="1" x14ac:dyDescent="0.35">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EC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c r="DU7" s="16">
        <f t="shared" si="11"/>
        <v>12085.7</v>
      </c>
      <c r="DV7" s="16">
        <f t="shared" si="11"/>
        <v>12037.3</v>
      </c>
      <c r="DW7" s="16">
        <f t="shared" si="11"/>
        <v>11991.599999999999</v>
      </c>
      <c r="DX7" s="16">
        <f t="shared" si="11"/>
        <v>12066.375</v>
      </c>
      <c r="DY7" s="16">
        <f t="shared" si="11"/>
        <v>12190.824999999999</v>
      </c>
      <c r="DZ7" s="16">
        <f t="shared" si="11"/>
        <v>12278.749999999996</v>
      </c>
      <c r="EA7" s="16">
        <f t="shared" si="11"/>
        <v>12147.775000000001</v>
      </c>
      <c r="EB7" s="16">
        <f t="shared" si="11"/>
        <v>12151.325000000001</v>
      </c>
      <c r="EC7" s="16">
        <f t="shared" si="11"/>
        <v>12012.075000000001</v>
      </c>
    </row>
    <row r="8" spans="1:133" ht="14.75" customHeight="1" x14ac:dyDescent="0.35">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EC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c r="DU8" s="17">
        <f t="shared" si="17"/>
        <v>12042.85</v>
      </c>
      <c r="DV8" s="17">
        <f t="shared" si="17"/>
        <v>12011.05</v>
      </c>
      <c r="DW8" s="17">
        <f t="shared" si="17"/>
        <v>11971.699999999999</v>
      </c>
      <c r="DX8" s="17">
        <f t="shared" si="17"/>
        <v>12033.766666666666</v>
      </c>
      <c r="DY8" s="17">
        <f t="shared" si="17"/>
        <v>12140.3</v>
      </c>
      <c r="DZ8" s="17">
        <f t="shared" si="17"/>
        <v>12220.183333333331</v>
      </c>
      <c r="EA8" s="17">
        <f t="shared" si="17"/>
        <v>12130.250000000002</v>
      </c>
      <c r="EB8" s="17">
        <f t="shared" si="17"/>
        <v>12114.15</v>
      </c>
      <c r="EC8" s="17">
        <f t="shared" si="17"/>
        <v>11973.883333333333</v>
      </c>
    </row>
    <row r="9" spans="1:133" ht="14.75" customHeight="1" x14ac:dyDescent="0.35">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EC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c r="DU9" s="16">
        <f t="shared" si="23"/>
        <v>12013.325000000001</v>
      </c>
      <c r="DV9" s="16">
        <f t="shared" si="23"/>
        <v>11990.474999999999</v>
      </c>
      <c r="DW9" s="16">
        <f t="shared" si="23"/>
        <v>11944.05</v>
      </c>
      <c r="DX9" s="16">
        <f t="shared" si="23"/>
        <v>12011.8</v>
      </c>
      <c r="DY9" s="16">
        <f t="shared" si="23"/>
        <v>12085.924999999999</v>
      </c>
      <c r="DZ9" s="16">
        <f t="shared" si="23"/>
        <v>12187.274999999998</v>
      </c>
      <c r="EA9" s="16">
        <f t="shared" si="23"/>
        <v>12103.100000000002</v>
      </c>
      <c r="EB9" s="16">
        <f t="shared" si="23"/>
        <v>12046.55</v>
      </c>
      <c r="EC9" s="16">
        <f t="shared" si="23"/>
        <v>11948.075000000001</v>
      </c>
    </row>
    <row r="10" spans="1:133" ht="14.75" customHeight="1" x14ac:dyDescent="0.35">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EC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c r="DU10" s="18">
        <f t="shared" si="29"/>
        <v>11983.800000000001</v>
      </c>
      <c r="DV10" s="18">
        <f t="shared" si="29"/>
        <v>11969.9</v>
      </c>
      <c r="DW10" s="18">
        <f t="shared" si="29"/>
        <v>11916.399999999998</v>
      </c>
      <c r="DX10" s="18">
        <f t="shared" si="29"/>
        <v>11989.833333333334</v>
      </c>
      <c r="DY10" s="18">
        <f t="shared" si="29"/>
        <v>12031.55</v>
      </c>
      <c r="DZ10" s="18">
        <f t="shared" si="29"/>
        <v>12154.366666666663</v>
      </c>
      <c r="EA10" s="18">
        <f t="shared" si="29"/>
        <v>12075.950000000003</v>
      </c>
      <c r="EB10" s="18">
        <f t="shared" si="29"/>
        <v>11978.95</v>
      </c>
      <c r="EC10" s="18">
        <f t="shared" si="29"/>
        <v>11922.266666666666</v>
      </c>
    </row>
    <row r="11" spans="1:133" ht="14.75" customHeight="1" x14ac:dyDescent="0.35">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EC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c r="DU11" s="16">
        <f t="shared" si="35"/>
        <v>11940.95</v>
      </c>
      <c r="DV11" s="16">
        <f t="shared" si="35"/>
        <v>11943.65</v>
      </c>
      <c r="DW11" s="16">
        <f t="shared" si="35"/>
        <v>11896.499999999998</v>
      </c>
      <c r="DX11" s="16">
        <f t="shared" si="35"/>
        <v>11957.225</v>
      </c>
      <c r="DY11" s="16">
        <f t="shared" si="35"/>
        <v>11981.025</v>
      </c>
      <c r="DZ11" s="16">
        <f t="shared" si="35"/>
        <v>12095.799999999997</v>
      </c>
      <c r="EA11" s="16">
        <f t="shared" si="35"/>
        <v>12058.425000000003</v>
      </c>
      <c r="EB11" s="16">
        <f t="shared" si="35"/>
        <v>11941.775000000001</v>
      </c>
      <c r="EC11" s="16">
        <f t="shared" si="35"/>
        <v>11884.075000000001</v>
      </c>
    </row>
    <row r="12" spans="1:133"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row>
    <row r="13" spans="1:133" ht="14.75" customHeight="1" x14ac:dyDescent="0.35">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EC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c r="DU13" s="20">
        <f t="shared" si="41"/>
        <v>11911.425000000001</v>
      </c>
      <c r="DV13" s="20">
        <f t="shared" si="41"/>
        <v>11923.075000000001</v>
      </c>
      <c r="DW13" s="20">
        <f t="shared" si="41"/>
        <v>11884.349999999999</v>
      </c>
      <c r="DX13" s="20">
        <f t="shared" si="41"/>
        <v>11935.258333333335</v>
      </c>
      <c r="DY13" s="20">
        <f t="shared" si="41"/>
        <v>11934.35</v>
      </c>
      <c r="DZ13" s="20">
        <f t="shared" si="41"/>
        <v>12062.891666666663</v>
      </c>
      <c r="EA13" s="20">
        <f t="shared" si="41"/>
        <v>12050.525000000001</v>
      </c>
      <c r="EB13" s="20">
        <f t="shared" si="41"/>
        <v>11935.025</v>
      </c>
      <c r="EC13" s="20">
        <f t="shared" si="41"/>
        <v>11858.266666666666</v>
      </c>
    </row>
    <row r="14" spans="1:133" ht="14.75" customHeight="1" x14ac:dyDescent="0.35">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EC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c r="DU14" s="11">
        <f t="shared" si="47"/>
        <v>11898.1</v>
      </c>
      <c r="DV14" s="11">
        <f t="shared" si="47"/>
        <v>11917.4</v>
      </c>
      <c r="DW14" s="11">
        <f t="shared" si="47"/>
        <v>11876.599999999999</v>
      </c>
      <c r="DX14" s="11">
        <f t="shared" si="47"/>
        <v>11924.616666666667</v>
      </c>
      <c r="DY14" s="11">
        <f t="shared" si="47"/>
        <v>11930.5</v>
      </c>
      <c r="DZ14" s="11">
        <f t="shared" si="47"/>
        <v>12037.233333333332</v>
      </c>
      <c r="EA14" s="11">
        <f t="shared" si="47"/>
        <v>12040.900000000001</v>
      </c>
      <c r="EB14" s="11">
        <f t="shared" si="47"/>
        <v>11904.6</v>
      </c>
      <c r="EC14" s="11">
        <f t="shared" si="47"/>
        <v>11845.883333333333</v>
      </c>
    </row>
    <row r="15" spans="1:133" ht="14.75" customHeight="1" x14ac:dyDescent="0.35">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EC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c r="DU15" s="21">
        <f t="shared" si="53"/>
        <v>11884.775</v>
      </c>
      <c r="DV15" s="21">
        <f t="shared" si="53"/>
        <v>11911.724999999999</v>
      </c>
      <c r="DW15" s="21">
        <f t="shared" si="53"/>
        <v>11868.849999999999</v>
      </c>
      <c r="DX15" s="21">
        <f t="shared" si="53"/>
        <v>11913.974999999999</v>
      </c>
      <c r="DY15" s="21">
        <f t="shared" si="53"/>
        <v>11926.65</v>
      </c>
      <c r="DZ15" s="21">
        <f t="shared" si="53"/>
        <v>12011.575000000001</v>
      </c>
      <c r="EA15" s="21">
        <f t="shared" si="53"/>
        <v>12031.275000000001</v>
      </c>
      <c r="EB15" s="21">
        <f t="shared" si="53"/>
        <v>11874.175000000001</v>
      </c>
      <c r="EC15" s="21">
        <f t="shared" si="53"/>
        <v>11833.5</v>
      </c>
    </row>
    <row r="16" spans="1:133"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row>
    <row r="17" spans="1:133" ht="14.75" customHeight="1" x14ac:dyDescent="0.35">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EC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c r="DU17" s="16">
        <f t="shared" si="59"/>
        <v>11868.575000000001</v>
      </c>
      <c r="DV17" s="16">
        <f t="shared" si="59"/>
        <v>11896.825000000001</v>
      </c>
      <c r="DW17" s="16">
        <f t="shared" si="59"/>
        <v>11848.949999999997</v>
      </c>
      <c r="DX17" s="16">
        <f t="shared" si="59"/>
        <v>11902.650000000001</v>
      </c>
      <c r="DY17" s="16">
        <f t="shared" si="59"/>
        <v>11876.125</v>
      </c>
      <c r="DZ17" s="16">
        <f t="shared" si="59"/>
        <v>12004.324999999997</v>
      </c>
      <c r="EA17" s="16">
        <f t="shared" si="59"/>
        <v>12013.750000000002</v>
      </c>
      <c r="EB17" s="16">
        <f t="shared" si="59"/>
        <v>11837</v>
      </c>
      <c r="EC17" s="16">
        <f t="shared" si="59"/>
        <v>11820.075000000001</v>
      </c>
    </row>
    <row r="18" spans="1:133" ht="14.75" customHeight="1" x14ac:dyDescent="0.35">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EC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c r="DU18" s="22">
        <f t="shared" si="65"/>
        <v>11839.050000000001</v>
      </c>
      <c r="DV18" s="22">
        <f t="shared" si="65"/>
        <v>11876.25</v>
      </c>
      <c r="DW18" s="22">
        <f t="shared" si="65"/>
        <v>11821.299999999997</v>
      </c>
      <c r="DX18" s="22">
        <f t="shared" si="65"/>
        <v>11880.683333333334</v>
      </c>
      <c r="DY18" s="22">
        <f t="shared" si="65"/>
        <v>11821.75</v>
      </c>
      <c r="DZ18" s="22">
        <f t="shared" si="65"/>
        <v>11971.416666666664</v>
      </c>
      <c r="EA18" s="22">
        <f t="shared" si="65"/>
        <v>11986.600000000002</v>
      </c>
      <c r="EB18" s="22">
        <f t="shared" si="65"/>
        <v>11769.400000000001</v>
      </c>
      <c r="EC18" s="22">
        <f t="shared" si="65"/>
        <v>11794.266666666666</v>
      </c>
    </row>
    <row r="19" spans="1:133" ht="14.75" customHeight="1" x14ac:dyDescent="0.35">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EC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c r="DU19" s="16">
        <f t="shared" si="71"/>
        <v>11796.2</v>
      </c>
      <c r="DV19" s="16">
        <f t="shared" si="71"/>
        <v>11850</v>
      </c>
      <c r="DW19" s="16">
        <f t="shared" si="71"/>
        <v>11801.399999999998</v>
      </c>
      <c r="DX19" s="16">
        <f t="shared" si="71"/>
        <v>11848.075000000001</v>
      </c>
      <c r="DY19" s="16">
        <f t="shared" si="71"/>
        <v>11771.225</v>
      </c>
      <c r="DZ19" s="16">
        <f t="shared" si="71"/>
        <v>11912.849999999999</v>
      </c>
      <c r="EA19" s="16">
        <f t="shared" si="71"/>
        <v>11969.075000000001</v>
      </c>
      <c r="EB19" s="16">
        <f t="shared" si="71"/>
        <v>11732.225000000002</v>
      </c>
      <c r="EC19" s="16">
        <f t="shared" si="71"/>
        <v>11756.075000000001</v>
      </c>
    </row>
    <row r="20" spans="1:133" ht="14.75" customHeight="1" x14ac:dyDescent="0.35">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EC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c r="DU20" s="23">
        <f t="shared" si="77"/>
        <v>11753.35</v>
      </c>
      <c r="DV20" s="23">
        <f t="shared" si="77"/>
        <v>11823.75</v>
      </c>
      <c r="DW20" s="23">
        <f t="shared" si="77"/>
        <v>11781.499999999998</v>
      </c>
      <c r="DX20" s="23">
        <f t="shared" si="77"/>
        <v>11815.466666666667</v>
      </c>
      <c r="DY20" s="23">
        <f t="shared" si="77"/>
        <v>11720.7</v>
      </c>
      <c r="DZ20" s="23">
        <f t="shared" si="77"/>
        <v>11854.283333333333</v>
      </c>
      <c r="EA20" s="23">
        <f t="shared" si="77"/>
        <v>11951.550000000001</v>
      </c>
      <c r="EB20" s="23">
        <f t="shared" si="77"/>
        <v>11695.050000000001</v>
      </c>
      <c r="EC20" s="23">
        <f t="shared" si="77"/>
        <v>11717.883333333333</v>
      </c>
    </row>
    <row r="21" spans="1:133" ht="14.75" customHeight="1" x14ac:dyDescent="0.35">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EC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c r="DU21" s="16">
        <f t="shared" si="83"/>
        <v>11723.825000000001</v>
      </c>
      <c r="DV21" s="16">
        <f t="shared" si="83"/>
        <v>11803.174999999999</v>
      </c>
      <c r="DW21" s="16">
        <f t="shared" si="83"/>
        <v>11753.849999999999</v>
      </c>
      <c r="DX21" s="16">
        <f t="shared" si="83"/>
        <v>11793.5</v>
      </c>
      <c r="DY21" s="16">
        <f t="shared" si="83"/>
        <v>11666.325000000001</v>
      </c>
      <c r="DZ21" s="16">
        <f t="shared" si="83"/>
        <v>11821.375</v>
      </c>
      <c r="EA21" s="16">
        <f t="shared" si="83"/>
        <v>11924.400000000001</v>
      </c>
      <c r="EB21" s="16">
        <f t="shared" si="83"/>
        <v>11627.45</v>
      </c>
      <c r="EC21" s="16">
        <f t="shared" si="83"/>
        <v>11692.075000000001</v>
      </c>
    </row>
    <row r="22" spans="1:133" ht="14.75" customHeight="1" x14ac:dyDescent="0.35">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EC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c r="DU22" s="24">
        <f t="shared" si="89"/>
        <v>11694.300000000001</v>
      </c>
      <c r="DV22" s="24">
        <f t="shared" si="89"/>
        <v>11782.6</v>
      </c>
      <c r="DW22" s="24">
        <f t="shared" si="89"/>
        <v>11726.199999999997</v>
      </c>
      <c r="DX22" s="24">
        <f t="shared" si="89"/>
        <v>11771.533333333335</v>
      </c>
      <c r="DY22" s="24">
        <f t="shared" si="89"/>
        <v>11611.95</v>
      </c>
      <c r="DZ22" s="24">
        <f t="shared" si="89"/>
        <v>11788.466666666665</v>
      </c>
      <c r="EA22" s="24">
        <f t="shared" si="89"/>
        <v>11897.250000000002</v>
      </c>
      <c r="EB22" s="24">
        <f t="shared" si="89"/>
        <v>11559.850000000002</v>
      </c>
      <c r="EC22" s="24">
        <f t="shared" si="89"/>
        <v>11666.266666666666</v>
      </c>
    </row>
    <row r="23" spans="1:133" ht="14.75" customHeight="1" x14ac:dyDescent="0.35">
      <c r="A23" s="216" t="s">
        <v>21</v>
      </c>
      <c r="B23" s="217"/>
      <c r="C23" s="217"/>
      <c r="D23" s="21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row>
    <row r="24" spans="1:133" ht="14.75" customHeight="1" x14ac:dyDescent="0.35">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EC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c r="DU24" s="17">
        <f t="shared" si="95"/>
        <v>12070.876744988316</v>
      </c>
      <c r="DV24" s="17">
        <f t="shared" si="95"/>
        <v>12022.903969902822</v>
      </c>
      <c r="DW24" s="17">
        <f t="shared" si="95"/>
        <v>11956.395232664236</v>
      </c>
      <c r="DX24" s="17">
        <f t="shared" si="95"/>
        <v>12055.846117425839</v>
      </c>
      <c r="DY24" s="17">
        <f t="shared" si="95"/>
        <v>12134.255599372749</v>
      </c>
      <c r="DZ24" s="17">
        <f t="shared" si="95"/>
        <v>12274.08537491296</v>
      </c>
      <c r="EA24" s="17">
        <f t="shared" si="95"/>
        <v>12111.11758684308</v>
      </c>
      <c r="EB24" s="17">
        <f t="shared" si="95"/>
        <v>12053.539126392088</v>
      </c>
      <c r="EC24" s="17">
        <f t="shared" si="95"/>
        <v>11999.750063724032</v>
      </c>
    </row>
    <row r="25" spans="1:133" ht="14.75" customHeight="1" x14ac:dyDescent="0.35">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EC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c r="DU25" s="16">
        <f t="shared" si="101"/>
        <v>12050.856199999998</v>
      </c>
      <c r="DV25" s="16">
        <f t="shared" si="101"/>
        <v>12010.337879999999</v>
      </c>
      <c r="DW25" s="16">
        <f t="shared" si="101"/>
        <v>11943.951120000002</v>
      </c>
      <c r="DX25" s="16">
        <f t="shared" si="101"/>
        <v>12040.991479999997</v>
      </c>
      <c r="DY25" s="16">
        <f t="shared" si="101"/>
        <v>12105.577759999998</v>
      </c>
      <c r="DZ25" s="16">
        <f t="shared" si="101"/>
        <v>12247.936039999999</v>
      </c>
      <c r="EA25" s="16">
        <f t="shared" si="101"/>
        <v>12099.491719999998</v>
      </c>
      <c r="EB25" s="16">
        <f t="shared" si="101"/>
        <v>12026.309960000002</v>
      </c>
      <c r="EC25" s="16">
        <f t="shared" si="101"/>
        <v>11982.163599999998</v>
      </c>
    </row>
    <row r="26" spans="1:133" ht="14.75" customHeight="1" x14ac:dyDescent="0.35">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EC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c r="DU26" s="18">
        <f t="shared" si="107"/>
        <v>12004.362499999999</v>
      </c>
      <c r="DV26" s="18">
        <f t="shared" si="107"/>
        <v>11980.2575</v>
      </c>
      <c r="DW26" s="18">
        <f t="shared" si="107"/>
        <v>11913.405000000001</v>
      </c>
      <c r="DX26" s="18">
        <f t="shared" si="107"/>
        <v>12005.932499999999</v>
      </c>
      <c r="DY26" s="18">
        <f t="shared" si="107"/>
        <v>12038.189999999999</v>
      </c>
      <c r="DZ26" s="18">
        <f t="shared" si="107"/>
        <v>12189.172499999999</v>
      </c>
      <c r="EA26" s="18">
        <f t="shared" si="107"/>
        <v>12070.7925</v>
      </c>
      <c r="EB26" s="18">
        <f t="shared" si="107"/>
        <v>11959.002500000001</v>
      </c>
      <c r="EC26" s="18">
        <f t="shared" si="107"/>
        <v>11941.05</v>
      </c>
    </row>
    <row r="27" spans="1:133" ht="14.75" customHeight="1" x14ac:dyDescent="0.35">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EC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c r="DU27" s="7">
        <f t="shared" si="113"/>
        <v>11964.55625</v>
      </c>
      <c r="DV27" s="7">
        <f t="shared" si="113"/>
        <v>11954.50375</v>
      </c>
      <c r="DW27" s="7">
        <f t="shared" si="113"/>
        <v>11887.252500000001</v>
      </c>
      <c r="DX27" s="7">
        <f t="shared" si="113"/>
        <v>11975.91625</v>
      </c>
      <c r="DY27" s="7">
        <f t="shared" si="113"/>
        <v>11980.494999999999</v>
      </c>
      <c r="DZ27" s="7">
        <f t="shared" si="113"/>
        <v>12138.861249999998</v>
      </c>
      <c r="EA27" s="7">
        <f t="shared" si="113"/>
        <v>12046.221250000001</v>
      </c>
      <c r="EB27" s="7">
        <f t="shared" si="113"/>
        <v>11901.376249999999</v>
      </c>
      <c r="EC27" s="7">
        <f t="shared" si="113"/>
        <v>11905.85</v>
      </c>
    </row>
    <row r="28" spans="1:133" ht="14.75" customHeight="1" x14ac:dyDescent="0.35">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EC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c r="DU28" s="16">
        <f t="shared" si="119"/>
        <v>11951.2875</v>
      </c>
      <c r="DV28" s="16">
        <f t="shared" si="119"/>
        <v>11945.919166666667</v>
      </c>
      <c r="DW28" s="16">
        <f t="shared" si="119"/>
        <v>11878.535</v>
      </c>
      <c r="DX28" s="16">
        <f t="shared" si="119"/>
        <v>11965.910833333333</v>
      </c>
      <c r="DY28" s="16">
        <f t="shared" si="119"/>
        <v>11961.263333333332</v>
      </c>
      <c r="DZ28" s="16">
        <f t="shared" si="119"/>
        <v>12122.090833333332</v>
      </c>
      <c r="EA28" s="16">
        <f t="shared" si="119"/>
        <v>12038.030833333332</v>
      </c>
      <c r="EB28" s="16">
        <f t="shared" si="119"/>
        <v>11882.1675</v>
      </c>
      <c r="EC28" s="16">
        <f t="shared" si="119"/>
        <v>11894.116666666667</v>
      </c>
    </row>
    <row r="29" spans="1:133" ht="14.75" customHeight="1" x14ac:dyDescent="0.35">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EC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c r="DU29" s="16">
        <f t="shared" si="125"/>
        <v>11938.018749999999</v>
      </c>
      <c r="DV29" s="16">
        <f t="shared" si="125"/>
        <v>11937.334583333333</v>
      </c>
      <c r="DW29" s="16">
        <f t="shared" si="125"/>
        <v>11869.817500000001</v>
      </c>
      <c r="DX29" s="16">
        <f t="shared" si="125"/>
        <v>11955.905416666666</v>
      </c>
      <c r="DY29" s="16">
        <f t="shared" si="125"/>
        <v>11942.031666666666</v>
      </c>
      <c r="DZ29" s="16">
        <f t="shared" si="125"/>
        <v>12105.320416666666</v>
      </c>
      <c r="EA29" s="16">
        <f t="shared" si="125"/>
        <v>12029.840416666666</v>
      </c>
      <c r="EB29" s="16">
        <f t="shared" si="125"/>
        <v>11862.95875</v>
      </c>
      <c r="EC29" s="16">
        <f t="shared" si="125"/>
        <v>11882.383333333333</v>
      </c>
    </row>
    <row r="30" spans="1:133" ht="14.75" customHeight="1" x14ac:dyDescent="0.35">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EC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c r="DU30" s="11">
        <f t="shared" si="131"/>
        <v>11924.75</v>
      </c>
      <c r="DV30" s="11">
        <f t="shared" si="131"/>
        <v>11928.75</v>
      </c>
      <c r="DW30" s="11">
        <f t="shared" si="131"/>
        <v>11861.1</v>
      </c>
      <c r="DX30" s="11">
        <f t="shared" si="131"/>
        <v>11945.9</v>
      </c>
      <c r="DY30" s="11">
        <f t="shared" si="131"/>
        <v>11922.8</v>
      </c>
      <c r="DZ30" s="11">
        <f t="shared" si="131"/>
        <v>12088.55</v>
      </c>
      <c r="EA30" s="11">
        <f t="shared" si="131"/>
        <v>12021.65</v>
      </c>
      <c r="EB30" s="11">
        <f t="shared" si="131"/>
        <v>11843.75</v>
      </c>
      <c r="EC30" s="11">
        <f t="shared" si="131"/>
        <v>11870.65</v>
      </c>
    </row>
    <row r="31" spans="1:133" ht="14.75" customHeight="1" x14ac:dyDescent="0.35">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EC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c r="DU31" s="16">
        <f t="shared" si="137"/>
        <v>11911.481250000001</v>
      </c>
      <c r="DV31" s="16">
        <f t="shared" si="137"/>
        <v>11920.165416666667</v>
      </c>
      <c r="DW31" s="16">
        <f t="shared" si="137"/>
        <v>11852.3825</v>
      </c>
      <c r="DX31" s="16">
        <f t="shared" si="137"/>
        <v>11935.894583333333</v>
      </c>
      <c r="DY31" s="16">
        <f t="shared" si="137"/>
        <v>11903.568333333333</v>
      </c>
      <c r="DZ31" s="16">
        <f t="shared" si="137"/>
        <v>12071.779583333333</v>
      </c>
      <c r="EA31" s="16">
        <f t="shared" si="137"/>
        <v>12013.459583333333</v>
      </c>
      <c r="EB31" s="16">
        <f t="shared" si="137"/>
        <v>11824.54125</v>
      </c>
      <c r="EC31" s="16">
        <f t="shared" si="137"/>
        <v>11858.916666666666</v>
      </c>
    </row>
    <row r="32" spans="1:133" ht="14.75" customHeight="1" x14ac:dyDescent="0.35">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EC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c r="DU32" s="16">
        <f t="shared" si="143"/>
        <v>11898.2125</v>
      </c>
      <c r="DV32" s="16">
        <f t="shared" si="143"/>
        <v>11911.580833333333</v>
      </c>
      <c r="DW32" s="16">
        <f t="shared" si="143"/>
        <v>11843.665000000001</v>
      </c>
      <c r="DX32" s="16">
        <f t="shared" si="143"/>
        <v>11925.889166666666</v>
      </c>
      <c r="DY32" s="16">
        <f t="shared" si="143"/>
        <v>11884.336666666666</v>
      </c>
      <c r="DZ32" s="16">
        <f t="shared" si="143"/>
        <v>12055.009166666667</v>
      </c>
      <c r="EA32" s="16">
        <f t="shared" si="143"/>
        <v>12005.269166666667</v>
      </c>
      <c r="EB32" s="16">
        <f t="shared" si="143"/>
        <v>11805.3325</v>
      </c>
      <c r="EC32" s="16">
        <f t="shared" si="143"/>
        <v>11847.183333333332</v>
      </c>
    </row>
    <row r="33" spans="1:133" ht="14.75" customHeight="1" x14ac:dyDescent="0.35">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EC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c r="DU33" s="10">
        <f t="shared" si="149"/>
        <v>11884.94375</v>
      </c>
      <c r="DV33" s="10">
        <f t="shared" si="149"/>
        <v>11902.99625</v>
      </c>
      <c r="DW33" s="10">
        <f t="shared" si="149"/>
        <v>11834.9475</v>
      </c>
      <c r="DX33" s="10">
        <f t="shared" si="149"/>
        <v>11915.883749999999</v>
      </c>
      <c r="DY33" s="10">
        <f t="shared" si="149"/>
        <v>11865.105</v>
      </c>
      <c r="DZ33" s="10">
        <f t="shared" si="149"/>
        <v>12038.23875</v>
      </c>
      <c r="EA33" s="10">
        <f t="shared" si="149"/>
        <v>11997.078749999999</v>
      </c>
      <c r="EB33" s="10">
        <f t="shared" si="149"/>
        <v>11786.123750000001</v>
      </c>
      <c r="EC33" s="10">
        <f t="shared" si="149"/>
        <v>11835.449999999999</v>
      </c>
    </row>
    <row r="34" spans="1:133" ht="14.75" customHeight="1" x14ac:dyDescent="0.35">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EC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c r="DU34" s="22">
        <f t="shared" si="155"/>
        <v>11845.137500000001</v>
      </c>
      <c r="DV34" s="22">
        <f t="shared" si="155"/>
        <v>11877.2425</v>
      </c>
      <c r="DW34" s="22">
        <f t="shared" si="155"/>
        <v>11808.795</v>
      </c>
      <c r="DX34" s="22">
        <f t="shared" si="155"/>
        <v>11885.8675</v>
      </c>
      <c r="DY34" s="22">
        <f t="shared" si="155"/>
        <v>11807.41</v>
      </c>
      <c r="DZ34" s="22">
        <f t="shared" si="155"/>
        <v>11987.9275</v>
      </c>
      <c r="EA34" s="22">
        <f t="shared" si="155"/>
        <v>11972.5075</v>
      </c>
      <c r="EB34" s="22">
        <f t="shared" si="155"/>
        <v>11728.497499999999</v>
      </c>
      <c r="EC34" s="22">
        <f t="shared" si="155"/>
        <v>11800.25</v>
      </c>
    </row>
    <row r="35" spans="1:133" ht="14.75" customHeight="1" x14ac:dyDescent="0.35">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EC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c r="DU35" s="16">
        <f t="shared" si="161"/>
        <v>11798.643800000002</v>
      </c>
      <c r="DV35" s="16">
        <f t="shared" si="161"/>
        <v>11847.162120000001</v>
      </c>
      <c r="DW35" s="16">
        <f t="shared" si="161"/>
        <v>11778.248879999999</v>
      </c>
      <c r="DX35" s="16">
        <f t="shared" si="161"/>
        <v>11850.808520000002</v>
      </c>
      <c r="DY35" s="16">
        <f t="shared" si="161"/>
        <v>11740.02224</v>
      </c>
      <c r="DZ35" s="16">
        <f t="shared" si="161"/>
        <v>11929.16396</v>
      </c>
      <c r="EA35" s="16">
        <f t="shared" si="161"/>
        <v>11943.808280000001</v>
      </c>
      <c r="EB35" s="16">
        <f t="shared" si="161"/>
        <v>11661.190039999998</v>
      </c>
      <c r="EC35" s="16">
        <f t="shared" si="161"/>
        <v>11759.136400000001</v>
      </c>
    </row>
    <row r="36" spans="1:133" ht="14.75" customHeight="1" x14ac:dyDescent="0.35">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EC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c r="DU36" s="23">
        <f t="shared" si="167"/>
        <v>11778.623255011684</v>
      </c>
      <c r="DV36" s="23">
        <f t="shared" si="167"/>
        <v>11834.596030097178</v>
      </c>
      <c r="DW36" s="23">
        <f t="shared" si="167"/>
        <v>11765.804767335765</v>
      </c>
      <c r="DX36" s="23">
        <f t="shared" si="167"/>
        <v>11835.95388257416</v>
      </c>
      <c r="DY36" s="23">
        <f t="shared" si="167"/>
        <v>11711.344400627249</v>
      </c>
      <c r="DZ36" s="23">
        <f t="shared" si="167"/>
        <v>11903.014625087038</v>
      </c>
      <c r="EA36" s="23">
        <f t="shared" si="167"/>
        <v>11932.182413156919</v>
      </c>
      <c r="EB36" s="23">
        <f t="shared" si="167"/>
        <v>11633.960873607912</v>
      </c>
      <c r="EC36" s="23">
        <f t="shared" si="167"/>
        <v>11741.549936275967</v>
      </c>
    </row>
    <row r="37" spans="1:133" ht="14.75" customHeight="1" x14ac:dyDescent="0.35">
      <c r="A37" s="216" t="s">
        <v>34</v>
      </c>
      <c r="B37" s="217"/>
      <c r="C37" s="217"/>
      <c r="D37" s="21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row>
    <row r="38" spans="1:133" ht="14.7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row>
    <row r="39" spans="1:133" ht="14.7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row>
    <row r="40" spans="1:133" ht="14.7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row>
    <row r="41" spans="1:133" ht="14.7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68</v>
      </c>
      <c r="DR41" s="7" t="s">
        <v>68</v>
      </c>
      <c r="DS41" s="7">
        <v>11708.281000000001</v>
      </c>
      <c r="DT41" s="80">
        <v>11897.775100000001</v>
      </c>
      <c r="DU41" s="80"/>
      <c r="DV41" s="80">
        <v>11995.792299999999</v>
      </c>
      <c r="DW41" s="80">
        <v>11967.692299999999</v>
      </c>
      <c r="DX41" s="80">
        <v>11967.692299999999</v>
      </c>
      <c r="DY41" s="80">
        <v>11967.692299999999</v>
      </c>
      <c r="DZ41" s="7"/>
      <c r="EA41" s="7"/>
      <c r="EB41" s="7">
        <v>11922.1592</v>
      </c>
      <c r="EC41" s="7"/>
    </row>
    <row r="42" spans="1:133" ht="14.7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67</v>
      </c>
      <c r="DR42" s="20" t="s">
        <v>67</v>
      </c>
      <c r="DS42" s="20">
        <v>11672.438</v>
      </c>
      <c r="DT42" s="20">
        <v>11860</v>
      </c>
      <c r="DU42" s="20"/>
      <c r="DV42" s="20">
        <v>11949.8469</v>
      </c>
      <c r="DW42" s="20">
        <v>11880.0424</v>
      </c>
      <c r="DX42" s="20">
        <v>11880.0424</v>
      </c>
      <c r="DY42" s="20">
        <v>11880.0424</v>
      </c>
      <c r="DZ42" s="20"/>
      <c r="EA42" s="20"/>
      <c r="EB42" s="20">
        <v>11887.0316</v>
      </c>
      <c r="EC42" s="20"/>
    </row>
    <row r="43" spans="1:133" ht="14.75" customHeight="1" x14ac:dyDescent="0.35">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EC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c r="DU43" s="11">
        <f t="shared" si="174"/>
        <v>11924.75</v>
      </c>
      <c r="DV43" s="11">
        <f t="shared" si="174"/>
        <v>11928.75</v>
      </c>
      <c r="DW43" s="11">
        <f t="shared" si="174"/>
        <v>11861.1</v>
      </c>
      <c r="DX43" s="11">
        <f t="shared" si="174"/>
        <v>11945.9</v>
      </c>
      <c r="DY43" s="11">
        <f t="shared" si="174"/>
        <v>11922.8</v>
      </c>
      <c r="DZ43" s="11">
        <f t="shared" si="174"/>
        <v>12088.55</v>
      </c>
      <c r="EA43" s="11">
        <f t="shared" si="174"/>
        <v>12021.65</v>
      </c>
      <c r="EB43" s="11">
        <f t="shared" si="174"/>
        <v>11843.75</v>
      </c>
      <c r="EC43" s="11">
        <f t="shared" si="174"/>
        <v>11870.65</v>
      </c>
    </row>
    <row r="44" spans="1:133" ht="14.7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row>
    <row r="45" spans="1:133" ht="14.7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row>
    <row r="46" spans="1:133" ht="14.7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row>
    <row r="47" spans="1:133" ht="14.7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7">
        <v>11484.9007</v>
      </c>
      <c r="DT47" s="207"/>
      <c r="DU47" s="207"/>
      <c r="DV47" s="207"/>
      <c r="DW47" s="207"/>
      <c r="DX47" s="207"/>
      <c r="DY47" s="207"/>
      <c r="DZ47" s="207"/>
      <c r="EA47" s="207"/>
      <c r="EB47" s="207"/>
      <c r="EC47" s="207"/>
    </row>
    <row r="48" spans="1:133" ht="14.7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row>
    <row r="49" spans="1:133" ht="14.75" customHeight="1" x14ac:dyDescent="0.35">
      <c r="A49" s="216" t="s">
        <v>45</v>
      </c>
      <c r="B49" s="217"/>
      <c r="C49" s="217"/>
      <c r="D49" s="21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row>
    <row r="50" spans="1:133" ht="14.75" customHeight="1" x14ac:dyDescent="0.35">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EC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c r="DU50" s="16">
        <f t="shared" si="180"/>
        <v>144.75</v>
      </c>
      <c r="DV50" s="16">
        <f t="shared" si="180"/>
        <v>93.649999999999636</v>
      </c>
      <c r="DW50" s="16">
        <f t="shared" si="180"/>
        <v>95.100000000000364</v>
      </c>
      <c r="DX50" s="16">
        <f t="shared" si="180"/>
        <v>109.14999999999964</v>
      </c>
      <c r="DY50" s="16">
        <f t="shared" si="180"/>
        <v>209.79999999999927</v>
      </c>
      <c r="DZ50" s="16">
        <f t="shared" si="180"/>
        <v>182.94999999999891</v>
      </c>
      <c r="EA50" s="16">
        <f t="shared" si="180"/>
        <v>89.350000000000364</v>
      </c>
      <c r="EB50" s="16">
        <f t="shared" si="180"/>
        <v>209.54999999999927</v>
      </c>
      <c r="EC50" s="16">
        <f t="shared" si="180"/>
        <v>128</v>
      </c>
    </row>
    <row r="51" spans="1:133" ht="14.75" customHeight="1" x14ac:dyDescent="0.35">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EC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c r="DU51" s="16">
        <f t="shared" si="186"/>
        <v>159.22500000000002</v>
      </c>
      <c r="DV51" s="16">
        <f t="shared" si="186"/>
        <v>103.0149999999996</v>
      </c>
      <c r="DW51" s="16">
        <f t="shared" si="186"/>
        <v>104.61000000000041</v>
      </c>
      <c r="DX51" s="16">
        <f t="shared" si="186"/>
        <v>120.06499999999961</v>
      </c>
      <c r="DY51" s="16">
        <f t="shared" si="186"/>
        <v>230.77999999999921</v>
      </c>
      <c r="DZ51" s="16">
        <f t="shared" si="186"/>
        <v>201.24499999999881</v>
      </c>
      <c r="EA51" s="16">
        <f t="shared" si="186"/>
        <v>98.285000000000409</v>
      </c>
      <c r="EB51" s="16">
        <f t="shared" si="186"/>
        <v>230.50499999999923</v>
      </c>
      <c r="EC51" s="16">
        <f t="shared" si="186"/>
        <v>140.80000000000001</v>
      </c>
    </row>
    <row r="52" spans="1:133" ht="14.75" customHeight="1" x14ac:dyDescent="0.35">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EC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c r="DU52" s="16">
        <f t="shared" si="192"/>
        <v>23769.55</v>
      </c>
      <c r="DV52" s="16">
        <f t="shared" si="192"/>
        <v>23823.449999999997</v>
      </c>
      <c r="DW52" s="16">
        <f t="shared" si="192"/>
        <v>23768.699999999997</v>
      </c>
      <c r="DX52" s="16">
        <f t="shared" si="192"/>
        <v>23827.949999999997</v>
      </c>
      <c r="DY52" s="16">
        <f t="shared" si="192"/>
        <v>23868.7</v>
      </c>
      <c r="DZ52" s="16">
        <f t="shared" si="192"/>
        <v>24023.15</v>
      </c>
      <c r="EA52" s="16">
        <f t="shared" si="192"/>
        <v>24101.050000000003</v>
      </c>
      <c r="EB52" s="16">
        <f t="shared" si="192"/>
        <v>23870.05</v>
      </c>
      <c r="EC52" s="16">
        <f t="shared" si="192"/>
        <v>23667</v>
      </c>
    </row>
    <row r="53" spans="1:133" ht="14.75" customHeight="1" x14ac:dyDescent="0.35">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EC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c r="DU53" s="16">
        <f t="shared" si="198"/>
        <v>11884.775</v>
      </c>
      <c r="DV53" s="16">
        <f t="shared" si="198"/>
        <v>11911.724999999999</v>
      </c>
      <c r="DW53" s="16">
        <f t="shared" si="198"/>
        <v>11884.349999999999</v>
      </c>
      <c r="DX53" s="16">
        <f t="shared" si="198"/>
        <v>11913.974999999999</v>
      </c>
      <c r="DY53" s="16">
        <f t="shared" si="198"/>
        <v>11934.35</v>
      </c>
      <c r="DZ53" s="16">
        <f t="shared" si="198"/>
        <v>12011.575000000001</v>
      </c>
      <c r="EA53" s="16">
        <f t="shared" si="198"/>
        <v>12050.525000000001</v>
      </c>
      <c r="EB53" s="16">
        <f t="shared" si="198"/>
        <v>11935.025</v>
      </c>
      <c r="EC53" s="16">
        <f t="shared" si="198"/>
        <v>11833.5</v>
      </c>
    </row>
    <row r="54" spans="1:133" ht="14.75" customHeight="1" x14ac:dyDescent="0.35">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EC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c r="DU54" s="16">
        <f t="shared" si="204"/>
        <v>11911.425000000001</v>
      </c>
      <c r="DV54" s="16">
        <f t="shared" si="204"/>
        <v>11923.075000000001</v>
      </c>
      <c r="DW54" s="16">
        <f t="shared" si="204"/>
        <v>11868.849999999999</v>
      </c>
      <c r="DX54" s="16">
        <f t="shared" si="204"/>
        <v>11935.258333333335</v>
      </c>
      <c r="DY54" s="16">
        <f t="shared" si="204"/>
        <v>11926.65</v>
      </c>
      <c r="DZ54" s="16">
        <f t="shared" si="204"/>
        <v>12062.891666666663</v>
      </c>
      <c r="EA54" s="16">
        <f t="shared" si="204"/>
        <v>12031.275000000001</v>
      </c>
      <c r="EB54" s="16">
        <f t="shared" si="204"/>
        <v>11874.175000000001</v>
      </c>
      <c r="EC54" s="16">
        <f t="shared" si="204"/>
        <v>11858.266666666666</v>
      </c>
    </row>
    <row r="55" spans="1:133" ht="14.75" customHeight="1" x14ac:dyDescent="0.35">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EC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c r="DU55" s="16">
        <f t="shared" si="210"/>
        <v>11898.1</v>
      </c>
      <c r="DV55" s="16">
        <f t="shared" si="210"/>
        <v>11917.4</v>
      </c>
      <c r="DW55" s="16">
        <f t="shared" si="210"/>
        <v>11876.599999999999</v>
      </c>
      <c r="DX55" s="16">
        <f t="shared" si="210"/>
        <v>11924.616666666667</v>
      </c>
      <c r="DY55" s="16">
        <f t="shared" si="210"/>
        <v>11930.5</v>
      </c>
      <c r="DZ55" s="16">
        <f t="shared" si="210"/>
        <v>12037.233333333332</v>
      </c>
      <c r="EA55" s="16">
        <f t="shared" si="210"/>
        <v>12040.900000000001</v>
      </c>
      <c r="EB55" s="16">
        <f t="shared" si="210"/>
        <v>11904.6</v>
      </c>
      <c r="EC55" s="16">
        <f t="shared" si="210"/>
        <v>11845.883333333333</v>
      </c>
    </row>
    <row r="56" spans="1:133" ht="14.75" customHeight="1" x14ac:dyDescent="0.35">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EC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c r="DU56" s="16">
        <f t="shared" si="216"/>
        <v>11884.775</v>
      </c>
      <c r="DV56" s="16">
        <f t="shared" si="216"/>
        <v>11911.724999999999</v>
      </c>
      <c r="DW56" s="16">
        <f t="shared" si="216"/>
        <v>11884.349999999999</v>
      </c>
      <c r="DX56" s="16">
        <f t="shared" si="216"/>
        <v>11913.974999999999</v>
      </c>
      <c r="DY56" s="16">
        <f t="shared" si="216"/>
        <v>11934.35</v>
      </c>
      <c r="DZ56" s="16">
        <f t="shared" si="216"/>
        <v>12011.575000000001</v>
      </c>
      <c r="EA56" s="16">
        <f t="shared" si="216"/>
        <v>12050.525000000001</v>
      </c>
      <c r="EB56" s="16">
        <f t="shared" si="216"/>
        <v>11935.025</v>
      </c>
      <c r="EC56" s="16">
        <f t="shared" si="216"/>
        <v>11833.5</v>
      </c>
    </row>
    <row r="57" spans="1:133" ht="14.75" customHeight="1" x14ac:dyDescent="0.35">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EC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c r="DU57" s="31">
        <f t="shared" si="223"/>
        <v>26.650000000001455</v>
      </c>
      <c r="DV57" s="31">
        <f t="shared" si="223"/>
        <v>11.350000000002183</v>
      </c>
      <c r="DW57" s="31">
        <f t="shared" si="223"/>
        <v>15.5</v>
      </c>
      <c r="DX57" s="31">
        <f t="shared" si="223"/>
        <v>21.283333333336486</v>
      </c>
      <c r="DY57" s="31">
        <f t="shared" si="223"/>
        <v>7.7000000000007276</v>
      </c>
      <c r="DZ57" s="31">
        <f t="shared" si="223"/>
        <v>51.316666666662059</v>
      </c>
      <c r="EA57" s="31">
        <f t="shared" si="223"/>
        <v>19.25</v>
      </c>
      <c r="EB57" s="31">
        <f t="shared" si="223"/>
        <v>60.849999999998545</v>
      </c>
      <c r="EC57" s="31">
        <f t="shared" si="223"/>
        <v>24.766666666666424</v>
      </c>
    </row>
    <row r="58" spans="1:133" ht="14.7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33" ht="14.7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33" ht="14.7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33" ht="14.7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33" ht="14.7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33" ht="14.7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33" ht="14.7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2019-06-12T19:55:53Z</dcterms:modified>
</cp:coreProperties>
</file>