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Archives" sheetId="14" r:id="rId3"/>
    <sheet name="Stock-List" sheetId="13" r:id="rId4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E31" i="14" l="1"/>
  <c r="D31" i="14"/>
  <c r="A31" i="14"/>
  <c r="F30" i="14"/>
  <c r="F29" i="14" s="1"/>
  <c r="F32" i="14" s="1"/>
  <c r="E30" i="14"/>
  <c r="D30" i="14"/>
  <c r="C30" i="14"/>
  <c r="B30" i="14"/>
  <c r="B29" i="14" s="1"/>
  <c r="B32" i="14" s="1"/>
  <c r="A30" i="14"/>
  <c r="E29" i="14"/>
  <c r="E32" i="14" s="1"/>
  <c r="D29" i="14"/>
  <c r="D32" i="14" s="1"/>
  <c r="A29" i="14"/>
  <c r="A32" i="14" s="1"/>
  <c r="F28" i="14"/>
  <c r="F31" i="14" s="1"/>
  <c r="E28" i="14"/>
  <c r="D28" i="14"/>
  <c r="C28" i="14"/>
  <c r="C31" i="14" s="1"/>
  <c r="B28" i="14"/>
  <c r="B31" i="14" s="1"/>
  <c r="A28" i="14"/>
  <c r="F27" i="14"/>
  <c r="E27" i="14"/>
  <c r="D27" i="14"/>
  <c r="C27" i="14"/>
  <c r="B27" i="14"/>
  <c r="A27" i="14"/>
  <c r="F26" i="14"/>
  <c r="F22" i="14" s="1"/>
  <c r="C26" i="14"/>
  <c r="C22" i="14" s="1"/>
  <c r="B26" i="14"/>
  <c r="B22" i="14" s="1"/>
  <c r="F25" i="14"/>
  <c r="E25" i="14"/>
  <c r="E26" i="14" s="1"/>
  <c r="D25" i="14"/>
  <c r="D26" i="14" s="1"/>
  <c r="C25" i="14"/>
  <c r="B25" i="14"/>
  <c r="A25" i="14"/>
  <c r="A26" i="14" s="1"/>
  <c r="F23" i="14"/>
  <c r="C23" i="14"/>
  <c r="B23" i="14"/>
  <c r="F21" i="14"/>
  <c r="C21" i="14"/>
  <c r="B21" i="14"/>
  <c r="F20" i="14"/>
  <c r="E20" i="14"/>
  <c r="D20" i="14"/>
  <c r="C20" i="14"/>
  <c r="B20" i="14"/>
  <c r="A20" i="14"/>
  <c r="F19" i="14"/>
  <c r="C19" i="14"/>
  <c r="B19" i="14"/>
  <c r="F18" i="14"/>
  <c r="E18" i="14"/>
  <c r="E23" i="14" s="1"/>
  <c r="D18" i="14"/>
  <c r="D23" i="14" s="1"/>
  <c r="C18" i="14"/>
  <c r="B18" i="14"/>
  <c r="A18" i="14"/>
  <c r="A23" i="14" s="1"/>
  <c r="E15" i="14"/>
  <c r="D15" i="14"/>
  <c r="A15" i="14"/>
  <c r="F11" i="14"/>
  <c r="F14" i="14" s="1"/>
  <c r="F16" i="14" s="1"/>
  <c r="E11" i="14"/>
  <c r="E14" i="14" s="1"/>
  <c r="E16" i="14" s="1"/>
  <c r="D11" i="14"/>
  <c r="D14" i="14" s="1"/>
  <c r="D16" i="14" s="1"/>
  <c r="C11" i="14"/>
  <c r="C15" i="14" s="1"/>
  <c r="B11" i="14"/>
  <c r="B14" i="14" s="1"/>
  <c r="B16" i="14" s="1"/>
  <c r="A11" i="14"/>
  <c r="A14" i="14" s="1"/>
  <c r="A16" i="14" s="1"/>
  <c r="F8" i="14"/>
  <c r="E8" i="14"/>
  <c r="D8" i="14"/>
  <c r="B8" i="14"/>
  <c r="A8" i="14"/>
  <c r="E7" i="14"/>
  <c r="D7" i="14"/>
  <c r="A7" i="14"/>
  <c r="F6" i="14"/>
  <c r="D6" i="14"/>
  <c r="B6" i="14"/>
  <c r="F4" i="2"/>
  <c r="F3" i="2"/>
  <c r="F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6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K30" i="2"/>
  <c r="K28" i="2"/>
  <c r="K31" i="2" s="1"/>
  <c r="K27" i="2"/>
  <c r="K25" i="2"/>
  <c r="K26" i="2" s="1"/>
  <c r="K20" i="2"/>
  <c r="K18" i="2"/>
  <c r="K23" i="2" s="1"/>
  <c r="K11" i="2"/>
  <c r="A10" i="14" l="1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A6" i="14"/>
  <c r="E6" i="14"/>
  <c r="C7" i="14"/>
  <c r="C12" i="14"/>
  <c r="K15" i="2"/>
  <c r="K8" i="2"/>
  <c r="K6" i="2" s="1"/>
  <c r="K29" i="2"/>
  <c r="K32" i="2" s="1"/>
  <c r="K12" i="2" s="1"/>
  <c r="K14" i="2"/>
  <c r="K22" i="2"/>
  <c r="K19" i="2"/>
  <c r="K21" i="2"/>
  <c r="K7" i="2"/>
  <c r="J30" i="2"/>
  <c r="J28" i="2"/>
  <c r="J31" i="2" s="1"/>
  <c r="J27" i="2"/>
  <c r="J25" i="2"/>
  <c r="J26" i="2" s="1"/>
  <c r="J20" i="2"/>
  <c r="J18" i="2"/>
  <c r="J23" i="2" s="1"/>
  <c r="J11" i="2"/>
  <c r="J14" i="2" s="1"/>
  <c r="I30" i="2"/>
  <c r="I28" i="2"/>
  <c r="I31" i="2" s="1"/>
  <c r="I27" i="2"/>
  <c r="I25" i="2"/>
  <c r="I20" i="2"/>
  <c r="I18" i="2"/>
  <c r="I23" i="2" s="1"/>
  <c r="I11" i="2"/>
  <c r="I8" i="2" s="1"/>
  <c r="K16" i="2" l="1"/>
  <c r="K10" i="2"/>
  <c r="I29" i="2"/>
  <c r="I32" i="2" s="1"/>
  <c r="I10" i="2" s="1"/>
  <c r="J15" i="2"/>
  <c r="J8" i="2"/>
  <c r="J29" i="2"/>
  <c r="J32" i="2" s="1"/>
  <c r="J12" i="2" s="1"/>
  <c r="I14" i="2"/>
  <c r="I16" i="2" s="1"/>
  <c r="I15" i="2"/>
  <c r="J21" i="2"/>
  <c r="J22" i="2"/>
  <c r="J19" i="2"/>
  <c r="J16" i="2"/>
  <c r="J7" i="2"/>
  <c r="I26" i="2"/>
  <c r="I7" i="2"/>
  <c r="I6" i="2"/>
  <c r="H30" i="2"/>
  <c r="G30" i="2"/>
  <c r="H28" i="2"/>
  <c r="H31" i="2" s="1"/>
  <c r="G28" i="2"/>
  <c r="G31" i="2" s="1"/>
  <c r="H27" i="2"/>
  <c r="G27" i="2"/>
  <c r="H25" i="2"/>
  <c r="H26" i="2" s="1"/>
  <c r="G25" i="2"/>
  <c r="G26" i="2" s="1"/>
  <c r="H20" i="2"/>
  <c r="G20" i="2"/>
  <c r="H18" i="2"/>
  <c r="H23" i="2" s="1"/>
  <c r="G18" i="2"/>
  <c r="G23" i="2" s="1"/>
  <c r="H11" i="2"/>
  <c r="H14" i="2" s="1"/>
  <c r="G11" i="2"/>
  <c r="G15" i="2" l="1"/>
  <c r="I12" i="2"/>
  <c r="J6" i="2"/>
  <c r="J10" i="2"/>
  <c r="I21" i="2"/>
  <c r="I19" i="2"/>
  <c r="I22" i="2"/>
  <c r="H29" i="2"/>
  <c r="H32" i="2" s="1"/>
  <c r="H10" i="2" s="1"/>
  <c r="G29" i="2"/>
  <c r="G32" i="2" s="1"/>
  <c r="G10" i="2" s="1"/>
  <c r="G7" i="2"/>
  <c r="G8" i="2"/>
  <c r="G22" i="2"/>
  <c r="G21" i="2"/>
  <c r="G19" i="2"/>
  <c r="H16" i="2"/>
  <c r="H22" i="2"/>
  <c r="H21" i="2"/>
  <c r="H19" i="2"/>
  <c r="H15" i="2"/>
  <c r="G14" i="2"/>
  <c r="H7" i="2"/>
  <c r="H8" i="2"/>
  <c r="H12" i="2" l="1"/>
  <c r="G12" i="2"/>
  <c r="G6" i="2"/>
  <c r="G16" i="2"/>
  <c r="H6" i="2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<sst xmlns="http://schemas.openxmlformats.org/spreadsheetml/2006/main" count="69" uniqueCount="66">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</sst>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45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54"/>
  <sheetViews>
    <sheetView showGridLines="0" tabSelected="1" zoomScale="110" zoomScaleNormal="110" workbookViewId="0">
      <selection activeCell="O13" sqref="O13"/>
    </sheetView>
  </sheetViews>
  <sheetFormatPr defaultColWidth="8.77734375" defaultRowHeight="14.7" customHeight="1"/>
  <cols>
    <col min="1" max="4" width="8.77734375" style="19" customWidth="1"/>
    <col min="5" max="11" width="10.77734375" style="19" customWidth="1"/>
    <col min="12" max="12" width="9.21875" style="19" bestFit="1" customWidth="1"/>
    <col min="13" max="13" width="11" style="17" bestFit="1" customWidth="1"/>
    <col min="14" max="14" width="13.77734375" style="19" bestFit="1" customWidth="1"/>
    <col min="15" max="16" width="10.44140625" style="19" bestFit="1" customWidth="1"/>
    <col min="17" max="253" width="8.77734375" style="19" customWidth="1"/>
    <col min="254" max="16384" width="8.77734375" style="20"/>
  </cols>
  <sheetData>
    <row r="1" spans="1:16" ht="15" customHeight="1" thickBot="1">
      <c r="A1" s="14"/>
      <c r="B1" s="15"/>
      <c r="C1" s="15"/>
      <c r="D1" s="15"/>
      <c r="E1" s="1" t="s">
        <v>32</v>
      </c>
      <c r="F1" s="1" t="s">
        <v>0</v>
      </c>
      <c r="G1" s="2">
        <v>43864</v>
      </c>
      <c r="H1" s="2">
        <v>43865</v>
      </c>
      <c r="I1" s="2">
        <v>43866</v>
      </c>
      <c r="J1" s="2">
        <v>43867</v>
      </c>
      <c r="K1" s="2">
        <v>43868</v>
      </c>
      <c r="L1" s="2"/>
      <c r="N1" s="16" t="s">
        <v>27</v>
      </c>
      <c r="O1" s="18">
        <v>11649.7</v>
      </c>
      <c r="P1" s="18"/>
    </row>
    <row r="2" spans="1:16" ht="15" customHeight="1" thickBot="1">
      <c r="A2" s="21"/>
      <c r="B2" s="22"/>
      <c r="C2" s="22"/>
      <c r="D2" s="3" t="s">
        <v>1</v>
      </c>
      <c r="E2" s="23">
        <v>12430.5</v>
      </c>
      <c r="F2" s="23">
        <f>MAX(G2:K2)</f>
        <v>12160.6</v>
      </c>
      <c r="G2" s="23">
        <v>11749.85</v>
      </c>
      <c r="H2" s="23">
        <v>11986.15</v>
      </c>
      <c r="I2" s="23">
        <v>12098.15</v>
      </c>
      <c r="J2" s="23">
        <v>12160.6</v>
      </c>
      <c r="K2" s="23">
        <v>12154.7</v>
      </c>
      <c r="L2" s="23"/>
      <c r="N2" s="16" t="s">
        <v>28</v>
      </c>
      <c r="O2" s="18">
        <v>12160.6</v>
      </c>
      <c r="P2" s="18"/>
    </row>
    <row r="3" spans="1:16" ht="15" customHeight="1" thickBot="1">
      <c r="A3" s="21"/>
      <c r="B3" s="4"/>
      <c r="C3" s="5"/>
      <c r="D3" s="3" t="s">
        <v>2</v>
      </c>
      <c r="E3" s="24">
        <v>11929.6</v>
      </c>
      <c r="F3" s="24">
        <f>MIN(G3:K3)</f>
        <v>11614.5</v>
      </c>
      <c r="G3" s="24">
        <v>11614.5</v>
      </c>
      <c r="H3" s="24">
        <v>11783.4</v>
      </c>
      <c r="I3" s="24">
        <v>11953.35</v>
      </c>
      <c r="J3" s="24">
        <v>12084.65</v>
      </c>
      <c r="K3" s="24">
        <v>12073.95</v>
      </c>
      <c r="L3" s="24"/>
      <c r="N3" s="16" t="s">
        <v>29</v>
      </c>
      <c r="O3" s="18"/>
      <c r="P3" s="18"/>
    </row>
    <row r="4" spans="1:16" ht="15" customHeight="1">
      <c r="A4" s="21"/>
      <c r="B4" s="4"/>
      <c r="C4" s="5"/>
      <c r="D4" s="3" t="s">
        <v>3</v>
      </c>
      <c r="E4" s="25">
        <v>11962.1</v>
      </c>
      <c r="F4" s="25">
        <f>K4</f>
        <v>12098.35</v>
      </c>
      <c r="G4" s="25">
        <v>11707.9</v>
      </c>
      <c r="H4" s="25">
        <v>11979.65</v>
      </c>
      <c r="I4" s="25">
        <v>12089.15</v>
      </c>
      <c r="J4" s="25">
        <v>12137.95</v>
      </c>
      <c r="K4" s="25">
        <v>12098.35</v>
      </c>
      <c r="L4" s="25"/>
    </row>
    <row r="5" spans="1:16" ht="15" customHeight="1">
      <c r="A5" s="12" t="s">
        <v>4</v>
      </c>
      <c r="B5" s="13"/>
      <c r="C5" s="13"/>
      <c r="D5" s="13"/>
      <c r="E5" s="22"/>
      <c r="F5" s="22"/>
      <c r="G5" s="22"/>
      <c r="H5" s="22"/>
      <c r="I5" s="22"/>
      <c r="J5" s="22"/>
      <c r="K5" s="22"/>
      <c r="L5" s="22"/>
      <c r="N5" s="26" t="s">
        <v>30</v>
      </c>
      <c r="O5" s="27"/>
      <c r="P5" s="27"/>
    </row>
    <row r="6" spans="1:16" ht="15" customHeight="1">
      <c r="A6" s="28"/>
      <c r="B6" s="29"/>
      <c r="C6" s="29"/>
      <c r="D6" s="6" t="s">
        <v>5</v>
      </c>
      <c r="E6" s="30">
        <f>E8+E25</f>
        <v>12786.099999999999</v>
      </c>
      <c r="F6" s="30">
        <f>F8+F25</f>
        <v>12847.233333333332</v>
      </c>
      <c r="G6" s="30">
        <f>G8+G25</f>
        <v>11902.35</v>
      </c>
      <c r="H6" s="30">
        <f>H8+H25</f>
        <v>12252.15</v>
      </c>
      <c r="I6" s="30">
        <f>I8+I25</f>
        <v>12285.216666666665</v>
      </c>
      <c r="J6" s="30">
        <f>J8+J25</f>
        <v>12246.766666666665</v>
      </c>
      <c r="K6" s="30">
        <f>K8+K25</f>
        <v>12224.8</v>
      </c>
      <c r="L6" s="30"/>
      <c r="N6" s="43">
        <v>0.23599999999999999</v>
      </c>
      <c r="O6" s="44">
        <f>VALUE(23.6/100*(O1-O2)+O2)</f>
        <v>12040.027600000001</v>
      </c>
      <c r="P6" s="44">
        <f>VALUE(23.6/100*(P1-P2)+P2)</f>
        <v>0</v>
      </c>
    </row>
    <row r="7" spans="1:16" ht="15" customHeight="1">
      <c r="A7" s="28"/>
      <c r="B7" s="29"/>
      <c r="C7" s="29"/>
      <c r="D7" s="6" t="s">
        <v>6</v>
      </c>
      <c r="E7" s="31">
        <f>E11+E25</f>
        <v>12608.3</v>
      </c>
      <c r="F7" s="31">
        <f>F11+F25</f>
        <v>12503.916666666666</v>
      </c>
      <c r="G7" s="31">
        <f>G11+G25</f>
        <v>11826.1</v>
      </c>
      <c r="H7" s="31">
        <f>H11+H25</f>
        <v>12119.15</v>
      </c>
      <c r="I7" s="31">
        <f>I11+I25</f>
        <v>12191.683333333332</v>
      </c>
      <c r="J7" s="31">
        <f>J11+J25</f>
        <v>12203.683333333332</v>
      </c>
      <c r="K7" s="31">
        <f>K11+K25</f>
        <v>12189.75</v>
      </c>
      <c r="L7" s="31"/>
      <c r="N7" s="43">
        <v>0.38200000000000001</v>
      </c>
      <c r="O7" s="44">
        <f>38.2/100*(O1-O2)+O2</f>
        <v>11965.4362</v>
      </c>
      <c r="P7" s="44">
        <f>38.2/100*(P1-P2)+P2</f>
        <v>0</v>
      </c>
    </row>
    <row r="8" spans="1:16" ht="15" customHeight="1">
      <c r="A8" s="28"/>
      <c r="B8" s="29"/>
      <c r="C8" s="29"/>
      <c r="D8" s="6" t="s">
        <v>7</v>
      </c>
      <c r="E8" s="32">
        <f>(2*E11)-E3</f>
        <v>12285.199999999999</v>
      </c>
      <c r="F8" s="32">
        <f>(2*F11)-F3</f>
        <v>12301.133333333331</v>
      </c>
      <c r="G8" s="32">
        <f>(2*G11)-G3</f>
        <v>11767</v>
      </c>
      <c r="H8" s="32">
        <f>(2*H11)-H3</f>
        <v>12049.4</v>
      </c>
      <c r="I8" s="32">
        <f>(2*I11)-I3</f>
        <v>12140.416666666666</v>
      </c>
      <c r="J8" s="32">
        <f>(2*J11)-J3</f>
        <v>12170.816666666664</v>
      </c>
      <c r="K8" s="32">
        <f>(2*K11)-K3</f>
        <v>12144.05</v>
      </c>
      <c r="L8" s="32"/>
      <c r="N8" s="43">
        <v>0.5</v>
      </c>
      <c r="O8" s="44">
        <f>VALUE(50/100*(O1-O2)+O2)</f>
        <v>11905.150000000001</v>
      </c>
      <c r="P8" s="44">
        <f>VALUE(50/100*(P1-P2)+P2)</f>
        <v>0</v>
      </c>
    </row>
    <row r="9" spans="1:16" ht="15" customHeight="1">
      <c r="A9" s="28"/>
      <c r="B9" s="29"/>
      <c r="C9" s="29"/>
      <c r="D9" s="7"/>
      <c r="E9" s="25"/>
      <c r="F9" s="25"/>
      <c r="G9" s="25"/>
      <c r="H9" s="25"/>
      <c r="I9" s="25"/>
      <c r="J9" s="25"/>
      <c r="K9" s="25"/>
      <c r="L9" s="25"/>
      <c r="N9" s="43">
        <v>0.61799999999999999</v>
      </c>
      <c r="O9" s="44">
        <f>VALUE(61.8/100*(O1-O2)+O2)</f>
        <v>11844.863800000001</v>
      </c>
      <c r="P9" s="44">
        <f>VALUE(61.8/100*(P1-P2)+P2)</f>
        <v>0</v>
      </c>
    </row>
    <row r="10" spans="1:16" ht="15" customHeight="1">
      <c r="A10" s="28"/>
      <c r="B10" s="29"/>
      <c r="C10" s="29"/>
      <c r="D10" s="6" t="s">
        <v>8</v>
      </c>
      <c r="E10" s="33">
        <f>E11+E32/2</f>
        <v>12034.75</v>
      </c>
      <c r="F10" s="33">
        <f>F11+F32/2</f>
        <v>12028.083333333332</v>
      </c>
      <c r="G10" s="33">
        <f>G11+G32/2</f>
        <v>11699.325000000001</v>
      </c>
      <c r="H10" s="33">
        <f>H11+H32/2</f>
        <v>11948.025</v>
      </c>
      <c r="I10" s="33">
        <f>I11+I32/2</f>
        <v>12068.016666666666</v>
      </c>
      <c r="J10" s="33">
        <f>J11+J32/2</f>
        <v>12132.841666666664</v>
      </c>
      <c r="K10" s="33">
        <f>K11+K32/2</f>
        <v>12114.325000000001</v>
      </c>
      <c r="L10" s="33"/>
      <c r="N10" s="43">
        <v>0.70699999999999996</v>
      </c>
      <c r="O10" s="44">
        <f>VALUE(70.7/100*(O1-O2)+O2)</f>
        <v>11799.393700000001</v>
      </c>
      <c r="P10" s="44">
        <f>VALUE(70.7/100*(P1-P2)+P2)</f>
        <v>0</v>
      </c>
    </row>
    <row r="11" spans="1:16" ht="15" customHeight="1">
      <c r="A11" s="28"/>
      <c r="B11" s="29"/>
      <c r="C11" s="29"/>
      <c r="D11" s="6" t="s">
        <v>9</v>
      </c>
      <c r="E11" s="25">
        <f>(E2+E3+E4)/3</f>
        <v>12107.4</v>
      </c>
      <c r="F11" s="25">
        <f>(F2+F3+F4)/3</f>
        <v>11957.816666666666</v>
      </c>
      <c r="G11" s="25">
        <f>(G2+G3+G4)/3</f>
        <v>11690.75</v>
      </c>
      <c r="H11" s="25">
        <f>(H2+H3+H4)/3</f>
        <v>11916.4</v>
      </c>
      <c r="I11" s="25">
        <f>(I2+I3+I4)/3</f>
        <v>12046.883333333333</v>
      </c>
      <c r="J11" s="25">
        <f>(J2+J3+J4)/3</f>
        <v>12127.733333333332</v>
      </c>
      <c r="K11" s="25">
        <f>(K2+K3+K4)/3</f>
        <v>12109</v>
      </c>
      <c r="L11" s="25"/>
      <c r="N11" s="43">
        <v>0.78600000000000003</v>
      </c>
      <c r="O11" s="44">
        <f>VALUE(78.6/100*(O1-O2)+O2)</f>
        <v>11759.0326</v>
      </c>
      <c r="P11" s="44">
        <f>VALUE(78.6/100*(P1-P2)+P2)</f>
        <v>0</v>
      </c>
    </row>
    <row r="12" spans="1:16" ht="15" customHeight="1">
      <c r="A12" s="28"/>
      <c r="B12" s="29"/>
      <c r="C12" s="29"/>
      <c r="D12" s="6" t="s">
        <v>10</v>
      </c>
      <c r="E12" s="35">
        <f>E11-E32/2</f>
        <v>12180.05</v>
      </c>
      <c r="F12" s="35">
        <f>F11-F32/2</f>
        <v>11887.55</v>
      </c>
      <c r="G12" s="35">
        <f>G11-G32/2</f>
        <v>11682.174999999999</v>
      </c>
      <c r="H12" s="35">
        <f>H11-H32/2</f>
        <v>11884.775</v>
      </c>
      <c r="I12" s="35">
        <f>I11-I32/2</f>
        <v>12025.75</v>
      </c>
      <c r="J12" s="35">
        <f>J11-J32/2</f>
        <v>12122.625</v>
      </c>
      <c r="K12" s="35">
        <f>K11-K32/2</f>
        <v>12103.674999999999</v>
      </c>
      <c r="L12" s="35"/>
      <c r="N12" s="43">
        <v>1</v>
      </c>
      <c r="O12" s="44">
        <f>VALUE(100/100*(O1-O2)+O2)</f>
        <v>11649.7</v>
      </c>
      <c r="P12" s="44">
        <f>VALUE(100/100*(P1-P2)+P2)</f>
        <v>0</v>
      </c>
    </row>
    <row r="13" spans="1:16" ht="15" customHeight="1">
      <c r="A13" s="28"/>
      <c r="B13" s="29"/>
      <c r="C13" s="29"/>
      <c r="D13" s="7"/>
      <c r="E13" s="25"/>
      <c r="F13" s="25"/>
      <c r="G13" s="25"/>
      <c r="H13" s="25"/>
      <c r="I13" s="25"/>
      <c r="J13" s="25"/>
      <c r="K13" s="25"/>
      <c r="L13" s="25"/>
      <c r="N13" s="43">
        <v>1.236</v>
      </c>
      <c r="O13" s="44">
        <f>VALUE(123.6/100*(O1-O2)+O2)</f>
        <v>11529.127600000002</v>
      </c>
      <c r="P13" s="44">
        <f>VALUE(123.6/100*(P1-P2)+P2)</f>
        <v>0</v>
      </c>
    </row>
    <row r="14" spans="1:16" ht="15" customHeight="1">
      <c r="A14" s="28"/>
      <c r="B14" s="29"/>
      <c r="C14" s="29"/>
      <c r="D14" s="6" t="s">
        <v>11</v>
      </c>
      <c r="E14" s="36">
        <f>2*E11-E2</f>
        <v>11784.3</v>
      </c>
      <c r="F14" s="36">
        <f>2*F11-F2</f>
        <v>11755.033333333331</v>
      </c>
      <c r="G14" s="36">
        <f>2*G11-G2</f>
        <v>11631.65</v>
      </c>
      <c r="H14" s="36">
        <f>2*H11-H2</f>
        <v>11846.65</v>
      </c>
      <c r="I14" s="36">
        <f>2*I11-I2</f>
        <v>11995.616666666667</v>
      </c>
      <c r="J14" s="36">
        <f>2*J11-J2</f>
        <v>12094.866666666663</v>
      </c>
      <c r="K14" s="36">
        <f>2*K11-K2</f>
        <v>12063.3</v>
      </c>
      <c r="L14" s="36"/>
      <c r="N14" s="37"/>
      <c r="O14" s="34"/>
      <c r="P14" s="34"/>
    </row>
    <row r="15" spans="1:16" ht="15" customHeight="1">
      <c r="A15" s="28"/>
      <c r="B15" s="29"/>
      <c r="C15" s="29"/>
      <c r="D15" s="6" t="s">
        <v>12</v>
      </c>
      <c r="E15" s="38">
        <f>E11-E25</f>
        <v>11606.5</v>
      </c>
      <c r="F15" s="38">
        <f>F11-F25</f>
        <v>11411.716666666665</v>
      </c>
      <c r="G15" s="38">
        <f>G11-G25</f>
        <v>11555.4</v>
      </c>
      <c r="H15" s="38">
        <f>H11-H25</f>
        <v>11713.65</v>
      </c>
      <c r="I15" s="38">
        <f>I11-I25</f>
        <v>11902.083333333334</v>
      </c>
      <c r="J15" s="38">
        <f>J11-J25</f>
        <v>12051.783333333331</v>
      </c>
      <c r="K15" s="38">
        <f>K11-K25</f>
        <v>12028.25</v>
      </c>
      <c r="L15" s="38"/>
      <c r="N15" s="42" t="s">
        <v>31</v>
      </c>
      <c r="O15" s="34"/>
      <c r="P15" s="34"/>
    </row>
    <row r="16" spans="1:16" ht="15" customHeight="1">
      <c r="A16" s="28"/>
      <c r="B16" s="29"/>
      <c r="C16" s="29"/>
      <c r="D16" s="6" t="s">
        <v>13</v>
      </c>
      <c r="E16" s="39">
        <f>E14-E25</f>
        <v>11283.4</v>
      </c>
      <c r="F16" s="39">
        <f>F14-F25</f>
        <v>11208.933333333331</v>
      </c>
      <c r="G16" s="39">
        <f>G14-G25</f>
        <v>11496.3</v>
      </c>
      <c r="H16" s="39">
        <f>H14-H25</f>
        <v>11643.9</v>
      </c>
      <c r="I16" s="39">
        <f>I14-I25</f>
        <v>11850.816666666668</v>
      </c>
      <c r="J16" s="39">
        <f>J14-J25</f>
        <v>12018.916666666662</v>
      </c>
      <c r="K16" s="39">
        <f>K14-K25</f>
        <v>11982.55</v>
      </c>
      <c r="L16" s="39"/>
      <c r="N16" s="43">
        <v>0.38200000000000001</v>
      </c>
      <c r="O16" s="44">
        <f>VALUE(O3-38.2/100*(O1-O2))</f>
        <v>195.16379999999987</v>
      </c>
      <c r="P16" s="44">
        <f>VALUE(P3-38.2/100*(P1-P2))</f>
        <v>0</v>
      </c>
    </row>
    <row r="17" spans="1:16" ht="15" customHeight="1">
      <c r="A17" s="12" t="s">
        <v>14</v>
      </c>
      <c r="B17" s="13"/>
      <c r="C17" s="13"/>
      <c r="D17" s="13"/>
      <c r="E17" s="5"/>
      <c r="F17" s="5"/>
      <c r="G17" s="5"/>
      <c r="H17" s="5"/>
      <c r="I17" s="5"/>
      <c r="J17" s="5"/>
      <c r="K17" s="5"/>
      <c r="L17" s="5"/>
      <c r="N17" s="43">
        <v>0.5</v>
      </c>
      <c r="O17" s="44">
        <f>VALUE(O3-50/100*(O1-O2))</f>
        <v>255.44999999999982</v>
      </c>
      <c r="P17" s="44">
        <f>VALUE(P3-50/100*(P1-P2))</f>
        <v>0</v>
      </c>
    </row>
    <row r="18" spans="1:16" ht="15" customHeight="1">
      <c r="A18" s="28"/>
      <c r="B18" s="29"/>
      <c r="C18" s="29"/>
      <c r="D18" s="6" t="s">
        <v>15</v>
      </c>
      <c r="E18" s="31">
        <f>(E2/E3)*E4</f>
        <v>12464.364609877952</v>
      </c>
      <c r="F18" s="31">
        <f>(F2/F3)*F4</f>
        <v>12667.200052520557</v>
      </c>
      <c r="G18" s="31">
        <f>(G2/G3)*G4</f>
        <v>11844.33844031168</v>
      </c>
      <c r="H18" s="31">
        <f>(H2/H3)*H4</f>
        <v>12185.776757769405</v>
      </c>
      <c r="I18" s="31">
        <f>(I2/I3)*I4</f>
        <v>12235.595048459218</v>
      </c>
      <c r="J18" s="31">
        <f>(J2/J3)*J4</f>
        <v>12214.234981567528</v>
      </c>
      <c r="K18" s="31">
        <f>(K2/K3)*K4</f>
        <v>12179.26318603274</v>
      </c>
      <c r="L18" s="31"/>
      <c r="N18" s="43">
        <v>0.61799999999999999</v>
      </c>
      <c r="O18" s="44">
        <f>VALUE(O3-61.8/100*(O1-O2))</f>
        <v>315.73619999999977</v>
      </c>
      <c r="P18" s="44">
        <f>VALUE(P3-61.8/100*(P1-P2))</f>
        <v>0</v>
      </c>
    </row>
    <row r="19" spans="1:16" ht="15" customHeight="1">
      <c r="A19" s="28"/>
      <c r="B19" s="29"/>
      <c r="C19" s="29"/>
      <c r="D19" s="6" t="s">
        <v>16</v>
      </c>
      <c r="E19" s="32">
        <f>E4+E26/2</f>
        <v>12237.594999999999</v>
      </c>
      <c r="F19" s="32">
        <f>F4+F26/2</f>
        <v>12398.705</v>
      </c>
      <c r="G19" s="32">
        <f>G4+G26/2</f>
        <v>11782.342500000001</v>
      </c>
      <c r="H19" s="32">
        <f>H4+H26/2</f>
        <v>12091.1625</v>
      </c>
      <c r="I19" s="32">
        <f>I4+I26/2</f>
        <v>12168.789999999999</v>
      </c>
      <c r="J19" s="32">
        <f>J4+J26/2</f>
        <v>12179.722500000002</v>
      </c>
      <c r="K19" s="32">
        <f>K4+K26/2</f>
        <v>12142.762500000001</v>
      </c>
      <c r="L19" s="32"/>
      <c r="N19" s="43">
        <v>0.70699999999999996</v>
      </c>
      <c r="O19" s="44">
        <f>VALUE(O3-70.07/100*(O1-O2))</f>
        <v>357.98762999999968</v>
      </c>
      <c r="P19" s="44">
        <f>VALUE(P3-70.07/100*(P1-P2))</f>
        <v>0</v>
      </c>
    </row>
    <row r="20" spans="1:16" ht="15" customHeight="1">
      <c r="A20" s="28"/>
      <c r="B20" s="29"/>
      <c r="C20" s="29"/>
      <c r="D20" s="6" t="s">
        <v>3</v>
      </c>
      <c r="E20" s="25">
        <f>E4</f>
        <v>11962.1</v>
      </c>
      <c r="F20" s="25">
        <f>F4</f>
        <v>12098.35</v>
      </c>
      <c r="G20" s="25">
        <f>G4</f>
        <v>11707.9</v>
      </c>
      <c r="H20" s="25">
        <f>H4</f>
        <v>11979.65</v>
      </c>
      <c r="I20" s="25">
        <f>I4</f>
        <v>12089.15</v>
      </c>
      <c r="J20" s="25">
        <f>J4</f>
        <v>12137.95</v>
      </c>
      <c r="K20" s="25">
        <f>K4</f>
        <v>12098.35</v>
      </c>
      <c r="L20" s="25"/>
      <c r="N20" s="43">
        <v>1</v>
      </c>
      <c r="O20" s="44">
        <f>VALUE(O3-100/100*(O1-O2))</f>
        <v>510.89999999999964</v>
      </c>
      <c r="P20" s="44">
        <f>VALUE(P3-100/100*(P1-P2))</f>
        <v>0</v>
      </c>
    </row>
    <row r="21" spans="1:16" ht="15" customHeight="1">
      <c r="A21" s="28"/>
      <c r="B21" s="29"/>
      <c r="C21" s="29"/>
      <c r="D21" s="6" t="s">
        <v>17</v>
      </c>
      <c r="E21" s="24">
        <f>E4-E26/4</f>
        <v>11824.352500000001</v>
      </c>
      <c r="F21" s="24">
        <f>F4-F26/4</f>
        <v>11948.172500000001</v>
      </c>
      <c r="G21" s="24">
        <f>G4-G26/4</f>
        <v>11670.678749999999</v>
      </c>
      <c r="H21" s="24">
        <f>H4-H26/4</f>
        <v>11923.893749999999</v>
      </c>
      <c r="I21" s="24">
        <f>I4-I26/4</f>
        <v>12049.33</v>
      </c>
      <c r="J21" s="24">
        <f>J4-J26/4</f>
        <v>12117.063750000001</v>
      </c>
      <c r="K21" s="24">
        <f>K4-K26/4</f>
        <v>12076.143750000001</v>
      </c>
      <c r="L21" s="24"/>
      <c r="N21" s="43">
        <v>1.236</v>
      </c>
      <c r="O21" s="44">
        <f>VALUE(O3-123.6/100*(O1-O2))</f>
        <v>631.47239999999954</v>
      </c>
      <c r="P21" s="44">
        <f>VALUE(P3-123.6/100*(P1-P2))</f>
        <v>0</v>
      </c>
    </row>
    <row r="22" spans="1:16" ht="15" customHeight="1">
      <c r="A22" s="28"/>
      <c r="B22" s="29"/>
      <c r="C22" s="29"/>
      <c r="D22" s="6" t="s">
        <v>18</v>
      </c>
      <c r="E22" s="36">
        <f>E4-E26/2</f>
        <v>11686.605000000001</v>
      </c>
      <c r="F22" s="36">
        <f>F4-F26/2</f>
        <v>11797.995000000001</v>
      </c>
      <c r="G22" s="36">
        <f>G4-G26/2</f>
        <v>11633.457499999999</v>
      </c>
      <c r="H22" s="36">
        <f>H4-H26/2</f>
        <v>11868.137499999999</v>
      </c>
      <c r="I22" s="36">
        <f>I4-I26/2</f>
        <v>12009.51</v>
      </c>
      <c r="J22" s="36">
        <f>J4-J26/2</f>
        <v>12096.1775</v>
      </c>
      <c r="K22" s="36">
        <f>K4-K26/2</f>
        <v>12053.9375</v>
      </c>
      <c r="L22" s="36"/>
      <c r="N22" s="43">
        <v>1.3819999999999999</v>
      </c>
      <c r="O22" s="44">
        <f>VALUE(O3-138.2/100*(O1-O2))</f>
        <v>706.06379999999945</v>
      </c>
      <c r="P22" s="44">
        <f>VALUE(P3-138.2/100*(P1-P2))</f>
        <v>0</v>
      </c>
    </row>
    <row r="23" spans="1:16" ht="15" customHeight="1">
      <c r="A23" s="28"/>
      <c r="B23" s="29"/>
      <c r="C23" s="29"/>
      <c r="D23" s="6" t="s">
        <v>19</v>
      </c>
      <c r="E23" s="38">
        <f>E4-(E18-E4)</f>
        <v>11459.835390122049</v>
      </c>
      <c r="F23" s="38">
        <f>F4-(F18-F4)</f>
        <v>11529.499947479444</v>
      </c>
      <c r="G23" s="38">
        <f>G4-(G18-G4)</f>
        <v>11571.46155968832</v>
      </c>
      <c r="H23" s="38">
        <f>H4-(H18-H4)</f>
        <v>11773.523242230594</v>
      </c>
      <c r="I23" s="38">
        <f>I4-(I18-I4)</f>
        <v>11942.704951540782</v>
      </c>
      <c r="J23" s="38">
        <f>J4-(J18-J4)</f>
        <v>12061.665018432474</v>
      </c>
      <c r="K23" s="38">
        <f>K4-(K18-K4)</f>
        <v>12017.436813967261</v>
      </c>
      <c r="L23" s="38"/>
      <c r="N23" s="43">
        <v>1.5</v>
      </c>
      <c r="O23" s="44">
        <f>VALUE(O3-150/100*(O1-O2))</f>
        <v>766.34999999999945</v>
      </c>
      <c r="P23" s="44">
        <f>VALUE(P3-150/100*(P1-P2))</f>
        <v>0</v>
      </c>
    </row>
    <row r="24" spans="1:16" ht="15" customHeight="1">
      <c r="A24" s="12" t="s">
        <v>20</v>
      </c>
      <c r="B24" s="13"/>
      <c r="C24" s="13"/>
      <c r="D24" s="13"/>
      <c r="E24" s="5"/>
      <c r="F24" s="5"/>
      <c r="G24" s="5"/>
      <c r="H24" s="5"/>
      <c r="I24" s="5"/>
      <c r="J24" s="5"/>
      <c r="K24" s="5"/>
      <c r="L24" s="5"/>
      <c r="N24" s="43">
        <v>1.6180000000000001</v>
      </c>
      <c r="O24" s="44">
        <f>VALUE(O3-161.8/100*(O1-O2))</f>
        <v>826.63619999999946</v>
      </c>
      <c r="P24" s="44">
        <f>VALUE(P3-161.8/100*(P1-P2))</f>
        <v>0</v>
      </c>
    </row>
    <row r="25" spans="1:16" ht="15" customHeight="1">
      <c r="A25" s="28"/>
      <c r="B25" s="29"/>
      <c r="C25" s="29"/>
      <c r="D25" s="6" t="s">
        <v>21</v>
      </c>
      <c r="E25" s="40">
        <f>ABS(E2-E3)</f>
        <v>500.89999999999964</v>
      </c>
      <c r="F25" s="40">
        <f>ABS(F2-F3)</f>
        <v>546.10000000000036</v>
      </c>
      <c r="G25" s="40">
        <f>ABS(G2-G3)</f>
        <v>135.35000000000036</v>
      </c>
      <c r="H25" s="40">
        <f>ABS(H2-H3)</f>
        <v>202.75</v>
      </c>
      <c r="I25" s="40">
        <f>ABS(I2-I3)</f>
        <v>144.79999999999927</v>
      </c>
      <c r="J25" s="40">
        <f>ABS(J2-J3)</f>
        <v>75.950000000000728</v>
      </c>
      <c r="K25" s="40">
        <f>ABS(K2-K3)</f>
        <v>80.75</v>
      </c>
      <c r="L25" s="40"/>
      <c r="N25" s="43">
        <v>1.7070000000000001</v>
      </c>
      <c r="O25" s="44">
        <f>VALUE(O3-170.07/100*(O1-O2))</f>
        <v>868.88762999999926</v>
      </c>
      <c r="P25" s="44">
        <f>VALUE(P3-170.07/100*(P1-P2))</f>
        <v>0</v>
      </c>
    </row>
    <row r="26" spans="1:16" ht="15" customHeight="1">
      <c r="A26" s="28"/>
      <c r="B26" s="29"/>
      <c r="C26" s="29"/>
      <c r="D26" s="6" t="s">
        <v>22</v>
      </c>
      <c r="E26" s="40">
        <f t="shared" ref="E26:F26" si="0">E25*1.1</f>
        <v>550.98999999999967</v>
      </c>
      <c r="F26" s="40">
        <f t="shared" si="0"/>
        <v>600.71000000000049</v>
      </c>
      <c r="G26" s="40">
        <f t="shared" ref="G26:H26" si="1">G25*1.1</f>
        <v>148.88500000000042</v>
      </c>
      <c r="H26" s="40">
        <f t="shared" si="1"/>
        <v>223.02500000000001</v>
      </c>
      <c r="I26" s="40">
        <f t="shared" ref="I26:J26" si="2">I25*1.1</f>
        <v>159.27999999999921</v>
      </c>
      <c r="J26" s="40">
        <f t="shared" si="2"/>
        <v>83.545000000000812</v>
      </c>
      <c r="K26" s="40">
        <f t="shared" ref="K26" si="3">K25*1.1</f>
        <v>88.825000000000003</v>
      </c>
      <c r="L26" s="40"/>
      <c r="N26" s="43">
        <v>2</v>
      </c>
      <c r="O26" s="44">
        <f>VALUE(O3-200/100*(O1-O2))</f>
        <v>1021.7999999999993</v>
      </c>
      <c r="P26" s="44">
        <f>VALUE(P3-200/100*(P1-P2))</f>
        <v>0</v>
      </c>
    </row>
    <row r="27" spans="1:16" ht="15" customHeight="1">
      <c r="A27" s="28"/>
      <c r="B27" s="29"/>
      <c r="C27" s="29"/>
      <c r="D27" s="6" t="s">
        <v>23</v>
      </c>
      <c r="E27" s="40">
        <f>(E2+E3)</f>
        <v>24360.1</v>
      </c>
      <c r="F27" s="40">
        <f>(F2+F3)</f>
        <v>23775.1</v>
      </c>
      <c r="G27" s="40">
        <f>(G2+G3)</f>
        <v>23364.35</v>
      </c>
      <c r="H27" s="40">
        <f>(H2+H3)</f>
        <v>23769.55</v>
      </c>
      <c r="I27" s="40">
        <f>(I2+I3)</f>
        <v>24051.5</v>
      </c>
      <c r="J27" s="40">
        <f>(J2+J3)</f>
        <v>24245.25</v>
      </c>
      <c r="K27" s="40">
        <f>(K2+K3)</f>
        <v>24228.65</v>
      </c>
      <c r="L27" s="40"/>
      <c r="N27" s="43">
        <v>2.2360000000000002</v>
      </c>
      <c r="O27" s="44">
        <f>VALUE(O3-223.6/100*(O1-O2))</f>
        <v>1142.3723999999991</v>
      </c>
      <c r="P27" s="44">
        <f>VALUE(P3-223.6/100*(P1-P2))</f>
        <v>0</v>
      </c>
    </row>
    <row r="28" spans="1:16" ht="15" customHeight="1">
      <c r="A28" s="28"/>
      <c r="B28" s="29"/>
      <c r="C28" s="29"/>
      <c r="D28" s="6" t="s">
        <v>24</v>
      </c>
      <c r="E28" s="40">
        <f>(E2+E3)/2</f>
        <v>12180.05</v>
      </c>
      <c r="F28" s="40">
        <f>(F2+F3)/2</f>
        <v>11887.55</v>
      </c>
      <c r="G28" s="40">
        <f>(G2+G3)/2</f>
        <v>11682.174999999999</v>
      </c>
      <c r="H28" s="40">
        <f>(H2+H3)/2</f>
        <v>11884.775</v>
      </c>
      <c r="I28" s="40">
        <f>(I2+I3)/2</f>
        <v>12025.75</v>
      </c>
      <c r="J28" s="40">
        <f>(J2+J3)/2</f>
        <v>12122.625</v>
      </c>
      <c r="K28" s="40">
        <f>(K2+K3)/2</f>
        <v>12114.325000000001</v>
      </c>
      <c r="L28" s="40"/>
      <c r="N28" s="43">
        <v>2.3820000000000001</v>
      </c>
      <c r="O28" s="44">
        <f>VALUE(O3-238.2/100*(O1-O2))</f>
        <v>1216.9637999999989</v>
      </c>
      <c r="P28" s="44">
        <f>VALUE(P3-238.2/100*(P1-P2))</f>
        <v>0</v>
      </c>
    </row>
    <row r="29" spans="1:16" ht="15" customHeight="1">
      <c r="A29" s="28"/>
      <c r="B29" s="29"/>
      <c r="C29" s="29"/>
      <c r="D29" s="6" t="s">
        <v>8</v>
      </c>
      <c r="E29" s="40">
        <f t="shared" ref="E29:F29" si="4">E30-E31+E30</f>
        <v>12034.75</v>
      </c>
      <c r="F29" s="40">
        <f t="shared" si="4"/>
        <v>12028.083333333332</v>
      </c>
      <c r="G29" s="40">
        <f t="shared" ref="G29:H29" si="5">G30-G31+G30</f>
        <v>11699.325000000001</v>
      </c>
      <c r="H29" s="40">
        <f t="shared" si="5"/>
        <v>11948.025</v>
      </c>
      <c r="I29" s="40">
        <f t="shared" ref="I29:J29" si="6">I30-I31+I30</f>
        <v>12068.016666666666</v>
      </c>
      <c r="J29" s="40">
        <f t="shared" si="6"/>
        <v>12132.841666666664</v>
      </c>
      <c r="K29" s="40">
        <f t="shared" ref="K29" si="7">K30-K31+K30</f>
        <v>12103.674999999999</v>
      </c>
      <c r="L29" s="40"/>
      <c r="N29" s="43">
        <v>2.6179999999999999</v>
      </c>
      <c r="O29" s="44">
        <f>VALUE(O3-261.8/100*(O1-O2))</f>
        <v>1337.5361999999993</v>
      </c>
      <c r="P29" s="44">
        <f>VALUE(P3-261.8/100*(P1-P2))</f>
        <v>0</v>
      </c>
    </row>
    <row r="30" spans="1:16" ht="15" customHeight="1">
      <c r="A30" s="28"/>
      <c r="B30" s="29"/>
      <c r="C30" s="29"/>
      <c r="D30" s="6" t="s">
        <v>25</v>
      </c>
      <c r="E30" s="40">
        <f>(E2+E3+E4)/3</f>
        <v>12107.4</v>
      </c>
      <c r="F30" s="40">
        <f>(F2+F3+F4)/3</f>
        <v>11957.816666666666</v>
      </c>
      <c r="G30" s="40">
        <f>(G2+G3+G4)/3</f>
        <v>11690.75</v>
      </c>
      <c r="H30" s="40">
        <f>(H2+H3+H4)/3</f>
        <v>11916.4</v>
      </c>
      <c r="I30" s="40">
        <f>(I2+I3+I4)/3</f>
        <v>12046.883333333333</v>
      </c>
      <c r="J30" s="40">
        <f>(J2+J3+J4)/3</f>
        <v>12127.733333333332</v>
      </c>
      <c r="K30" s="40">
        <f>(K2+K3+K4)/3</f>
        <v>12109</v>
      </c>
      <c r="L30" s="40"/>
      <c r="N30" s="43">
        <v>3</v>
      </c>
      <c r="O30" s="44">
        <f>VALUE(O3-300/100*(O1-O2))</f>
        <v>1532.6999999999989</v>
      </c>
      <c r="P30" s="44">
        <f>VALUE(P3-300/100*(P1-P2))</f>
        <v>0</v>
      </c>
    </row>
    <row r="31" spans="1:16" ht="15" customHeight="1">
      <c r="A31" s="28"/>
      <c r="B31" s="29"/>
      <c r="C31" s="29"/>
      <c r="D31" s="6" t="s">
        <v>10</v>
      </c>
      <c r="E31" s="40">
        <f t="shared" ref="E31:F31" si="8">E28</f>
        <v>12180.05</v>
      </c>
      <c r="F31" s="40">
        <f t="shared" si="8"/>
        <v>11887.55</v>
      </c>
      <c r="G31" s="40">
        <f t="shared" ref="G31:H31" si="9">G28</f>
        <v>11682.174999999999</v>
      </c>
      <c r="H31" s="40">
        <f t="shared" si="9"/>
        <v>11884.775</v>
      </c>
      <c r="I31" s="40">
        <f t="shared" ref="I31:J31" si="10">I28</f>
        <v>12025.75</v>
      </c>
      <c r="J31" s="40">
        <f t="shared" si="10"/>
        <v>12122.625</v>
      </c>
      <c r="K31" s="40">
        <f t="shared" ref="K31" si="11">K28</f>
        <v>12114.325000000001</v>
      </c>
      <c r="L31" s="40"/>
      <c r="N31" s="43">
        <v>3.2360000000000002</v>
      </c>
      <c r="O31" s="44">
        <f>VALUE(O3-323.6/100*(O1-O2))</f>
        <v>1653.2723999999989</v>
      </c>
      <c r="P31" s="44">
        <f>VALUE(P3-323.6/100*(P1-P2))</f>
        <v>0</v>
      </c>
    </row>
    <row r="32" spans="1:16" ht="15" customHeight="1">
      <c r="A32" s="28"/>
      <c r="B32" s="29"/>
      <c r="C32" s="29"/>
      <c r="D32" s="6" t="s">
        <v>26</v>
      </c>
      <c r="E32" s="41">
        <f>(E29-E31)</f>
        <v>-145.29999999999927</v>
      </c>
      <c r="F32" s="41">
        <f t="shared" ref="F32" si="12">ABS(F29-F31)</f>
        <v>140.53333333333285</v>
      </c>
      <c r="G32" s="41">
        <f t="shared" ref="G32:H32" si="13">ABS(G29-G31)</f>
        <v>17.150000000001455</v>
      </c>
      <c r="H32" s="41">
        <f t="shared" si="13"/>
        <v>63.25</v>
      </c>
      <c r="I32" s="41">
        <f t="shared" ref="I32:J32" si="14">ABS(I29-I31)</f>
        <v>42.266666666666424</v>
      </c>
      <c r="J32" s="41">
        <f t="shared" si="14"/>
        <v>10.216666666663514</v>
      </c>
      <c r="K32" s="41">
        <f t="shared" ref="K32" si="15">ABS(K29-K31)</f>
        <v>10.650000000001455</v>
      </c>
      <c r="L32" s="41"/>
      <c r="N32" s="43">
        <v>3.3820000000000001</v>
      </c>
      <c r="O32" s="44">
        <f>VALUE(O3-338.2/100*(O1-O2))</f>
        <v>1727.8637999999985</v>
      </c>
      <c r="P32" s="44">
        <f>VALUE(P3-338.2/100*(P1-P2))</f>
        <v>0</v>
      </c>
    </row>
    <row r="33" spans="14:16" ht="15" customHeight="1">
      <c r="N33" s="43">
        <v>3.6179999999999999</v>
      </c>
      <c r="O33" s="44">
        <f>VALUE(O3-361.8/100*(O1-O2))</f>
        <v>1848.436199999999</v>
      </c>
      <c r="P33" s="44">
        <f>VALUE(P3-361.8/100*(P1-P2))</f>
        <v>0</v>
      </c>
    </row>
    <row r="34" spans="14:16" ht="15" customHeight="1">
      <c r="N34" s="43">
        <v>4</v>
      </c>
      <c r="O34" s="44">
        <f>VALUE(O3-400/100*(O1-O2))</f>
        <v>2043.5999999999985</v>
      </c>
      <c r="P34" s="44">
        <f>VALUE(P3-400/100*(P1-P2))</f>
        <v>0</v>
      </c>
    </row>
    <row r="35" spans="14:16" ht="15" customHeight="1">
      <c r="N35" s="43">
        <v>4.2359999999999998</v>
      </c>
      <c r="O35" s="44">
        <f>VALUE(O3-423.6/100*(O1-O2))</f>
        <v>2164.172399999999</v>
      </c>
      <c r="P35" s="44">
        <f>VALUE(P3-423.6/100*(P1-P2))</f>
        <v>0</v>
      </c>
    </row>
    <row r="36" spans="14:16" ht="15" customHeight="1">
      <c r="N36" s="43">
        <v>4.3819999999999997</v>
      </c>
      <c r="O36" s="44">
        <f>VALUE(O3-438.2/100*(O1-O2))</f>
        <v>2238.7637999999984</v>
      </c>
      <c r="P36" s="44">
        <f>VALUE(P3-438.2/100*(P1-P2))</f>
        <v>0</v>
      </c>
    </row>
    <row r="37" spans="14:16" ht="15" customHeight="1">
      <c r="N37" s="43">
        <v>4.6180000000000003</v>
      </c>
      <c r="O37" s="44">
        <f>VALUE(O3-461.8/100*(O1-O2))</f>
        <v>2359.3361999999984</v>
      </c>
      <c r="P37" s="44">
        <f>VALUE(P3-461.8/100*(P1-P2))</f>
        <v>0</v>
      </c>
    </row>
    <row r="38" spans="14:16" ht="15" customHeight="1">
      <c r="N38" s="43">
        <v>5</v>
      </c>
      <c r="O38" s="44">
        <f>VALUE(O3-500/100*(O1-O2))</f>
        <v>2554.4999999999982</v>
      </c>
      <c r="P38" s="44">
        <f>VALUE(P3-500/100*(P1-P2))</f>
        <v>0</v>
      </c>
    </row>
    <row r="39" spans="14:16" ht="15" customHeight="1">
      <c r="N39" s="43">
        <v>5.2359999999999998</v>
      </c>
      <c r="O39" s="44">
        <f>VALUE(O3-523.6/100*(O1-O2))</f>
        <v>2675.0723999999987</v>
      </c>
      <c r="P39" s="44">
        <f>VALUE(P3-523.6/100*(P1-P2))</f>
        <v>0</v>
      </c>
    </row>
    <row r="40" spans="14:16" ht="15" customHeight="1">
      <c r="N40" s="43">
        <v>5.3819999999999997</v>
      </c>
      <c r="O40" s="44">
        <f>VALUE(O3-538.2/100*(O1-O2))</f>
        <v>2749.6637999999984</v>
      </c>
      <c r="P40" s="44">
        <f>VALUE(P3-538.2/100*(P1-P2))</f>
        <v>0</v>
      </c>
    </row>
    <row r="41" spans="14:16" ht="15" customHeight="1">
      <c r="N41" s="43">
        <v>5.6180000000000003</v>
      </c>
      <c r="O41" s="44">
        <f>VALUE(O3-561.8/100*(O1-O2))</f>
        <v>2870.2361999999976</v>
      </c>
      <c r="P41" s="44">
        <f>VALUE(P3-561.8/100*(P1-P2))</f>
        <v>0</v>
      </c>
    </row>
    <row r="42" spans="14:16" ht="15" customHeight="1"/>
    <row r="43" spans="14:16" ht="15" customHeight="1"/>
    <row r="44" spans="14:16" ht="15" customHeight="1"/>
    <row r="45" spans="14:16" ht="15" customHeight="1"/>
    <row r="46" spans="14:16" ht="15" customHeight="1"/>
    <row r="47" spans="14:16" ht="15" customHeight="1"/>
    <row r="48" spans="14:16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6" sqref="C16"/>
    </sheetView>
  </sheetViews>
  <sheetFormatPr defaultRowHeight="14.4"/>
  <cols>
    <col min="1" max="6" width="10.77734375" style="19" customWidth="1"/>
  </cols>
  <sheetData>
    <row r="1" spans="1:6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</row>
    <row r="2" spans="1:6">
      <c r="A2" s="23">
        <v>12017.35</v>
      </c>
      <c r="B2" s="23">
        <v>11749.85</v>
      </c>
      <c r="C2" s="23">
        <v>11986.15</v>
      </c>
      <c r="D2" s="23">
        <v>12098.15</v>
      </c>
      <c r="E2" s="23">
        <v>12160.6</v>
      </c>
      <c r="F2" s="23">
        <v>12154.7</v>
      </c>
    </row>
    <row r="3" spans="1:6">
      <c r="A3" s="24">
        <v>11633.3</v>
      </c>
      <c r="B3" s="24">
        <v>11614.5</v>
      </c>
      <c r="C3" s="24">
        <v>11783.4</v>
      </c>
      <c r="D3" s="24">
        <v>11953.35</v>
      </c>
      <c r="E3" s="24">
        <v>12084.65</v>
      </c>
      <c r="F3" s="24">
        <v>12073.95</v>
      </c>
    </row>
    <row r="4" spans="1:6">
      <c r="A4" s="25">
        <v>11661.85</v>
      </c>
      <c r="B4" s="25">
        <v>11707.9</v>
      </c>
      <c r="C4" s="25">
        <v>11979.65</v>
      </c>
      <c r="D4" s="25">
        <v>12089.15</v>
      </c>
      <c r="E4" s="25">
        <v>12137.95</v>
      </c>
      <c r="F4" s="25">
        <v>12098.35</v>
      </c>
    </row>
    <row r="5" spans="1:6">
      <c r="A5" s="22"/>
      <c r="B5" s="22"/>
      <c r="C5" s="22"/>
      <c r="D5" s="22"/>
      <c r="E5" s="22"/>
      <c r="F5" s="22"/>
    </row>
    <row r="6" spans="1:6">
      <c r="A6" s="30">
        <f>A8+A25</f>
        <v>12292.41666666667</v>
      </c>
      <c r="B6" s="30">
        <f>B8+B25</f>
        <v>11902.35</v>
      </c>
      <c r="C6" s="30">
        <f>C8+C25</f>
        <v>12252.15</v>
      </c>
      <c r="D6" s="30">
        <f>D8+D25</f>
        <v>12285.216666666665</v>
      </c>
      <c r="E6" s="30">
        <f>E8+E25</f>
        <v>12246.766666666665</v>
      </c>
      <c r="F6" s="30">
        <f>F8+F25</f>
        <v>12224.8</v>
      </c>
    </row>
    <row r="7" spans="1:6">
      <c r="A7" s="31">
        <f>A11+A25</f>
        <v>12154.883333333335</v>
      </c>
      <c r="B7" s="31">
        <f>B11+B25</f>
        <v>11826.1</v>
      </c>
      <c r="C7" s="31">
        <f>C11+C25</f>
        <v>12119.15</v>
      </c>
      <c r="D7" s="31">
        <f>D11+D25</f>
        <v>12191.683333333332</v>
      </c>
      <c r="E7" s="31">
        <f>E11+E25</f>
        <v>12203.683333333332</v>
      </c>
      <c r="F7" s="31">
        <f>F11+F25</f>
        <v>12189.75</v>
      </c>
    </row>
    <row r="8" spans="1:6">
      <c r="A8" s="32">
        <f>(2*A11)-A3</f>
        <v>11908.366666666669</v>
      </c>
      <c r="B8" s="32">
        <f>(2*B11)-B3</f>
        <v>11767</v>
      </c>
      <c r="C8" s="32">
        <f>(2*C11)-C3</f>
        <v>12049.4</v>
      </c>
      <c r="D8" s="32">
        <f>(2*D11)-D3</f>
        <v>12140.416666666666</v>
      </c>
      <c r="E8" s="32">
        <f>(2*E11)-E3</f>
        <v>12170.816666666664</v>
      </c>
      <c r="F8" s="32">
        <f>(2*F11)-F3</f>
        <v>12144.05</v>
      </c>
    </row>
    <row r="9" spans="1:6">
      <c r="A9" s="25"/>
      <c r="B9" s="25"/>
      <c r="C9" s="25"/>
      <c r="D9" s="25"/>
      <c r="E9" s="25"/>
      <c r="F9" s="25"/>
    </row>
    <row r="10" spans="1:6">
      <c r="A10" s="33">
        <f>A11+A32/2</f>
        <v>11825.325000000001</v>
      </c>
      <c r="B10" s="33">
        <f>B11+B32/2</f>
        <v>11699.325000000001</v>
      </c>
      <c r="C10" s="33">
        <f>C11+C32/2</f>
        <v>11948.025</v>
      </c>
      <c r="D10" s="33">
        <f>D11+D32/2</f>
        <v>12068.016666666666</v>
      </c>
      <c r="E10" s="33">
        <f>E11+E32/2</f>
        <v>12132.841666666664</v>
      </c>
      <c r="F10" s="33">
        <f>F11+F32/2</f>
        <v>12114.325000000001</v>
      </c>
    </row>
    <row r="11" spans="1:6">
      <c r="A11" s="25">
        <f>(A2+A3+A4)/3</f>
        <v>11770.833333333334</v>
      </c>
      <c r="B11" s="25">
        <f>(B2+B3+B4)/3</f>
        <v>11690.75</v>
      </c>
      <c r="C11" s="25">
        <f>(C2+C3+C4)/3</f>
        <v>11916.4</v>
      </c>
      <c r="D11" s="25">
        <f>(D2+D3+D4)/3</f>
        <v>12046.883333333333</v>
      </c>
      <c r="E11" s="25">
        <f>(E2+E3+E4)/3</f>
        <v>12127.733333333332</v>
      </c>
      <c r="F11" s="25">
        <f>(F2+F3+F4)/3</f>
        <v>12109</v>
      </c>
    </row>
    <row r="12" spans="1:6">
      <c r="A12" s="35">
        <f>A11-A32/2</f>
        <v>11716.341666666667</v>
      </c>
      <c r="B12" s="35">
        <f>B11-B32/2</f>
        <v>11682.174999999999</v>
      </c>
      <c r="C12" s="35">
        <f>C11-C32/2</f>
        <v>11884.775</v>
      </c>
      <c r="D12" s="35">
        <f>D11-D32/2</f>
        <v>12025.75</v>
      </c>
      <c r="E12" s="35">
        <f>E11-E32/2</f>
        <v>12122.625</v>
      </c>
      <c r="F12" s="35">
        <f>F11-F32/2</f>
        <v>12103.674999999999</v>
      </c>
    </row>
    <row r="13" spans="1:6">
      <c r="A13" s="25"/>
      <c r="B13" s="25"/>
      <c r="C13" s="25"/>
      <c r="D13" s="25"/>
      <c r="E13" s="25"/>
      <c r="F13" s="25"/>
    </row>
    <row r="14" spans="1:6">
      <c r="A14" s="36">
        <f>2*A11-A2</f>
        <v>11524.316666666668</v>
      </c>
      <c r="B14" s="36">
        <f>2*B11-B2</f>
        <v>11631.65</v>
      </c>
      <c r="C14" s="36">
        <f>2*C11-C2</f>
        <v>11846.65</v>
      </c>
      <c r="D14" s="36">
        <f>2*D11-D2</f>
        <v>11995.616666666667</v>
      </c>
      <c r="E14" s="36">
        <f>2*E11-E2</f>
        <v>12094.866666666663</v>
      </c>
      <c r="F14" s="36">
        <f>2*F11-F2</f>
        <v>12063.3</v>
      </c>
    </row>
    <row r="15" spans="1:6">
      <c r="A15" s="38">
        <f>A11-A25</f>
        <v>11386.783333333333</v>
      </c>
      <c r="B15" s="38">
        <f>B11-B25</f>
        <v>11555.4</v>
      </c>
      <c r="C15" s="38">
        <f>C11-C25</f>
        <v>11713.65</v>
      </c>
      <c r="D15" s="38">
        <f>D11-D25</f>
        <v>11902.083333333334</v>
      </c>
      <c r="E15" s="38">
        <f>E11-E25</f>
        <v>12051.783333333331</v>
      </c>
      <c r="F15" s="38">
        <f>F11-F25</f>
        <v>12028.25</v>
      </c>
    </row>
    <row r="16" spans="1:6">
      <c r="A16" s="39">
        <f>A14-A25</f>
        <v>11140.266666666666</v>
      </c>
      <c r="B16" s="39">
        <f>B14-B25</f>
        <v>11496.3</v>
      </c>
      <c r="C16" s="39">
        <f>C14-C25</f>
        <v>11643.9</v>
      </c>
      <c r="D16" s="39">
        <f>D14-D25</f>
        <v>11850.816666666668</v>
      </c>
      <c r="E16" s="39">
        <f>E14-E25</f>
        <v>12018.916666666662</v>
      </c>
      <c r="F16" s="39">
        <f>F14-F25</f>
        <v>11982.55</v>
      </c>
    </row>
    <row r="17" spans="1:6">
      <c r="A17" s="5"/>
      <c r="B17" s="5"/>
      <c r="C17" s="5"/>
      <c r="D17" s="5"/>
      <c r="E17" s="5"/>
      <c r="F17" s="5"/>
    </row>
    <row r="18" spans="1:6">
      <c r="A18" s="31">
        <f>(A2/A3)*A4</f>
        <v>12046.842520823842</v>
      </c>
      <c r="B18" s="31">
        <f>(B2/B3)*B4</f>
        <v>11844.33844031168</v>
      </c>
      <c r="C18" s="31">
        <f>(C2/C3)*C4</f>
        <v>12185.776757769405</v>
      </c>
      <c r="D18" s="31">
        <f>(D2/D3)*D4</f>
        <v>12235.595048459218</v>
      </c>
      <c r="E18" s="31">
        <f>(E2/E3)*E4</f>
        <v>12214.234981567528</v>
      </c>
      <c r="F18" s="31">
        <f>(F2/F3)*F4</f>
        <v>12179.26318603274</v>
      </c>
    </row>
    <row r="19" spans="1:6">
      <c r="A19" s="32">
        <f>A4+A26/2</f>
        <v>11873.077500000001</v>
      </c>
      <c r="B19" s="32">
        <f>B4+B26/2</f>
        <v>11782.342500000001</v>
      </c>
      <c r="C19" s="32">
        <f>C4+C26/2</f>
        <v>12091.1625</v>
      </c>
      <c r="D19" s="32">
        <f>D4+D26/2</f>
        <v>12168.789999999999</v>
      </c>
      <c r="E19" s="32">
        <f>E4+E26/2</f>
        <v>12179.722500000002</v>
      </c>
      <c r="F19" s="32">
        <f>F4+F26/2</f>
        <v>12142.762500000001</v>
      </c>
    </row>
    <row r="20" spans="1:6">
      <c r="A20" s="25">
        <f>A4</f>
        <v>11661.85</v>
      </c>
      <c r="B20" s="25">
        <f>B4</f>
        <v>11707.9</v>
      </c>
      <c r="C20" s="25">
        <f>C4</f>
        <v>11979.65</v>
      </c>
      <c r="D20" s="25">
        <f>D4</f>
        <v>12089.15</v>
      </c>
      <c r="E20" s="25">
        <f>E4</f>
        <v>12137.95</v>
      </c>
      <c r="F20" s="25">
        <f>F4</f>
        <v>12098.35</v>
      </c>
    </row>
    <row r="21" spans="1:6">
      <c r="A21" s="24">
        <f>A4-A26/4</f>
        <v>11556.23625</v>
      </c>
      <c r="B21" s="24">
        <f>B4-B26/4</f>
        <v>11670.678749999999</v>
      </c>
      <c r="C21" s="24">
        <f>C4-C26/4</f>
        <v>11923.893749999999</v>
      </c>
      <c r="D21" s="24">
        <f>D4-D26/4</f>
        <v>12049.33</v>
      </c>
      <c r="E21" s="24">
        <f>E4-E26/4</f>
        <v>12117.063750000001</v>
      </c>
      <c r="F21" s="24">
        <f>F4-F26/4</f>
        <v>12076.143750000001</v>
      </c>
    </row>
    <row r="22" spans="1:6">
      <c r="A22" s="36">
        <f>A4-A26/2</f>
        <v>11450.622499999999</v>
      </c>
      <c r="B22" s="36">
        <f>B4-B26/2</f>
        <v>11633.457499999999</v>
      </c>
      <c r="C22" s="36">
        <f>C4-C26/2</f>
        <v>11868.137499999999</v>
      </c>
      <c r="D22" s="36">
        <f>D4-D26/2</f>
        <v>12009.51</v>
      </c>
      <c r="E22" s="36">
        <f>E4-E26/2</f>
        <v>12096.1775</v>
      </c>
      <c r="F22" s="36">
        <f>F4-F26/2</f>
        <v>12053.9375</v>
      </c>
    </row>
    <row r="23" spans="1:6">
      <c r="A23" s="38">
        <f>A4-(A18-A4)</f>
        <v>11276.857479176158</v>
      </c>
      <c r="B23" s="38">
        <f>B4-(B18-B4)</f>
        <v>11571.46155968832</v>
      </c>
      <c r="C23" s="38">
        <f>C4-(C18-C4)</f>
        <v>11773.523242230594</v>
      </c>
      <c r="D23" s="38">
        <f>D4-(D18-D4)</f>
        <v>11942.704951540782</v>
      </c>
      <c r="E23" s="38">
        <f>E4-(E18-E4)</f>
        <v>12061.665018432474</v>
      </c>
      <c r="F23" s="38">
        <f>F4-(F18-F4)</f>
        <v>12017.436813967261</v>
      </c>
    </row>
    <row r="24" spans="1:6">
      <c r="A24" s="5"/>
      <c r="B24" s="5"/>
      <c r="C24" s="5"/>
      <c r="D24" s="5"/>
      <c r="E24" s="5"/>
      <c r="F24" s="5"/>
    </row>
    <row r="25" spans="1:6">
      <c r="A25" s="40">
        <f>ABS(A2-A3)</f>
        <v>384.05000000000109</v>
      </c>
      <c r="B25" s="40">
        <f>ABS(B2-B3)</f>
        <v>135.35000000000036</v>
      </c>
      <c r="C25" s="40">
        <f>ABS(C2-C3)</f>
        <v>202.75</v>
      </c>
      <c r="D25" s="40">
        <f>ABS(D2-D3)</f>
        <v>144.79999999999927</v>
      </c>
      <c r="E25" s="40">
        <f>ABS(E2-E3)</f>
        <v>75.950000000000728</v>
      </c>
      <c r="F25" s="40">
        <f>ABS(F2-F3)</f>
        <v>80.75</v>
      </c>
    </row>
    <row r="26" spans="1:6">
      <c r="A26" s="40">
        <f t="shared" ref="A26:F26" si="0">A25*1.1</f>
        <v>422.45500000000123</v>
      </c>
      <c r="B26" s="40">
        <f t="shared" si="0"/>
        <v>148.88500000000042</v>
      </c>
      <c r="C26" s="40">
        <f t="shared" si="0"/>
        <v>223.02500000000001</v>
      </c>
      <c r="D26" s="40">
        <f t="shared" si="0"/>
        <v>159.27999999999921</v>
      </c>
      <c r="E26" s="40">
        <f t="shared" si="0"/>
        <v>83.545000000000812</v>
      </c>
      <c r="F26" s="40">
        <f t="shared" si="0"/>
        <v>88.825000000000003</v>
      </c>
    </row>
    <row r="27" spans="1:6">
      <c r="A27" s="40">
        <f>(A2+A3)</f>
        <v>23650.65</v>
      </c>
      <c r="B27" s="40">
        <f>(B2+B3)</f>
        <v>23364.35</v>
      </c>
      <c r="C27" s="40">
        <f>(C2+C3)</f>
        <v>23769.55</v>
      </c>
      <c r="D27" s="40">
        <f>(D2+D3)</f>
        <v>24051.5</v>
      </c>
      <c r="E27" s="40">
        <f>(E2+E3)</f>
        <v>24245.25</v>
      </c>
      <c r="F27" s="40">
        <f>(F2+F3)</f>
        <v>24228.65</v>
      </c>
    </row>
    <row r="28" spans="1:6">
      <c r="A28" s="40">
        <f>(A2+A3)/2</f>
        <v>11825.325000000001</v>
      </c>
      <c r="B28" s="40">
        <f>(B2+B3)/2</f>
        <v>11682.174999999999</v>
      </c>
      <c r="C28" s="40">
        <f>(C2+C3)/2</f>
        <v>11884.775</v>
      </c>
      <c r="D28" s="40">
        <f>(D2+D3)/2</f>
        <v>12025.75</v>
      </c>
      <c r="E28" s="40">
        <f>(E2+E3)/2</f>
        <v>12122.625</v>
      </c>
      <c r="F28" s="40">
        <f>(F2+F3)/2</f>
        <v>12114.325000000001</v>
      </c>
    </row>
    <row r="29" spans="1:6">
      <c r="A29" s="40">
        <f t="shared" ref="A29:F29" si="1">A30-A31+A30</f>
        <v>11716.341666666667</v>
      </c>
      <c r="B29" s="40">
        <f t="shared" si="1"/>
        <v>11699.325000000001</v>
      </c>
      <c r="C29" s="40">
        <f t="shared" si="1"/>
        <v>11948.025</v>
      </c>
      <c r="D29" s="40">
        <f t="shared" si="1"/>
        <v>12068.016666666666</v>
      </c>
      <c r="E29" s="40">
        <f t="shared" si="1"/>
        <v>12132.841666666664</v>
      </c>
      <c r="F29" s="40">
        <f t="shared" si="1"/>
        <v>12103.674999999999</v>
      </c>
    </row>
    <row r="30" spans="1:6">
      <c r="A30" s="40">
        <f>(A2+A3+A4)/3</f>
        <v>11770.833333333334</v>
      </c>
      <c r="B30" s="40">
        <f>(B2+B3+B4)/3</f>
        <v>11690.75</v>
      </c>
      <c r="C30" s="40">
        <f>(C2+C3+C4)/3</f>
        <v>11916.4</v>
      </c>
      <c r="D30" s="40">
        <f>(D2+D3+D4)/3</f>
        <v>12046.883333333333</v>
      </c>
      <c r="E30" s="40">
        <f>(E2+E3+E4)/3</f>
        <v>12127.733333333332</v>
      </c>
      <c r="F30" s="40">
        <f>(F2+F3+F4)/3</f>
        <v>12109</v>
      </c>
    </row>
    <row r="31" spans="1:6">
      <c r="A31" s="40">
        <f t="shared" ref="A31:F31" si="2">A28</f>
        <v>11825.325000000001</v>
      </c>
      <c r="B31" s="40">
        <f t="shared" si="2"/>
        <v>11682.174999999999</v>
      </c>
      <c r="C31" s="40">
        <f t="shared" si="2"/>
        <v>11884.775</v>
      </c>
      <c r="D31" s="40">
        <f t="shared" si="2"/>
        <v>12025.75</v>
      </c>
      <c r="E31" s="40">
        <f t="shared" si="2"/>
        <v>12122.625</v>
      </c>
      <c r="F31" s="40">
        <f t="shared" si="2"/>
        <v>12114.325000000001</v>
      </c>
    </row>
    <row r="32" spans="1:6">
      <c r="A32" s="41">
        <f t="shared" ref="A32:F32" si="3">ABS(A29-A31)</f>
        <v>108.98333333333358</v>
      </c>
      <c r="B32" s="41">
        <f t="shared" si="3"/>
        <v>17.150000000001455</v>
      </c>
      <c r="C32" s="41">
        <f t="shared" si="3"/>
        <v>63.25</v>
      </c>
      <c r="D32" s="41">
        <f t="shared" si="3"/>
        <v>42.266666666666424</v>
      </c>
      <c r="E32" s="41">
        <f t="shared" si="3"/>
        <v>10.216666666663514</v>
      </c>
      <c r="F32" s="41">
        <f t="shared" si="3"/>
        <v>10.650000000001455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Archives</vt:lpstr>
      <vt:lpstr>Stock-List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2020-02-09T20:44:36Z</dcterms:modified>
</cp:coreProperties>
</file>