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m\Desktop\"/>
    </mc:Choice>
  </mc:AlternateContent>
  <bookViews>
    <workbookView xWindow="0" yWindow="0" windowWidth="23040" windowHeight="9192"/>
  </bookViews>
  <sheets>
    <sheet name="Nifty" sheetId="2" r:id="rId1"/>
    <sheet name="Elliot" sheetId="3" r:id="rId2"/>
    <sheet name="Fibonnacci" sheetId="8" r:id="rId3"/>
    <sheet name="Emeter" sheetId="7" r:id="rId4"/>
    <sheet name="Archives" sheetId="6" r:id="rId5"/>
  </sheets>
  <calcPr calcId="162913"/>
</workbook>
</file>

<file path=xl/calcChain.xml><?xml version="1.0" encoding="utf-8"?>
<calcChain xmlns="http://schemas.openxmlformats.org/spreadsheetml/2006/main">
  <c r="I55" i="2" l="1"/>
  <c r="I53" i="2"/>
  <c r="I56" i="2" s="1"/>
  <c r="I54" i="2" s="1"/>
  <c r="I57" i="2" s="1"/>
  <c r="I52" i="2"/>
  <c r="I50" i="2"/>
  <c r="I8" i="2" s="1"/>
  <c r="I43" i="2"/>
  <c r="I30" i="2"/>
  <c r="I24" i="2"/>
  <c r="I36" i="2" s="1"/>
  <c r="I14" i="2"/>
  <c r="I20" i="2" l="1"/>
  <c r="I18" i="2"/>
  <c r="I17" i="2" s="1"/>
  <c r="I15" i="2"/>
  <c r="I13" i="2"/>
  <c r="I19" i="2"/>
  <c r="I22" i="2"/>
  <c r="I21" i="2" s="1"/>
  <c r="I51" i="2"/>
  <c r="I10" i="2"/>
  <c r="H55" i="2"/>
  <c r="H53" i="2"/>
  <c r="H56" i="2" s="1"/>
  <c r="H54" i="2" s="1"/>
  <c r="H57" i="2" s="1"/>
  <c r="H52" i="2"/>
  <c r="H50" i="2"/>
  <c r="H51" i="2" s="1"/>
  <c r="H43" i="2"/>
  <c r="H30" i="2"/>
  <c r="H24" i="2"/>
  <c r="H36" i="2" s="1"/>
  <c r="H14" i="2"/>
  <c r="I29" i="2" l="1"/>
  <c r="I27" i="2"/>
  <c r="I28" i="2"/>
  <c r="I34" i="2"/>
  <c r="I26" i="2"/>
  <c r="I33" i="2"/>
  <c r="I32" i="2"/>
  <c r="I31" i="2"/>
  <c r="I6" i="2"/>
  <c r="I7" i="2" s="1"/>
  <c r="I11" i="2"/>
  <c r="I9" i="2"/>
  <c r="H13" i="2"/>
  <c r="H31" i="2"/>
  <c r="H29" i="2"/>
  <c r="H28" i="2"/>
  <c r="H27" i="2"/>
  <c r="H34" i="2"/>
  <c r="H26" i="2"/>
  <c r="H33" i="2"/>
  <c r="H32" i="2"/>
  <c r="H15" i="2"/>
  <c r="H8" i="2"/>
  <c r="H18" i="2"/>
  <c r="H10" i="2"/>
  <c r="H20" i="2"/>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G14" i="2"/>
  <c r="G10" i="2" s="1"/>
  <c r="G24" i="2"/>
  <c r="G36" i="2" s="1"/>
  <c r="G30" i="2"/>
  <c r="G43" i="2"/>
  <c r="G50" i="2"/>
  <c r="G51" i="2" s="1"/>
  <c r="G52" i="2"/>
  <c r="G53" i="2"/>
  <c r="G55" i="2"/>
  <c r="G56" i="2"/>
  <c r="I35" i="2" l="1"/>
  <c r="I25" i="2"/>
  <c r="H25" i="2"/>
  <c r="H35" i="2"/>
  <c r="H11" i="2"/>
  <c r="H6" i="2"/>
  <c r="H7" i="2" s="1"/>
  <c r="H22" i="2"/>
  <c r="H21" i="2" s="1"/>
  <c r="H19" i="2"/>
  <c r="H9" i="2"/>
  <c r="H17" i="2"/>
  <c r="G54" i="2"/>
  <c r="G57" i="2" s="1"/>
  <c r="G15" i="2" s="1"/>
  <c r="G29" i="2"/>
  <c r="G33" i="2"/>
  <c r="G28" i="2"/>
  <c r="G26" i="2"/>
  <c r="G34" i="2"/>
  <c r="G27" i="2"/>
  <c r="G31" i="2"/>
  <c r="G32" i="2"/>
  <c r="G6" i="2"/>
  <c r="G11" i="2"/>
  <c r="G18" i="2"/>
  <c r="G13" i="2"/>
  <c r="G8" i="2"/>
  <c r="G9" i="2" s="1"/>
  <c r="G20" i="2"/>
  <c r="BG8" i="6"/>
  <c r="BE10" i="6"/>
  <c r="BE6" i="6" s="1"/>
  <c r="BC14" i="6"/>
  <c r="BD14" i="6"/>
  <c r="BE14" i="6"/>
  <c r="BF14" i="6"/>
  <c r="BG14" i="6"/>
  <c r="BG10" i="6" s="1"/>
  <c r="BD17" i="6"/>
  <c r="BD18" i="6"/>
  <c r="BG18" i="6"/>
  <c r="BG22" i="6" s="1"/>
  <c r="BE20" i="6"/>
  <c r="BC24" i="6"/>
  <c r="BD24" i="6"/>
  <c r="BE24" i="6"/>
  <c r="BE36" i="6" s="1"/>
  <c r="BF24" i="6"/>
  <c r="BF36" i="6" s="1"/>
  <c r="BG24" i="6"/>
  <c r="BD26" i="6"/>
  <c r="BG27" i="6"/>
  <c r="BC30" i="6"/>
  <c r="BD30" i="6"/>
  <c r="BE30" i="6"/>
  <c r="BF30" i="6"/>
  <c r="BG30" i="6"/>
  <c r="BD34" i="6"/>
  <c r="BC36" i="6"/>
  <c r="BD36" i="6"/>
  <c r="BG36" i="6"/>
  <c r="BC43" i="6"/>
  <c r="BD43" i="6"/>
  <c r="BE43" i="6"/>
  <c r="BF43" i="6"/>
  <c r="BG43" i="6"/>
  <c r="BC50" i="6"/>
  <c r="BC20" i="6" s="1"/>
  <c r="BD50" i="6"/>
  <c r="BD20" i="6" s="1"/>
  <c r="BE50" i="6"/>
  <c r="BE51" i="6" s="1"/>
  <c r="BF50" i="6"/>
  <c r="BF51" i="6" s="1"/>
  <c r="BG50" i="6"/>
  <c r="BC51" i="6"/>
  <c r="BC33" i="6" s="1"/>
  <c r="BD51" i="6"/>
  <c r="BD28" i="6" s="1"/>
  <c r="BG51" i="6"/>
  <c r="BG29" i="6" s="1"/>
  <c r="BC52" i="6"/>
  <c r="BD52" i="6"/>
  <c r="BE52" i="6"/>
  <c r="BF52" i="6"/>
  <c r="BG52" i="6"/>
  <c r="BC53" i="6"/>
  <c r="BD53" i="6"/>
  <c r="BD56" i="6" s="1"/>
  <c r="BD54" i="6" s="1"/>
  <c r="BD57" i="6" s="1"/>
  <c r="BD13" i="6" s="1"/>
  <c r="BE53" i="6"/>
  <c r="BE56" i="6" s="1"/>
  <c r="BE54" i="6" s="1"/>
  <c r="BE57" i="6" s="1"/>
  <c r="BF53" i="6"/>
  <c r="BF56" i="6" s="1"/>
  <c r="BG53" i="6"/>
  <c r="BC55" i="6"/>
  <c r="BC54" i="6" s="1"/>
  <c r="BC57" i="6" s="1"/>
  <c r="BC13" i="6" s="1"/>
  <c r="BD55" i="6"/>
  <c r="BE55" i="6"/>
  <c r="BF55" i="6"/>
  <c r="BF54" i="6" s="1"/>
  <c r="BF57" i="6" s="1"/>
  <c r="BG55" i="6"/>
  <c r="BG54" i="6" s="1"/>
  <c r="BG57" i="6" s="1"/>
  <c r="BC56" i="6"/>
  <c r="BG56" i="6"/>
  <c r="G35" i="2" l="1"/>
  <c r="G22" i="2"/>
  <c r="G21" i="2" s="1"/>
  <c r="G19" i="2"/>
  <c r="G25" i="2"/>
  <c r="G17" i="2"/>
  <c r="G7" i="2"/>
  <c r="BE13" i="6"/>
  <c r="BD15" i="6"/>
  <c r="BG6" i="6"/>
  <c r="BG7" i="6" s="1"/>
  <c r="BG11" i="6"/>
  <c r="BE31" i="6"/>
  <c r="BE28" i="6"/>
  <c r="BE33" i="6"/>
  <c r="BE27" i="6"/>
  <c r="BE29" i="6"/>
  <c r="BE32" i="6"/>
  <c r="BE26" i="6"/>
  <c r="BE34" i="6"/>
  <c r="BE35" i="6" s="1"/>
  <c r="BC15" i="6"/>
  <c r="BD35" i="6"/>
  <c r="BF26" i="6"/>
  <c r="BF25" i="6" s="1"/>
  <c r="BF34" i="6"/>
  <c r="BF32" i="6"/>
  <c r="BF31" i="6"/>
  <c r="BF28" i="6"/>
  <c r="BF33" i="6"/>
  <c r="BF27" i="6"/>
  <c r="BF29" i="6"/>
  <c r="BD21" i="6"/>
  <c r="BF17" i="6"/>
  <c r="BD19" i="6"/>
  <c r="BG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G35" i="6" s="1"/>
  <c r="BD33" i="6"/>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22" i="6" l="1"/>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AX9" i="6" s="1"/>
  <c r="BB13" i="6"/>
  <c r="AZ15" i="6"/>
  <c r="AX18" i="6"/>
  <c r="AX10" i="6"/>
  <c r="BB15" i="6"/>
  <c r="AX20" i="6"/>
  <c r="AY32" i="6"/>
  <c r="AY10" i="6"/>
  <c r="AY20" i="6"/>
  <c r="AY21" i="6" s="1"/>
  <c r="AY29" i="6"/>
  <c r="BB8" i="6"/>
  <c r="BB9" i="6" s="1"/>
  <c r="AZ10" i="6"/>
  <c r="AY26" i="6"/>
  <c r="AZ9" i="6" l="1"/>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L17" i="3"/>
  <c r="J17" i="3"/>
  <c r="H17" i="3"/>
  <c r="L16" i="3"/>
  <c r="J16" i="3"/>
  <c r="H16" i="3"/>
  <c r="BA25" i="6" l="1"/>
  <c r="BA35" i="6"/>
  <c r="AZ25" i="6"/>
  <c r="AZ35" i="6"/>
  <c r="AD56"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M51" i="6"/>
  <c r="AM28" i="6" s="1"/>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P18" i="6"/>
  <c r="P17"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X10" i="6"/>
  <c r="P10" i="6"/>
  <c r="P6" i="6" s="1"/>
  <c r="H10" i="6"/>
  <c r="AM8" i="6"/>
  <c r="AM9" i="6" s="1"/>
  <c r="AG8"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B39" i="3"/>
  <c r="F38" i="3"/>
  <c r="D38" i="3"/>
  <c r="B38" i="3"/>
  <c r="F37" i="3"/>
  <c r="D37" i="3"/>
  <c r="B37" i="3"/>
  <c r="F36" i="3"/>
  <c r="D36" i="3"/>
  <c r="B36" i="3"/>
  <c r="F35" i="3"/>
  <c r="D35" i="3"/>
  <c r="B35" i="3"/>
  <c r="F34" i="3"/>
  <c r="D34" i="3"/>
  <c r="B34" i="3"/>
  <c r="F33" i="3"/>
  <c r="D33" i="3"/>
  <c r="B33" i="3"/>
  <c r="F32" i="3"/>
  <c r="D32" i="3"/>
  <c r="B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AC10" i="6" l="1"/>
  <c r="AC11" i="6" s="1"/>
  <c r="J20" i="6"/>
  <c r="Z20" i="6"/>
  <c r="AP20" i="6"/>
  <c r="N8" i="6"/>
  <c r="N9" i="6" s="1"/>
  <c r="AF18" i="6"/>
  <c r="AF17" i="6" s="1"/>
  <c r="E8" i="6"/>
  <c r="E9" i="6" s="1"/>
  <c r="W8" i="6"/>
  <c r="E10" i="6"/>
  <c r="E6" i="6" s="1"/>
  <c r="AU8" i="6"/>
  <c r="AH54" i="6"/>
  <c r="AH57" i="6" s="1"/>
  <c r="AP54" i="6"/>
  <c r="AP57"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E7"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Z9" i="6" s="1"/>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L7" i="6" s="1"/>
  <c r="AK6" i="6"/>
  <c r="AK7" i="6" s="1"/>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N6" i="6"/>
  <c r="N7" i="6" s="1"/>
  <c r="T8" i="6"/>
  <c r="AL8" i="6"/>
  <c r="AL9" i="6" s="1"/>
  <c r="I10" i="6"/>
  <c r="I6" i="6" s="1"/>
  <c r="Q10" i="6"/>
  <c r="Q11" i="6" s="1"/>
  <c r="Y10" i="6"/>
  <c r="Y11" i="6" s="1"/>
  <c r="AG10" i="6"/>
  <c r="AG11" i="6" s="1"/>
  <c r="AO10" i="6"/>
  <c r="AO6" i="6" s="1"/>
  <c r="AO7" i="6" s="1"/>
  <c r="P21" i="6"/>
  <c r="Z15" i="6"/>
  <c r="AC17" i="6"/>
  <c r="AS18" i="6"/>
  <c r="AS17" i="6" s="1"/>
  <c r="AW20" i="6"/>
  <c r="AW19" i="6" s="1"/>
  <c r="AJ26" i="6"/>
  <c r="AJ25" i="6" s="1"/>
  <c r="AJ29" i="6"/>
  <c r="V32" i="6"/>
  <c r="L9" i="6"/>
  <c r="AD8" i="6"/>
  <c r="AD9" i="6" s="1"/>
  <c r="I19" i="6"/>
  <c r="E10" i="2"/>
  <c r="E11" i="2" s="1"/>
  <c r="X11" i="6"/>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H13" i="6"/>
  <c r="AP18" i="6"/>
  <c r="AP17" i="6" s="1"/>
  <c r="AP13" i="6"/>
  <c r="Q15" i="6"/>
  <c r="AP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Y9" i="6"/>
  <c r="AO9" i="6"/>
  <c r="L15" i="6"/>
  <c r="L20" i="6"/>
  <c r="T20" i="6"/>
  <c r="T21" i="6" s="1"/>
  <c r="AB20" i="6"/>
  <c r="AJ15" i="6"/>
  <c r="AJ17" i="6"/>
  <c r="AJ20" i="6"/>
  <c r="AR20" i="6"/>
  <c r="AR10" i="6"/>
  <c r="AO17" i="6"/>
  <c r="L18" i="6"/>
  <c r="AB18" i="6"/>
  <c r="AB17" i="6" s="1"/>
  <c r="AR18" i="6"/>
  <c r="AR17" i="6" s="1"/>
  <c r="R20" i="6"/>
  <c r="AH20" i="6"/>
  <c r="Y6" i="6"/>
  <c r="AA13" i="6"/>
  <c r="AH15" i="6"/>
  <c r="M19" i="6"/>
  <c r="M22" i="6"/>
  <c r="M21" i="6" s="1"/>
  <c r="AC19" i="6"/>
  <c r="AC22" i="6"/>
  <c r="AC21" i="6" s="1"/>
  <c r="AF19" i="6"/>
  <c r="AV19" i="6"/>
  <c r="S20" i="6"/>
  <c r="AI20" i="6"/>
  <c r="I22" i="6"/>
  <c r="I21" i="6" s="1"/>
  <c r="Y22" i="6"/>
  <c r="AO22" i="6"/>
  <c r="AO21" i="6" s="1"/>
  <c r="AM34" i="6"/>
  <c r="AM26" i="6"/>
  <c r="AM25" i="6" s="1"/>
  <c r="AM29" i="6"/>
  <c r="AM32" i="6"/>
  <c r="AM33" i="6"/>
  <c r="AM31" i="6"/>
  <c r="E8" i="2"/>
  <c r="J6" i="6"/>
  <c r="J7" i="6" s="1"/>
  <c r="R6" i="6"/>
  <c r="R7" i="6" s="1"/>
  <c r="Z6" i="6"/>
  <c r="Z7" i="6" s="1"/>
  <c r="AH6" i="6"/>
  <c r="H8" i="6"/>
  <c r="H9" i="6" s="1"/>
  <c r="P8" i="6"/>
  <c r="P9" i="6" s="1"/>
  <c r="X8" i="6"/>
  <c r="X9" i="6" s="1"/>
  <c r="AF8" i="6"/>
  <c r="AF9" i="6" s="1"/>
  <c r="AN8" i="6"/>
  <c r="AN9" i="6" s="1"/>
  <c r="AV8" i="6"/>
  <c r="AV9" i="6" s="1"/>
  <c r="F18" i="6"/>
  <c r="N13" i="6"/>
  <c r="N18" i="6"/>
  <c r="N17" i="6" s="1"/>
  <c r="V18" i="6"/>
  <c r="V17" i="6" s="1"/>
  <c r="AD18" i="6"/>
  <c r="AL18" i="6"/>
  <c r="AT13" i="6"/>
  <c r="AT18" i="6"/>
  <c r="AT17" i="6" s="1"/>
  <c r="Q17" i="6"/>
  <c r="F20" i="6"/>
  <c r="V20" i="6"/>
  <c r="AL20" i="6"/>
  <c r="G28" i="6"/>
  <c r="X31" i="6"/>
  <c r="R34" i="6"/>
  <c r="R26" i="6"/>
  <c r="R31" i="6"/>
  <c r="R32" i="6"/>
  <c r="R29"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35" i="6" s="1"/>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5" i="6" s="1"/>
  <c r="V29" i="6"/>
  <c r="AD31" i="6"/>
  <c r="AD34" i="6"/>
  <c r="AD26" i="6"/>
  <c r="AD25" i="6" s="1"/>
  <c r="AD29" i="6"/>
  <c r="AL31" i="6"/>
  <c r="AL34" i="6"/>
  <c r="AL35" i="6" s="1"/>
  <c r="AL26" i="6"/>
  <c r="AL25" i="6" s="1"/>
  <c r="AL29" i="6"/>
  <c r="AT31" i="6"/>
  <c r="AT34" i="6"/>
  <c r="AT35" i="6" s="1"/>
  <c r="AT26" i="6"/>
  <c r="AT25" i="6" s="1"/>
  <c r="AT29" i="6"/>
  <c r="I29" i="6"/>
  <c r="Y29" i="6"/>
  <c r="AO29" i="6"/>
  <c r="AW13" i="6" l="1"/>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<sst xmlns="http://schemas.openxmlformats.org/spreadsheetml/2006/main" count="156" uniqueCount="72">
  <si>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</si>
  <si>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</si>
  <si>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</si>
  <si>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</si>
  <si>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</si>
  <si>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</si>
  <si>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</si>
  <si>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</si>
  <si>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</si>
  <si>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</si>
  <si>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</si>
  <si>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</si>
  <si>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</si>
  <si>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</si>
  <si>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</si>
  <si>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</si>
  <si>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</si>
  <si>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</si>
  <si>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</si>
  <si>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</si>
  <si>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</si>
  <si>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</si>
  <si>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</si>
  <si>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</si>
  <si>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</si>
  <si>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</si>
  <si>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</si>
  <si>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</si>
  <si>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</si>
  <si>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</si>
  <si>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</si>
  <si>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</si>
  <si>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</si>
  <si>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</si>
  <si>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</si>
  <si>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</si>
  <si>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</si>
  <si>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</si>
  <si>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</si>
  <si>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</si>
  <si>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</si>
  <si>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</si>
  <si>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</si>
  <si>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</si>
  <si>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</si>
  <si>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</si>
  <si>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</si>
  <si>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</si>
  <si>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</si>
  <si>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</si>
  <si>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</si>
  <si>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</si>
  <si>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</si>
  <si>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</si>
  <si>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</si>
  <si>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</si>
  <si>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</si>
  <si>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</si>
  <si>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</si>
  <si>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</si>
  <si>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</si>
  <si>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</si>
  <si>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</si>
  <si>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</si>
  <si>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Updated for-Feb/15/2019 Nifty closed on a strong bear note at 10746 level .So today on upside first intra resistance is at 10787-92 .Next resistance are 10821-26,10859-64,10900-04,10950-55,10973-78,11035-40,11087-92,11123-28,11160-65,11181-86,11205-10,11227-32,11275-80,11335-40 level.On downside first support is at 10705-00 next support are at 10670-65,10633-28,10595-90,10554-49,10505-00,10450-45,10400-95,10344-40,10310-05,10251-46,10191-86,10138-33,10088-83,10033-28,10002-97,9961-56,9905-00,9874-69,984-38,9807-02 level. Market is in bull zone .So today for intraday on upside intra resistance are at 10826 and 10864 level and On downside be alert below 10700 and avoid all longs below 10665 level as selling may intensify below that level</t>
  </si>
  <si>
    <t>5 38% Proj</t>
  </si>
  <si>
    <t>Wave A End</t>
  </si>
  <si>
    <t>38% Ret 0 to 3</t>
  </si>
  <si>
    <t>C 38% ret</t>
  </si>
  <si>
    <t>End of A</t>
  </si>
  <si>
    <t>End of b</t>
  </si>
  <si>
    <t>5 61% Proj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</si>
</sst>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5" x14ac:knownFonts="1">
    <font>
      <sz val="11"/>
      <color indexed="8"/>
      <name val="Calibri"/>
    </font>
    <font>
      <sz val="10"/>
      <color indexed="12"/>
      <name val="Times New Roman"/>
    </font>
    <font>
      <sz val="10"/>
      <color indexed="8"/>
      <name val="Times New Roman"/>
    </font>
    <font>
      <sz val="11"/>
      <color indexed="8"/>
      <name val="Times New Roman"/>
    </font>
    <font>
      <b/>
      <sz val="10"/>
      <color indexed="8"/>
      <name val="Times New Roman"/>
    </font>
    <font>
      <sz val="11"/>
      <color indexed="19"/>
      <name val="Times New Roman"/>
    </font>
    <font>
      <b/>
      <sz val="11"/>
      <color indexed="8"/>
      <name val="Times New Roman"/>
    </font>
    <font>
      <sz val="11"/>
      <color indexed="12"/>
      <name val="Times New Roman"/>
    </font>
    <font>
      <b/>
      <u/>
      <sz val="16"/>
      <color indexed="27"/>
      <name val="Calibri"/>
    </font>
    <font>
      <b/>
      <u/>
      <sz val="11"/>
      <color indexed="29"/>
      <name val="Calibri"/>
    </font>
    <font>
      <u/>
      <sz val="11"/>
      <color indexed="29"/>
      <name val="Calibri"/>
    </font>
    <font>
      <b/>
      <u/>
      <sz val="11"/>
      <color indexed="30"/>
      <name val="Calibri"/>
    </font>
    <font>
      <b/>
      <u/>
      <sz val="11"/>
      <color indexed="8"/>
      <name val="Calibri"/>
    </font>
    <font>
      <b/>
      <sz val="10"/>
      <color indexed="8"/>
      <name val="Arial"/>
    </font>
    <font>
      <b/>
      <sz val="11"/>
      <color indexed="29"/>
      <name val="Arial"/>
    </font>
    <font>
      <sz val="8"/>
      <color indexed="8"/>
      <name val="Calibri"/>
    </font>
    <font>
      <sz val="11"/>
      <color indexed="8"/>
      <name val="Arial"/>
    </font>
    <font>
      <b/>
      <sz val="11"/>
      <color indexed="20"/>
      <name val="Arial"/>
    </font>
    <font>
      <sz val="11"/>
      <color indexed="19"/>
      <name val="Calibri"/>
    </font>
    <font>
      <sz val="11"/>
      <color indexed="35"/>
      <name val="Calibri"/>
    </font>
    <font>
      <sz val="11"/>
      <color indexed="35"/>
      <name val="Times New Roman"/>
    </font>
    <font>
      <sz val="10"/>
      <color indexed="8"/>
      <name val="Calibri"/>
    </font>
    <font>
      <sz val="11"/>
      <color indexed="12"/>
      <name val="Calibri"/>
    </font>
    <font>
      <b/>
      <sz val="11"/>
      <color indexed="8"/>
      <name val="Times New Roman"/>
      <family val="1"/>
    </font>
    <font>
      <sz val="11"/>
      <color indexed="8"/>
      <name val="Calibri"/>
      <family val="2"/>
    </font>
  </fonts>
  <fills count="19">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1">
    <xf numFmtId="0" fontId="0" fillId="0" borderId="0" applyNumberFormat="0" applyFill="0" applyBorder="0" applyProtection="0"/>
  </cellStyleXfs>
  <cellXfs count="142">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49" fontId="8" fillId="15" borderId="5" xfId="0" applyNumberFormat="1" applyFont="1" applyFill="1" applyBorder="1" applyAlignment="1">
      <alignment horizontal="left"/>
    </xf>
    <xf numFmtId="2" fontId="8" fillId="15" borderId="5" xfId="0" applyNumberFormat="1" applyFont="1" applyFill="1" applyBorder="1" applyAlignment="1">
      <alignment horizontal="center"/>
    </xf>
    <xf numFmtId="2" fontId="0" fillId="3" borderId="8" xfId="0" applyNumberFormat="1" applyFont="1" applyFill="1" applyBorder="1" applyAlignment="1"/>
    <xf numFmtId="2" fontId="0" fillId="3" borderId="9" xfId="0" applyNumberFormat="1" applyFont="1" applyFill="1" applyBorder="1" applyAlignment="1"/>
    <xf numFmtId="2" fontId="0" fillId="3" borderId="10" xfId="0" applyNumberFormat="1" applyFont="1" applyFill="1" applyBorder="1" applyAlignment="1"/>
    <xf numFmtId="164" fontId="16" fillId="13" borderId="5" xfId="0" applyNumberFormat="1" applyFont="1" applyFill="1" applyBorder="1" applyAlignment="1">
      <alignment horizontal="center"/>
    </xf>
    <xf numFmtId="164" fontId="0" fillId="13" borderId="5" xfId="0" applyNumberFormat="1" applyFont="1" applyFill="1" applyBorder="1" applyAlignment="1"/>
    <xf numFmtId="0" fontId="0" fillId="13" borderId="5" xfId="0" applyFont="1" applyFill="1" applyBorder="1" applyAlignment="1"/>
    <xf numFmtId="164" fontId="16" fillId="17" borderId="5" xfId="0" applyNumberFormat="1" applyFont="1" applyFill="1" applyBorder="1" applyAlignment="1">
      <alignment horizontal="center"/>
    </xf>
    <xf numFmtId="164" fontId="0" fillId="17" borderId="5" xfId="0" applyNumberFormat="1" applyFont="1" applyFill="1" applyBorder="1" applyAlignment="1"/>
    <xf numFmtId="0" fontId="0" fillId="17" borderId="5" xfId="0" applyFont="1" applyFill="1" applyBorder="1" applyAlignment="1"/>
    <xf numFmtId="164" fontId="16" fillId="9" borderId="5" xfId="0" applyNumberFormat="1" applyFont="1" applyFill="1" applyBorder="1" applyAlignment="1">
      <alignment horizontal="center"/>
    </xf>
    <xf numFmtId="164" fontId="0" fillId="9" borderId="5" xfId="0" applyNumberFormat="1" applyFont="1" applyFill="1" applyBorder="1" applyAlignment="1"/>
    <xf numFmtId="0" fontId="0" fillId="9" borderId="5"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9" fontId="0" fillId="3" borderId="7" xfId="0" applyNumberFormat="1" applyFont="1" applyFill="1" applyBorder="1" applyAlignment="1">
      <alignment wrapText="1"/>
    </xf>
    <xf numFmtId="0" fontId="0" fillId="0" borderId="5" xfId="0" applyFont="1" applyBorder="1" applyAlignment="1"/>
    <xf numFmtId="49" fontId="9" fillId="3" borderId="5" xfId="0" applyNumberFormat="1" applyFont="1" applyFill="1" applyBorder="1" applyAlignment="1">
      <alignment horizontal="center"/>
    </xf>
    <xf numFmtId="0" fontId="10" fillId="0" borderId="5" xfId="0" applyFont="1" applyBorder="1" applyAlignment="1"/>
    <xf numFmtId="49" fontId="11" fillId="3" borderId="5" xfId="0" applyNumberFormat="1" applyFont="1" applyFill="1" applyBorder="1" applyAlignment="1">
      <alignment horizontal="center"/>
    </xf>
    <xf numFmtId="49" fontId="12" fillId="3" borderId="5" xfId="0" applyNumberFormat="1" applyFont="1" applyFill="1" applyBorder="1" applyAlignment="1">
      <alignment horizontal="center"/>
    </xf>
    <xf numFmtId="49" fontId="13" fillId="16" borderId="5" xfId="0" applyNumberFormat="1" applyFont="1" applyFill="1" applyBorder="1" applyAlignment="1"/>
    <xf numFmtId="2" fontId="0" fillId="3" borderId="5" xfId="0" applyNumberFormat="1" applyFont="1" applyFill="1" applyBorder="1" applyAlignment="1"/>
    <xf numFmtId="49" fontId="14" fillId="0" borderId="5" xfId="0" applyNumberFormat="1" applyFont="1" applyBorder="1" applyAlignment="1">
      <alignment horizontal="center"/>
    </xf>
    <xf numFmtId="2" fontId="15" fillId="3" borderId="5" xfId="0" applyNumberFormat="1" applyFont="1" applyFill="1" applyBorder="1" applyAlignment="1"/>
    <xf numFmtId="164" fontId="16" fillId="0" borderId="5" xfId="0" applyNumberFormat="1" applyFont="1" applyBorder="1" applyAlignment="1">
      <alignment horizontal="center"/>
    </xf>
    <xf numFmtId="164" fontId="0" fillId="3" borderId="5" xfId="0" applyNumberFormat="1" applyFont="1" applyFill="1" applyBorder="1" applyAlignment="1"/>
    <xf numFmtId="164" fontId="0" fillId="0" borderId="5" xfId="0" applyNumberFormat="1" applyFont="1" applyBorder="1" applyAlignment="1"/>
    <xf numFmtId="49" fontId="17" fillId="0" borderId="5" xfId="0" applyNumberFormat="1" applyFont="1" applyBorder="1" applyAlignment="1">
      <alignment horizontal="center"/>
    </xf>
    <xf numFmtId="2" fontId="0" fillId="3" borderId="11" xfId="0" applyNumberFormat="1" applyFont="1" applyFill="1" applyBorder="1" applyAlignment="1"/>
    <xf numFmtId="2" fontId="0" fillId="3" borderId="12" xfId="0" applyNumberFormat="1" applyFont="1" applyFill="1" applyBorder="1" applyAlignment="1"/>
    <xf numFmtId="0" fontId="0" fillId="3" borderId="13" xfId="0" applyFont="1" applyFill="1" applyBorder="1" applyAlignment="1"/>
    <xf numFmtId="2" fontId="0" fillId="3" borderId="14" xfId="0" applyNumberFormat="1" applyFont="1" applyFill="1" applyBorder="1" applyAlignment="1"/>
    <xf numFmtId="2" fontId="0" fillId="3" borderId="15" xfId="0" applyNumberFormat="1" applyFont="1" applyFill="1" applyBorder="1" applyAlignment="1"/>
    <xf numFmtId="0" fontId="0" fillId="3" borderId="16" xfId="0" applyFont="1" applyFill="1" applyBorder="1" applyAlignment="1"/>
    <xf numFmtId="2" fontId="0" fillId="0" borderId="17" xfId="0" applyNumberFormat="1" applyFont="1" applyBorder="1" applyAlignment="1"/>
    <xf numFmtId="2" fontId="0" fillId="0" borderId="18" xfId="0" applyNumberFormat="1" applyFont="1" applyBorder="1" applyAlignment="1"/>
    <xf numFmtId="4" fontId="23" fillId="9" borderId="5" xfId="0" applyNumberFormat="1" applyFont="1" applyFill="1" applyBorder="1" applyAlignment="1">
      <alignment horizontal="right"/>
    </xf>
    <xf numFmtId="164" fontId="16" fillId="18" borderId="5" xfId="0" applyNumberFormat="1" applyFont="1" applyFill="1" applyBorder="1" applyAlignment="1">
      <alignment horizontal="center"/>
    </xf>
    <xf numFmtId="164" fontId="0" fillId="18" borderId="5" xfId="0" applyNumberFormat="1" applyFont="1" applyFill="1" applyBorder="1" applyAlignment="1"/>
    <xf numFmtId="0" fontId="0" fillId="18" borderId="5" xfId="0" applyFont="1" applyFill="1" applyBorder="1" applyAlignment="1"/>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7"/>
  <sheetViews>
    <sheetView showGridLines="0" tabSelected="1" topLeftCell="A18" zoomScale="110" zoomScaleNormal="110" workbookViewId="0">
      <selection activeCell="J49" sqref="J49"/>
    </sheetView>
  </sheetViews>
  <sheetFormatPr defaultColWidth="8.77734375" defaultRowHeight="14.55" customHeight="1" x14ac:dyDescent="0.3"/>
  <cols>
    <col min="1" max="4" width="8.77734375" style="1" customWidth="1"/>
    <col min="5" max="6" width="10.77734375" style="1" customWidth="1"/>
    <col min="7" max="9" width="10.77734375" style="106" customWidth="1"/>
    <col min="15" max="256" width="8.77734375" style="1" customWidth="1"/>
  </cols>
  <sheetData>
    <row r="1" spans="1:9" ht="14.55" customHeight="1" x14ac:dyDescent="0.3">
      <c r="A1" s="140"/>
      <c r="B1" s="141"/>
      <c r="C1" s="141"/>
      <c r="D1" s="141"/>
      <c r="E1" s="2" t="s">
        <v>0</v>
      </c>
      <c r="F1" s="2" t="s">
        <v>1</v>
      </c>
      <c r="G1" s="3">
        <v>43514</v>
      </c>
      <c r="H1" s="3">
        <v>43515</v>
      </c>
      <c r="I1" s="3">
        <v>43516</v>
      </c>
    </row>
    <row r="2" spans="1:9" ht="14.55" customHeight="1" x14ac:dyDescent="0.3">
      <c r="A2" s="4"/>
      <c r="B2" s="5"/>
      <c r="C2" s="5"/>
      <c r="D2" s="6" t="s">
        <v>2</v>
      </c>
      <c r="E2" s="7">
        <v>10987.45</v>
      </c>
      <c r="F2" s="7">
        <v>10930.9</v>
      </c>
      <c r="G2" s="7">
        <v>10759.9</v>
      </c>
      <c r="H2" s="7">
        <v>10722.85</v>
      </c>
      <c r="I2" s="7">
        <v>10752.7</v>
      </c>
    </row>
    <row r="3" spans="1:9" ht="14.55" customHeight="1" x14ac:dyDescent="0.3">
      <c r="A3" s="4"/>
      <c r="B3" s="8"/>
      <c r="C3" s="9"/>
      <c r="D3" s="6" t="s">
        <v>3</v>
      </c>
      <c r="E3" s="10">
        <v>10583.65</v>
      </c>
      <c r="F3" s="10">
        <v>10620.4</v>
      </c>
      <c r="G3" s="10">
        <v>10628.4</v>
      </c>
      <c r="H3" s="10">
        <v>10585.65</v>
      </c>
      <c r="I3" s="10">
        <v>10646.4</v>
      </c>
    </row>
    <row r="4" spans="1:9" ht="14.55" customHeight="1" x14ac:dyDescent="0.3">
      <c r="A4" s="4"/>
      <c r="B4" s="8"/>
      <c r="C4" s="9"/>
      <c r="D4" s="6" t="s">
        <v>4</v>
      </c>
      <c r="E4" s="11">
        <v>10830.95</v>
      </c>
      <c r="F4" s="11">
        <v>10724.4</v>
      </c>
      <c r="G4" s="11">
        <v>10640.95</v>
      </c>
      <c r="H4" s="11">
        <v>10604.35</v>
      </c>
      <c r="I4" s="11">
        <v>10735.45</v>
      </c>
    </row>
    <row r="5" spans="1:9" ht="14.55" customHeight="1" x14ac:dyDescent="0.3">
      <c r="A5" s="138" t="s">
        <v>5</v>
      </c>
      <c r="B5" s="139"/>
      <c r="C5" s="139"/>
      <c r="D5" s="139"/>
      <c r="E5" s="5"/>
      <c r="F5" s="5"/>
      <c r="G5" s="5"/>
      <c r="H5" s="5"/>
      <c r="I5" s="5"/>
    </row>
    <row r="6" spans="1:9" ht="14.55" customHeight="1" x14ac:dyDescent="0.3">
      <c r="A6" s="12"/>
      <c r="B6" s="13"/>
      <c r="C6" s="13"/>
      <c r="D6" s="14" t="s">
        <v>6</v>
      </c>
      <c r="E6" s="15">
        <f t="shared" ref="E6:F6" si="0">E10+E50</f>
        <v>11421.516666666666</v>
      </c>
      <c r="F6" s="15">
        <f t="shared" si="0"/>
        <v>11207.233333333332</v>
      </c>
      <c r="G6" s="15">
        <f>G10+G50</f>
        <v>10855.933333333332</v>
      </c>
      <c r="H6" s="15">
        <f>H10+H50</f>
        <v>10826.783333333335</v>
      </c>
      <c r="I6" s="15">
        <f>I10+I50</f>
        <v>10882.933333333334</v>
      </c>
    </row>
    <row r="7" spans="1:9" ht="14.55" hidden="1" customHeight="1" x14ac:dyDescent="0.3">
      <c r="A7" s="12"/>
      <c r="B7" s="13"/>
      <c r="C7" s="13"/>
      <c r="D7" s="14" t="s">
        <v>7</v>
      </c>
      <c r="E7" s="16">
        <f t="shared" ref="E7:F7" si="1">(E6+E8)/2</f>
        <v>11313</v>
      </c>
      <c r="F7" s="16">
        <f t="shared" si="1"/>
        <v>11138.149999999998</v>
      </c>
      <c r="G7" s="16">
        <f>(G6+G8)/2</f>
        <v>10831.924999999999</v>
      </c>
      <c r="H7" s="16">
        <f>(H6+H8)/2</f>
        <v>10800.800000000001</v>
      </c>
      <c r="I7" s="16">
        <f>(I6+I8)/2</f>
        <v>10850.375</v>
      </c>
    </row>
    <row r="8" spans="1:9" ht="14.55" customHeight="1" x14ac:dyDescent="0.3">
      <c r="A8" s="12"/>
      <c r="B8" s="13"/>
      <c r="C8" s="13"/>
      <c r="D8" s="14" t="s">
        <v>8</v>
      </c>
      <c r="E8" s="17">
        <f t="shared" ref="E8:F8" si="2">E14+E50</f>
        <v>11204.483333333334</v>
      </c>
      <c r="F8" s="17">
        <f t="shared" si="2"/>
        <v>11069.066666666666</v>
      </c>
      <c r="G8" s="17">
        <f>G14+G50</f>
        <v>10807.916666666666</v>
      </c>
      <c r="H8" s="17">
        <f>H14+H50</f>
        <v>10774.816666666668</v>
      </c>
      <c r="I8" s="17">
        <f>I14+I50</f>
        <v>10817.816666666668</v>
      </c>
    </row>
    <row r="9" spans="1:9" ht="14.55" hidden="1" customHeight="1" x14ac:dyDescent="0.3">
      <c r="A9" s="12"/>
      <c r="B9" s="13"/>
      <c r="C9" s="13"/>
      <c r="D9" s="14" t="s">
        <v>9</v>
      </c>
      <c r="E9" s="16">
        <f t="shared" ref="E9:F9" si="3">(E8+E10)/2</f>
        <v>11111.099999999999</v>
      </c>
      <c r="F9" s="16">
        <f t="shared" si="3"/>
        <v>10982.899999999998</v>
      </c>
      <c r="G9" s="16">
        <f>(G8+G10)/2</f>
        <v>10766.174999999999</v>
      </c>
      <c r="H9" s="16">
        <f>(H8+H10)/2</f>
        <v>10732.2</v>
      </c>
      <c r="I9" s="16">
        <f>(I8+I10)/2</f>
        <v>10797.225</v>
      </c>
    </row>
    <row r="10" spans="1:9" ht="14.55" customHeight="1" x14ac:dyDescent="0.3">
      <c r="A10" s="12"/>
      <c r="B10" s="13"/>
      <c r="C10" s="13"/>
      <c r="D10" s="14" t="s">
        <v>10</v>
      </c>
      <c r="E10" s="18">
        <f t="shared" ref="E10:F10" si="4">(2*E14)-E3</f>
        <v>11017.716666666665</v>
      </c>
      <c r="F10" s="18">
        <f t="shared" si="4"/>
        <v>10896.733333333332</v>
      </c>
      <c r="G10" s="18">
        <f>(2*G14)-G3</f>
        <v>10724.433333333332</v>
      </c>
      <c r="H10" s="18">
        <f>(2*H14)-H3</f>
        <v>10689.583333333334</v>
      </c>
      <c r="I10" s="18">
        <f>(2*I14)-I3</f>
        <v>10776.633333333333</v>
      </c>
    </row>
    <row r="11" spans="1:9" ht="14.55" hidden="1" customHeight="1" x14ac:dyDescent="0.3">
      <c r="A11" s="12"/>
      <c r="B11" s="13"/>
      <c r="C11" s="13"/>
      <c r="D11" s="14" t="s">
        <v>11</v>
      </c>
      <c r="E11" s="16">
        <f t="shared" ref="E11:F11" si="5">(E10+E14)/2</f>
        <v>10909.199999999999</v>
      </c>
      <c r="F11" s="16">
        <f t="shared" si="5"/>
        <v>10827.649999999998</v>
      </c>
      <c r="G11" s="16">
        <f>(G10+G14)/2</f>
        <v>10700.424999999999</v>
      </c>
      <c r="H11" s="16">
        <f>(H10+H14)/2</f>
        <v>10663.6</v>
      </c>
      <c r="I11" s="16">
        <f>(I10+I14)/2</f>
        <v>10744.075000000001</v>
      </c>
    </row>
    <row r="12" spans="1:9" ht="8.1" customHeight="1" x14ac:dyDescent="0.3">
      <c r="A12" s="12"/>
      <c r="B12" s="13"/>
      <c r="C12" s="13"/>
      <c r="D12" s="19"/>
      <c r="E12" s="11"/>
      <c r="F12" s="11"/>
      <c r="G12" s="11"/>
      <c r="H12" s="11"/>
      <c r="I12" s="11"/>
    </row>
    <row r="13" spans="1:9" ht="14.55" customHeight="1" x14ac:dyDescent="0.3">
      <c r="A13" s="12"/>
      <c r="B13" s="13"/>
      <c r="C13" s="13"/>
      <c r="D13" s="14" t="s">
        <v>12</v>
      </c>
      <c r="E13" s="20">
        <f t="shared" ref="E13:F13" si="6">E14+E57/2</f>
        <v>10815.816666666666</v>
      </c>
      <c r="F13" s="20">
        <f t="shared" si="6"/>
        <v>10775.65</v>
      </c>
      <c r="G13" s="20">
        <f>G14+G57/2</f>
        <v>10694.15</v>
      </c>
      <c r="H13" s="20">
        <f>H14+H57/2</f>
        <v>10654.25</v>
      </c>
      <c r="I13" s="20">
        <f>I14+I57/2</f>
        <v>10723.483333333334</v>
      </c>
    </row>
    <row r="14" spans="1:9" ht="14.55" customHeight="1" x14ac:dyDescent="0.3">
      <c r="A14" s="12"/>
      <c r="B14" s="13"/>
      <c r="C14" s="13"/>
      <c r="D14" s="14" t="s">
        <v>13</v>
      </c>
      <c r="E14" s="11">
        <f t="shared" ref="E14:F14" si="7">(E2+E3+E4)/3</f>
        <v>10800.683333333332</v>
      </c>
      <c r="F14" s="11">
        <f t="shared" si="7"/>
        <v>10758.566666666666</v>
      </c>
      <c r="G14" s="11">
        <f>(G2+G3+G4)/3</f>
        <v>10676.416666666666</v>
      </c>
      <c r="H14" s="11">
        <f>(H2+H3+H4)/3</f>
        <v>10637.616666666667</v>
      </c>
      <c r="I14" s="11">
        <f>(I2+I3+I4)/3</f>
        <v>10711.516666666666</v>
      </c>
    </row>
    <row r="15" spans="1:9" ht="14.55" customHeight="1" x14ac:dyDescent="0.3">
      <c r="A15" s="12"/>
      <c r="B15" s="13"/>
      <c r="C15" s="13"/>
      <c r="D15" s="14" t="s">
        <v>14</v>
      </c>
      <c r="E15" s="21">
        <f t="shared" ref="E15:F15" si="8">E14-E57/2</f>
        <v>10785.55</v>
      </c>
      <c r="F15" s="21">
        <f t="shared" si="8"/>
        <v>10741.483333333332</v>
      </c>
      <c r="G15" s="21">
        <f>G14-G57/2</f>
        <v>10658.683333333332</v>
      </c>
      <c r="H15" s="21">
        <f>H14-H57/2</f>
        <v>10620.983333333334</v>
      </c>
      <c r="I15" s="21">
        <f>I14-I57/2</f>
        <v>10699.55</v>
      </c>
    </row>
    <row r="16" spans="1:9" ht="8.1" customHeight="1" x14ac:dyDescent="0.3">
      <c r="A16" s="12"/>
      <c r="B16" s="13"/>
      <c r="C16" s="13"/>
      <c r="D16" s="19"/>
      <c r="E16" s="11"/>
      <c r="F16" s="11"/>
      <c r="G16" s="11"/>
      <c r="H16" s="11"/>
      <c r="I16" s="11"/>
    </row>
    <row r="17" spans="1:9" ht="14.55" hidden="1" customHeight="1" x14ac:dyDescent="0.3">
      <c r="A17" s="12"/>
      <c r="B17" s="13"/>
      <c r="C17" s="13"/>
      <c r="D17" s="14" t="s">
        <v>15</v>
      </c>
      <c r="E17" s="16">
        <f t="shared" ref="E17:F17" si="9">(E14+E18)/2</f>
        <v>10707.3</v>
      </c>
      <c r="F17" s="16">
        <f t="shared" si="9"/>
        <v>10672.399999999998</v>
      </c>
      <c r="G17" s="16">
        <f>(G14+G18)/2</f>
        <v>10634.674999999999</v>
      </c>
      <c r="H17" s="16">
        <f>(H14+H18)/2</f>
        <v>10595</v>
      </c>
      <c r="I17" s="16">
        <f>(I14+I18)/2</f>
        <v>10690.924999999999</v>
      </c>
    </row>
    <row r="18" spans="1:9" ht="14.55" customHeight="1" x14ac:dyDescent="0.3">
      <c r="A18" s="12"/>
      <c r="B18" s="13"/>
      <c r="C18" s="13"/>
      <c r="D18" s="14" t="s">
        <v>16</v>
      </c>
      <c r="E18" s="22">
        <f t="shared" ref="E18:F18" si="10">2*E14-E2</f>
        <v>10613.916666666664</v>
      </c>
      <c r="F18" s="22">
        <f t="shared" si="10"/>
        <v>10586.233333333332</v>
      </c>
      <c r="G18" s="22">
        <f>2*G14-G2</f>
        <v>10592.933333333332</v>
      </c>
      <c r="H18" s="22">
        <f>2*H14-H2</f>
        <v>10552.383333333333</v>
      </c>
      <c r="I18" s="22">
        <f>2*I14-I2</f>
        <v>10670.333333333332</v>
      </c>
    </row>
    <row r="19" spans="1:9" ht="14.55" hidden="1" customHeight="1" x14ac:dyDescent="0.3">
      <c r="A19" s="12"/>
      <c r="B19" s="13"/>
      <c r="C19" s="13"/>
      <c r="D19" s="14" t="s">
        <v>17</v>
      </c>
      <c r="E19" s="16">
        <f t="shared" ref="E19:F19" si="11">(E18+E20)/2</f>
        <v>10505.399999999998</v>
      </c>
      <c r="F19" s="16">
        <f t="shared" si="11"/>
        <v>10517.149999999998</v>
      </c>
      <c r="G19" s="16">
        <f>(G18+G20)/2</f>
        <v>10568.924999999999</v>
      </c>
      <c r="H19" s="16">
        <f>(H18+H20)/2</f>
        <v>10526.4</v>
      </c>
      <c r="I19" s="16">
        <f>(I18+I20)/2</f>
        <v>10637.774999999998</v>
      </c>
    </row>
    <row r="20" spans="1:9" ht="14.55" customHeight="1" x14ac:dyDescent="0.3">
      <c r="A20" s="12"/>
      <c r="B20" s="13"/>
      <c r="C20" s="13"/>
      <c r="D20" s="14" t="s">
        <v>18</v>
      </c>
      <c r="E20" s="23">
        <f t="shared" ref="E20:F20" si="12">E14-E50</f>
        <v>10396.883333333331</v>
      </c>
      <c r="F20" s="23">
        <f t="shared" si="12"/>
        <v>10448.066666666666</v>
      </c>
      <c r="G20" s="23">
        <f>G14-G50</f>
        <v>10544.916666666666</v>
      </c>
      <c r="H20" s="23">
        <f>H14-H50</f>
        <v>10500.416666666666</v>
      </c>
      <c r="I20" s="23">
        <f>I14-I50</f>
        <v>10605.216666666665</v>
      </c>
    </row>
    <row r="21" spans="1:9" ht="14.55" hidden="1" customHeight="1" x14ac:dyDescent="0.3">
      <c r="A21" s="12"/>
      <c r="B21" s="13"/>
      <c r="C21" s="13"/>
      <c r="D21" s="14" t="s">
        <v>19</v>
      </c>
      <c r="E21" s="16">
        <f t="shared" ref="E21:F21" si="13">(E20+E22)/2</f>
        <v>10303.499999999996</v>
      </c>
      <c r="F21" s="16">
        <f t="shared" si="13"/>
        <v>10361.899999999998</v>
      </c>
      <c r="G21" s="16">
        <f>(G20+G22)/2</f>
        <v>10503.174999999999</v>
      </c>
      <c r="H21" s="16">
        <f>(H20+H22)/2</f>
        <v>10457.799999999999</v>
      </c>
      <c r="I21" s="16">
        <f>(I20+I22)/2</f>
        <v>10584.624999999998</v>
      </c>
    </row>
    <row r="22" spans="1:9" ht="14.55" customHeight="1" x14ac:dyDescent="0.3">
      <c r="A22" s="12"/>
      <c r="B22" s="13"/>
      <c r="C22" s="13"/>
      <c r="D22" s="14" t="s">
        <v>20</v>
      </c>
      <c r="E22" s="24">
        <f t="shared" ref="E22:F22" si="14">E18-E50</f>
        <v>10210.116666666663</v>
      </c>
      <c r="F22" s="24">
        <f t="shared" si="14"/>
        <v>10275.733333333332</v>
      </c>
      <c r="G22" s="24">
        <f>G18-G50</f>
        <v>10461.433333333332</v>
      </c>
      <c r="H22" s="24">
        <f>H18-H50</f>
        <v>10415.183333333332</v>
      </c>
      <c r="I22" s="24">
        <f>I18-I50</f>
        <v>10564.033333333331</v>
      </c>
    </row>
    <row r="23" spans="1:9" ht="14.55" customHeight="1" x14ac:dyDescent="0.3">
      <c r="A23" s="138" t="s">
        <v>21</v>
      </c>
      <c r="B23" s="139"/>
      <c r="C23" s="139"/>
      <c r="D23" s="139"/>
      <c r="E23" s="25"/>
      <c r="F23" s="25"/>
      <c r="G23" s="25"/>
      <c r="H23" s="25"/>
      <c r="I23" s="25"/>
    </row>
    <row r="24" spans="1:9" ht="14.55" customHeight="1" x14ac:dyDescent="0.3">
      <c r="A24" s="12"/>
      <c r="B24" s="13"/>
      <c r="C24" s="13"/>
      <c r="D24" s="14" t="s">
        <v>22</v>
      </c>
      <c r="E24" s="17">
        <f t="shared" ref="E24:F24" si="15">(E2/E3)*E4</f>
        <v>11244.185283668678</v>
      </c>
      <c r="F24" s="17">
        <f t="shared" si="15"/>
        <v>11037.940563443937</v>
      </c>
      <c r="G24" s="17">
        <f>(G2/G3)*G4</f>
        <v>10772.605275017879</v>
      </c>
      <c r="H24" s="17">
        <f>(H2/H3)*H4</f>
        <v>10741.792369623028</v>
      </c>
      <c r="I24" s="17">
        <f>(I2/I3)*I4</f>
        <v>10842.639128249926</v>
      </c>
    </row>
    <row r="25" spans="1:9" ht="14.55" hidden="1" customHeight="1" x14ac:dyDescent="0.3">
      <c r="A25" s="12"/>
      <c r="B25" s="13"/>
      <c r="C25" s="13"/>
      <c r="D25" s="14" t="s">
        <v>23</v>
      </c>
      <c r="E25" s="16">
        <f t="shared" ref="E25:F25" si="16">E26+1.168*(E26-E27)</f>
        <v>11182.74056</v>
      </c>
      <c r="F25" s="16">
        <f t="shared" si="16"/>
        <v>10994.907599999999</v>
      </c>
      <c r="G25" s="16">
        <f>G26+1.168*(G26-G27)</f>
        <v>10755.512800000002</v>
      </c>
      <c r="H25" s="16">
        <f>H26+1.168*(H26-H27)</f>
        <v>10723.878640000003</v>
      </c>
      <c r="I25" s="16">
        <f>I26+1.168*(I26-I27)</f>
        <v>10828.058560000001</v>
      </c>
    </row>
    <row r="26" spans="1:9" ht="14.55" customHeight="1" x14ac:dyDescent="0.3">
      <c r="A26" s="12"/>
      <c r="B26" s="13"/>
      <c r="C26" s="13"/>
      <c r="D26" s="14" t="s">
        <v>24</v>
      </c>
      <c r="E26" s="18">
        <f t="shared" ref="E26:F26" si="17">E4+E51/2</f>
        <v>11053.04</v>
      </c>
      <c r="F26" s="18">
        <f t="shared" si="17"/>
        <v>10895.174999999999</v>
      </c>
      <c r="G26" s="18">
        <f>G4+G51/2</f>
        <v>10713.275000000001</v>
      </c>
      <c r="H26" s="18">
        <f>H4+H51/2</f>
        <v>10679.810000000001</v>
      </c>
      <c r="I26" s="18">
        <f>I4+I51/2</f>
        <v>10793.915000000001</v>
      </c>
    </row>
    <row r="27" spans="1:9" ht="14.55" customHeight="1" x14ac:dyDescent="0.3">
      <c r="A27" s="12"/>
      <c r="B27" s="13"/>
      <c r="C27" s="13"/>
      <c r="D27" s="14" t="s">
        <v>25</v>
      </c>
      <c r="E27" s="7">
        <f t="shared" ref="E27:F27" si="18">E4+E51/4</f>
        <v>10941.995000000001</v>
      </c>
      <c r="F27" s="7">
        <f t="shared" si="18"/>
        <v>10809.7875</v>
      </c>
      <c r="G27" s="7">
        <f>G4+G51/4</f>
        <v>10677.112500000001</v>
      </c>
      <c r="H27" s="7">
        <f>H4+H51/4</f>
        <v>10642.08</v>
      </c>
      <c r="I27" s="7">
        <f>I4+I51/4</f>
        <v>10764.682500000001</v>
      </c>
    </row>
    <row r="28" spans="1:9" ht="14.55" hidden="1" customHeight="1" x14ac:dyDescent="0.3">
      <c r="A28" s="12"/>
      <c r="B28" s="13"/>
      <c r="C28" s="13"/>
      <c r="D28" s="14" t="s">
        <v>26</v>
      </c>
      <c r="E28" s="16">
        <f t="shared" ref="E28:F28" si="19">E4+E51/6</f>
        <v>10904.980000000001</v>
      </c>
      <c r="F28" s="16">
        <f t="shared" si="19"/>
        <v>10781.324999999999</v>
      </c>
      <c r="G28" s="16">
        <f>G4+G51/6</f>
        <v>10665.058333333334</v>
      </c>
      <c r="H28" s="16">
        <f>H4+H51/6</f>
        <v>10629.503333333334</v>
      </c>
      <c r="I28" s="16">
        <f>I4+I51/6</f>
        <v>10754.938333333334</v>
      </c>
    </row>
    <row r="29" spans="1:9" ht="14.55" hidden="1" customHeight="1" x14ac:dyDescent="0.3">
      <c r="A29" s="12"/>
      <c r="B29" s="13"/>
      <c r="C29" s="13"/>
      <c r="D29" s="14" t="s">
        <v>27</v>
      </c>
      <c r="E29" s="16">
        <f t="shared" ref="E29:F29" si="20">E4+E51/12</f>
        <v>10867.965</v>
      </c>
      <c r="F29" s="16">
        <f t="shared" si="20"/>
        <v>10752.862499999999</v>
      </c>
      <c r="G29" s="16">
        <f>G4+G51/12</f>
        <v>10653.004166666668</v>
      </c>
      <c r="H29" s="16">
        <f>H4+H51/12</f>
        <v>10616.926666666666</v>
      </c>
      <c r="I29" s="16">
        <f>I4+I51/12</f>
        <v>10745.194166666668</v>
      </c>
    </row>
    <row r="30" spans="1:9" ht="14.55" customHeight="1" x14ac:dyDescent="0.3">
      <c r="A30" s="12"/>
      <c r="B30" s="13"/>
      <c r="C30" s="13"/>
      <c r="D30" s="14" t="s">
        <v>4</v>
      </c>
      <c r="E30" s="11">
        <f t="shared" ref="E30:F30" si="21">E4</f>
        <v>10830.95</v>
      </c>
      <c r="F30" s="11">
        <f t="shared" si="21"/>
        <v>10724.4</v>
      </c>
      <c r="G30" s="11">
        <f>G4</f>
        <v>10640.95</v>
      </c>
      <c r="H30" s="11">
        <f>H4</f>
        <v>10604.35</v>
      </c>
      <c r="I30" s="11">
        <f>I4</f>
        <v>10735.45</v>
      </c>
    </row>
    <row r="31" spans="1:9" ht="14.55" hidden="1" customHeight="1" x14ac:dyDescent="0.3">
      <c r="A31" s="12"/>
      <c r="B31" s="13"/>
      <c r="C31" s="13"/>
      <c r="D31" s="14" t="s">
        <v>28</v>
      </c>
      <c r="E31" s="16">
        <f t="shared" ref="E31:F31" si="22">E4-E51/12</f>
        <v>10793.935000000001</v>
      </c>
      <c r="F31" s="16">
        <f t="shared" si="22"/>
        <v>10695.9375</v>
      </c>
      <c r="G31" s="16">
        <f>G4-G51/12</f>
        <v>10628.895833333334</v>
      </c>
      <c r="H31" s="16">
        <f>H4-H51/12</f>
        <v>10591.773333333334</v>
      </c>
      <c r="I31" s="16">
        <f>I4-I51/12</f>
        <v>10725.705833333333</v>
      </c>
    </row>
    <row r="32" spans="1:9" ht="14.55" hidden="1" customHeight="1" x14ac:dyDescent="0.3">
      <c r="A32" s="12"/>
      <c r="B32" s="13"/>
      <c r="C32" s="13"/>
      <c r="D32" s="14" t="s">
        <v>29</v>
      </c>
      <c r="E32" s="16">
        <f t="shared" ref="E32:F32" si="23">E4-E51/6</f>
        <v>10756.92</v>
      </c>
      <c r="F32" s="16">
        <f t="shared" si="23"/>
        <v>10667.475</v>
      </c>
      <c r="G32" s="16">
        <f>G4-G51/6</f>
        <v>10616.841666666667</v>
      </c>
      <c r="H32" s="16">
        <f>H4-H51/6</f>
        <v>10579.196666666667</v>
      </c>
      <c r="I32" s="16">
        <f>I4-I51/6</f>
        <v>10715.961666666668</v>
      </c>
    </row>
    <row r="33" spans="1:15" ht="14.55" customHeight="1" x14ac:dyDescent="0.3">
      <c r="A33" s="12"/>
      <c r="B33" s="13"/>
      <c r="C33" s="13"/>
      <c r="D33" s="14" t="s">
        <v>30</v>
      </c>
      <c r="E33" s="10">
        <f t="shared" ref="E33:F33" si="24">E4-E51/4</f>
        <v>10719.905000000001</v>
      </c>
      <c r="F33" s="10">
        <f t="shared" si="24"/>
        <v>10639.012499999999</v>
      </c>
      <c r="G33" s="10">
        <f>G4-G51/4</f>
        <v>10604.7875</v>
      </c>
      <c r="H33" s="10">
        <f>H4-H51/4</f>
        <v>10566.62</v>
      </c>
      <c r="I33" s="10">
        <f>I4-I51/4</f>
        <v>10706.217500000001</v>
      </c>
    </row>
    <row r="34" spans="1:15" ht="14.55" customHeight="1" x14ac:dyDescent="0.3">
      <c r="A34" s="12"/>
      <c r="B34" s="13"/>
      <c r="C34" s="13"/>
      <c r="D34" s="14" t="s">
        <v>31</v>
      </c>
      <c r="E34" s="22">
        <f t="shared" ref="E34:F34" si="25">E4-E51/2</f>
        <v>10608.86</v>
      </c>
      <c r="F34" s="22">
        <f t="shared" si="25"/>
        <v>10553.625</v>
      </c>
      <c r="G34" s="22">
        <f>G4-G51/2</f>
        <v>10568.625</v>
      </c>
      <c r="H34" s="22">
        <f>H4-H51/2</f>
        <v>10528.89</v>
      </c>
      <c r="I34" s="22">
        <f>I4-I51/2</f>
        <v>10676.985000000001</v>
      </c>
    </row>
    <row r="35" spans="1:15" ht="14.55" hidden="1" customHeight="1" x14ac:dyDescent="0.3">
      <c r="A35" s="12"/>
      <c r="B35" s="13"/>
      <c r="C35" s="13"/>
      <c r="D35" s="14" t="s">
        <v>32</v>
      </c>
      <c r="E35" s="16">
        <f t="shared" ref="E35:F35" si="26">E34-1.168*(E33-E34)</f>
        <v>10479.159440000001</v>
      </c>
      <c r="F35" s="16">
        <f t="shared" si="26"/>
        <v>10453.892400000001</v>
      </c>
      <c r="G35" s="16">
        <f>G34-1.168*(G33-G34)</f>
        <v>10526.387199999999</v>
      </c>
      <c r="H35" s="16">
        <f>H34-1.168*(H33-H34)</f>
        <v>10484.821359999998</v>
      </c>
      <c r="I35" s="16">
        <f>I34-1.168*(I33-I34)</f>
        <v>10642.84144</v>
      </c>
    </row>
    <row r="36" spans="1:15" ht="14.55" customHeight="1" x14ac:dyDescent="0.3">
      <c r="A36" s="12"/>
      <c r="B36" s="13"/>
      <c r="C36" s="13"/>
      <c r="D36" s="14" t="s">
        <v>33</v>
      </c>
      <c r="E36" s="23">
        <f t="shared" ref="E36:F36" si="27">E4-(E24-E4)</f>
        <v>10417.714716331324</v>
      </c>
      <c r="F36" s="23">
        <f t="shared" si="27"/>
        <v>10410.859436556062</v>
      </c>
      <c r="G36" s="23">
        <f>G4-(G24-G4)</f>
        <v>10509.294724982123</v>
      </c>
      <c r="H36" s="23">
        <f>H4-(H24-H4)</f>
        <v>10466.907630376973</v>
      </c>
      <c r="I36" s="23">
        <f>I4-(I24-I4)</f>
        <v>10628.260871750075</v>
      </c>
    </row>
    <row r="37" spans="1:15" ht="14.55" customHeight="1" x14ac:dyDescent="0.3">
      <c r="A37" s="138" t="s">
        <v>34</v>
      </c>
      <c r="B37" s="139"/>
      <c r="C37" s="139"/>
      <c r="D37" s="139"/>
      <c r="E37" s="26" t="s">
        <v>35</v>
      </c>
      <c r="F37" s="9"/>
      <c r="G37" s="27"/>
      <c r="H37" s="27"/>
      <c r="I37" s="27"/>
    </row>
    <row r="38" spans="1:15" ht="14.55" customHeight="1" x14ac:dyDescent="0.3">
      <c r="A38" s="30"/>
      <c r="B38" s="19"/>
      <c r="C38" s="19"/>
      <c r="D38" s="14" t="s">
        <v>36</v>
      </c>
      <c r="E38" s="15"/>
      <c r="F38" s="15"/>
      <c r="G38" s="15"/>
      <c r="H38" s="15"/>
      <c r="I38" s="15"/>
      <c r="J38" s="134"/>
    </row>
    <row r="39" spans="1:15" ht="14.55" customHeight="1" x14ac:dyDescent="0.3">
      <c r="A39" s="30"/>
      <c r="B39" s="19"/>
      <c r="C39" s="19"/>
      <c r="D39" s="14" t="s">
        <v>37</v>
      </c>
      <c r="E39" s="17"/>
      <c r="F39" s="17"/>
      <c r="G39" s="135"/>
      <c r="H39" s="135">
        <v>10810.5214</v>
      </c>
      <c r="I39" s="135"/>
      <c r="J39" s="134"/>
      <c r="O39" s="133"/>
    </row>
    <row r="40" spans="1:15" ht="14.55" customHeight="1" x14ac:dyDescent="0.3">
      <c r="A40" s="12"/>
      <c r="B40" s="19"/>
      <c r="C40" s="13"/>
      <c r="D40" s="14" t="s">
        <v>38</v>
      </c>
      <c r="E40" s="18"/>
      <c r="F40" s="18"/>
      <c r="G40" s="129">
        <v>10854.110999999999</v>
      </c>
      <c r="H40" s="129">
        <v>10759</v>
      </c>
      <c r="I40" s="129"/>
      <c r="J40" s="134"/>
    </row>
    <row r="41" spans="1:15" ht="14.55" customHeight="1" x14ac:dyDescent="0.3">
      <c r="A41" s="12"/>
      <c r="B41" s="13"/>
      <c r="C41" s="13"/>
      <c r="D41" s="14" t="s">
        <v>39</v>
      </c>
      <c r="E41" s="7"/>
      <c r="F41" s="7"/>
      <c r="G41" s="7">
        <v>10810.5214</v>
      </c>
      <c r="H41" s="136">
        <v>10638.0604</v>
      </c>
      <c r="I41" s="136">
        <v>10810.5214</v>
      </c>
      <c r="J41" s="134" t="s">
        <v>67</v>
      </c>
    </row>
    <row r="42" spans="1:15" ht="14.55" customHeight="1" x14ac:dyDescent="0.3">
      <c r="A42" s="12"/>
      <c r="B42" s="13"/>
      <c r="C42" s="13"/>
      <c r="D42" s="14" t="s">
        <v>39</v>
      </c>
      <c r="E42" s="20"/>
      <c r="F42" s="20"/>
      <c r="G42" s="20">
        <v>10737.8572</v>
      </c>
      <c r="H42" s="20">
        <v>10618.029199999999</v>
      </c>
      <c r="I42" s="20">
        <v>10759</v>
      </c>
      <c r="J42" s="134" t="s">
        <v>66</v>
      </c>
      <c r="O42" s="106"/>
    </row>
    <row r="43" spans="1:15" ht="14.55" customHeight="1" x14ac:dyDescent="0.3">
      <c r="A43" s="12"/>
      <c r="B43" s="13"/>
      <c r="C43" s="13"/>
      <c r="D43" s="14" t="s">
        <v>4</v>
      </c>
      <c r="E43" s="11">
        <f t="shared" ref="E43:F43" si="28">E4</f>
        <v>10830.95</v>
      </c>
      <c r="F43" s="11">
        <f t="shared" si="28"/>
        <v>10724.4</v>
      </c>
      <c r="G43" s="11">
        <f>G4</f>
        <v>10640.95</v>
      </c>
      <c r="H43" s="11">
        <f>H4</f>
        <v>10604.35</v>
      </c>
      <c r="I43" s="11">
        <f>I4</f>
        <v>10735.45</v>
      </c>
    </row>
    <row r="44" spans="1:15" ht="14.55" customHeight="1" x14ac:dyDescent="0.3">
      <c r="A44" s="12"/>
      <c r="B44" s="13"/>
      <c r="C44" s="13"/>
      <c r="D44" s="14" t="s">
        <v>40</v>
      </c>
      <c r="E44" s="21"/>
      <c r="F44" s="21"/>
      <c r="G44" s="21">
        <v>10758.701999999999</v>
      </c>
      <c r="H44" s="21">
        <v>10583.35</v>
      </c>
      <c r="I44" s="21">
        <v>10712.322600000001</v>
      </c>
      <c r="J44" s="134" t="s">
        <v>68</v>
      </c>
    </row>
    <row r="45" spans="1:15" ht="14.55" customHeight="1" x14ac:dyDescent="0.3">
      <c r="A45" s="12"/>
      <c r="B45" s="13"/>
      <c r="C45" s="13"/>
      <c r="D45" s="14" t="s">
        <v>41</v>
      </c>
      <c r="E45" s="10"/>
      <c r="F45" s="10"/>
      <c r="G45" s="10">
        <v>10737.1173</v>
      </c>
      <c r="H45" s="10">
        <v>10569.7786</v>
      </c>
      <c r="I45" s="10">
        <v>10585</v>
      </c>
      <c r="J45" s="137" t="s">
        <v>70</v>
      </c>
      <c r="O45" s="106"/>
    </row>
    <row r="46" spans="1:15" ht="14.55" customHeight="1" x14ac:dyDescent="0.3">
      <c r="A46" s="12"/>
      <c r="B46" s="13"/>
      <c r="C46" s="13"/>
      <c r="D46" s="14" t="s">
        <v>42</v>
      </c>
      <c r="E46" s="22"/>
      <c r="F46" s="22"/>
      <c r="G46" s="22">
        <v>10659</v>
      </c>
      <c r="H46" s="22">
        <v>10550.428</v>
      </c>
      <c r="I46" s="22">
        <v>10562.578600000001</v>
      </c>
      <c r="J46" s="137" t="s">
        <v>65</v>
      </c>
      <c r="O46" s="106"/>
    </row>
    <row r="47" spans="1:15" ht="14.55" customHeight="1" x14ac:dyDescent="0.3">
      <c r="A47" s="12"/>
      <c r="B47" s="13"/>
      <c r="C47" s="13"/>
      <c r="D47" s="14" t="s">
        <v>43</v>
      </c>
      <c r="E47" s="23"/>
      <c r="F47" s="23"/>
      <c r="G47" s="23"/>
      <c r="H47" s="23">
        <v>10511.05</v>
      </c>
      <c r="I47" s="23">
        <v>10534</v>
      </c>
      <c r="J47" s="134" t="s">
        <v>69</v>
      </c>
    </row>
    <row r="48" spans="1:15" ht="14.55" customHeight="1" x14ac:dyDescent="0.3">
      <c r="A48" s="12"/>
      <c r="B48" s="13"/>
      <c r="C48" s="13"/>
      <c r="D48" s="14" t="s">
        <v>44</v>
      </c>
      <c r="E48" s="24"/>
      <c r="F48" s="24"/>
      <c r="G48" s="24"/>
      <c r="H48" s="24">
        <v>10452.321399999999</v>
      </c>
      <c r="I48" s="24">
        <v>10445.1214</v>
      </c>
      <c r="J48" s="134" t="s">
        <v>71</v>
      </c>
    </row>
    <row r="49" spans="1:9" ht="14.55" customHeight="1" x14ac:dyDescent="0.3">
      <c r="A49" s="138" t="s">
        <v>45</v>
      </c>
      <c r="B49" s="139"/>
      <c r="C49" s="139"/>
      <c r="D49" s="139"/>
      <c r="E49" s="25"/>
      <c r="F49" s="25"/>
      <c r="G49" s="25"/>
      <c r="H49" s="25"/>
      <c r="I49" s="25"/>
    </row>
    <row r="50" spans="1:9" ht="14.55" customHeight="1" x14ac:dyDescent="0.3">
      <c r="A50" s="12"/>
      <c r="B50" s="13"/>
      <c r="C50" s="13"/>
      <c r="D50" s="14" t="s">
        <v>46</v>
      </c>
      <c r="E50" s="16">
        <f t="shared" ref="E50:F50" si="29">ABS(E2-E3)</f>
        <v>403.80000000000109</v>
      </c>
      <c r="F50" s="16">
        <f t="shared" si="29"/>
        <v>310.5</v>
      </c>
      <c r="G50" s="16">
        <f>ABS(G2-G3)</f>
        <v>131.5</v>
      </c>
      <c r="H50" s="16">
        <f>ABS(H2-H3)</f>
        <v>137.20000000000073</v>
      </c>
      <c r="I50" s="16">
        <f>ABS(I2-I3)</f>
        <v>106.30000000000109</v>
      </c>
    </row>
    <row r="51" spans="1:9" ht="14.55" customHeight="1" x14ac:dyDescent="0.3">
      <c r="A51" s="12"/>
      <c r="B51" s="13"/>
      <c r="C51" s="13"/>
      <c r="D51" s="14" t="s">
        <v>47</v>
      </c>
      <c r="E51" s="16">
        <f t="shared" ref="E51:F51" si="30">E50*1.1</f>
        <v>444.18000000000126</v>
      </c>
      <c r="F51" s="16">
        <f t="shared" si="30"/>
        <v>341.55</v>
      </c>
      <c r="G51" s="16">
        <f>G50*1.1</f>
        <v>144.65</v>
      </c>
      <c r="H51" s="16">
        <f>H50*1.1</f>
        <v>150.92000000000081</v>
      </c>
      <c r="I51" s="16">
        <f>I50*1.1</f>
        <v>116.93000000000121</v>
      </c>
    </row>
    <row r="52" spans="1:9" ht="14.55" customHeight="1" x14ac:dyDescent="0.3">
      <c r="A52" s="12"/>
      <c r="B52" s="13"/>
      <c r="C52" s="13"/>
      <c r="D52" s="14" t="s">
        <v>48</v>
      </c>
      <c r="E52" s="16">
        <f t="shared" ref="E52:F52" si="31">(E2+E3)</f>
        <v>21571.1</v>
      </c>
      <c r="F52" s="16">
        <f t="shared" si="31"/>
        <v>21551.3</v>
      </c>
      <c r="G52" s="16">
        <f>(G2+G3)</f>
        <v>21388.3</v>
      </c>
      <c r="H52" s="16">
        <f>(H2+H3)</f>
        <v>21308.5</v>
      </c>
      <c r="I52" s="16">
        <f>(I2+I3)</f>
        <v>21399.1</v>
      </c>
    </row>
    <row r="53" spans="1:9" ht="14.55" customHeight="1" x14ac:dyDescent="0.3">
      <c r="A53" s="12"/>
      <c r="B53" s="13"/>
      <c r="C53" s="13"/>
      <c r="D53" s="14" t="s">
        <v>49</v>
      </c>
      <c r="E53" s="16">
        <f t="shared" ref="E53:F53" si="32">(E2+E3)/2</f>
        <v>10785.55</v>
      </c>
      <c r="F53" s="16">
        <f t="shared" si="32"/>
        <v>10775.65</v>
      </c>
      <c r="G53" s="16">
        <f>(G2+G3)/2</f>
        <v>10694.15</v>
      </c>
      <c r="H53" s="16">
        <f>(H2+H3)/2</f>
        <v>10654.25</v>
      </c>
      <c r="I53" s="16">
        <f>(I2+I3)/2</f>
        <v>10699.55</v>
      </c>
    </row>
    <row r="54" spans="1:9" ht="14.55" customHeight="1" x14ac:dyDescent="0.3">
      <c r="A54" s="12"/>
      <c r="B54" s="13"/>
      <c r="C54" s="13"/>
      <c r="D54" s="14" t="s">
        <v>12</v>
      </c>
      <c r="E54" s="16">
        <f t="shared" ref="E54:F54" si="33">E55-E56+E55</f>
        <v>10815.816666666666</v>
      </c>
      <c r="F54" s="16">
        <f t="shared" si="33"/>
        <v>10741.483333333332</v>
      </c>
      <c r="G54" s="16">
        <f>G55-G56+G55</f>
        <v>10658.683333333332</v>
      </c>
      <c r="H54" s="16">
        <f>H55-H56+H55</f>
        <v>10620.983333333334</v>
      </c>
      <c r="I54" s="16">
        <f>I55-I56+I55</f>
        <v>10723.483333333334</v>
      </c>
    </row>
    <row r="55" spans="1:9" ht="14.55" customHeight="1" x14ac:dyDescent="0.3">
      <c r="A55" s="12"/>
      <c r="B55" s="13"/>
      <c r="C55" s="13"/>
      <c r="D55" s="14" t="s">
        <v>50</v>
      </c>
      <c r="E55" s="16">
        <f t="shared" ref="E55:F55" si="34">(E2+E3+E4)/3</f>
        <v>10800.683333333332</v>
      </c>
      <c r="F55" s="16">
        <f t="shared" si="34"/>
        <v>10758.566666666666</v>
      </c>
      <c r="G55" s="16">
        <f>(G2+G3+G4)/3</f>
        <v>10676.416666666666</v>
      </c>
      <c r="H55" s="16">
        <f>(H2+H3+H4)/3</f>
        <v>10637.616666666667</v>
      </c>
      <c r="I55" s="16">
        <f>(I2+I3+I4)/3</f>
        <v>10711.516666666666</v>
      </c>
    </row>
    <row r="56" spans="1:9" ht="14.55" customHeight="1" x14ac:dyDescent="0.3">
      <c r="A56" s="12"/>
      <c r="B56" s="13"/>
      <c r="C56" s="13"/>
      <c r="D56" s="14" t="s">
        <v>14</v>
      </c>
      <c r="E56" s="16">
        <f t="shared" ref="E56:F56" si="35">E53</f>
        <v>10785.55</v>
      </c>
      <c r="F56" s="16">
        <f t="shared" si="35"/>
        <v>10775.65</v>
      </c>
      <c r="G56" s="16">
        <f>G53</f>
        <v>10694.15</v>
      </c>
      <c r="H56" s="16">
        <f>H53</f>
        <v>10654.25</v>
      </c>
      <c r="I56" s="16">
        <f>I53</f>
        <v>10699.55</v>
      </c>
    </row>
    <row r="57" spans="1:9" ht="14.55" customHeight="1" x14ac:dyDescent="0.3">
      <c r="A57" s="12"/>
      <c r="B57" s="13"/>
      <c r="C57" s="13"/>
      <c r="D57" s="14" t="s">
        <v>51</v>
      </c>
      <c r="E57" s="31">
        <f>(E54-E56)</f>
        <v>30.266666666666424</v>
      </c>
      <c r="F57" s="31">
        <f t="shared" ref="F57" si="36">ABS(F54-F56)</f>
        <v>34.166666666667879</v>
      </c>
      <c r="G57" s="31">
        <f>ABS(G54-G56)</f>
        <v>35.466666666667152</v>
      </c>
      <c r="H57" s="31">
        <f>ABS(H54-H56)</f>
        <v>33.266666666666424</v>
      </c>
      <c r="I57" s="31">
        <f>ABS(I54-I56)</f>
        <v>23.933333333334303</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P25" sqref="P25:P27"/>
    </sheetView>
  </sheetViews>
  <sheetFormatPr defaultColWidth="8.77734375" defaultRowHeight="14.55" customHeight="1" x14ac:dyDescent="0.3"/>
  <cols>
    <col min="1" max="1" width="22" style="33" customWidth="1"/>
    <col min="2" max="2" width="12.77734375" style="33" customWidth="1"/>
    <col min="3" max="3" width="5.77734375" style="33" customWidth="1"/>
    <col min="4" max="4" width="12.77734375" style="33" customWidth="1"/>
    <col min="5" max="5" width="5.77734375" style="33" customWidth="1"/>
    <col min="6" max="6" width="12.77734375" style="33" customWidth="1"/>
    <col min="7" max="7" width="5.77734375" style="106" customWidth="1"/>
    <col min="8" max="8" width="12.77734375" style="106" customWidth="1"/>
    <col min="9" max="9" width="5.77734375" style="106" customWidth="1"/>
    <col min="10" max="10" width="12.77734375" style="106" customWidth="1"/>
    <col min="11" max="11" width="5.77734375" style="106" customWidth="1"/>
    <col min="12" max="12" width="12.77734375" style="106" customWidth="1"/>
    <col min="13" max="13" width="5.77734375" style="106" customWidth="1"/>
    <col min="14" max="14" width="12.77734375" style="106" customWidth="1"/>
    <col min="15" max="15" width="5.77734375" style="106" customWidth="1"/>
    <col min="16" max="16" width="12.77734375" style="106" customWidth="1"/>
    <col min="17" max="17" width="5.77734375" style="106" customWidth="1"/>
    <col min="18" max="18" width="12.77734375" style="106" customWidth="1"/>
    <col min="19" max="254" width="8.77734375" style="33" customWidth="1"/>
  </cols>
  <sheetData>
    <row r="1" spans="1:18" ht="14.55" customHeight="1" x14ac:dyDescent="0.3">
      <c r="A1" s="108"/>
      <c r="B1" s="28"/>
      <c r="C1" s="108"/>
      <c r="D1" s="28"/>
      <c r="E1" s="108"/>
      <c r="F1" s="28"/>
      <c r="G1" s="28"/>
      <c r="H1" s="28"/>
      <c r="I1" s="108"/>
      <c r="J1" s="28"/>
      <c r="K1" s="108"/>
      <c r="L1" s="28"/>
      <c r="M1" s="28"/>
      <c r="N1" s="28"/>
      <c r="O1" s="108"/>
      <c r="P1" s="28"/>
      <c r="Q1" s="108"/>
      <c r="R1" s="28"/>
    </row>
    <row r="2" spans="1:18" ht="23.55" customHeight="1" x14ac:dyDescent="0.4">
      <c r="A2" s="34" t="s">
        <v>63</v>
      </c>
      <c r="B2" s="35"/>
      <c r="C2" s="35"/>
      <c r="D2" s="35"/>
      <c r="E2" s="35"/>
      <c r="F2" s="35"/>
      <c r="G2" s="35"/>
      <c r="H2" s="35"/>
      <c r="I2" s="35"/>
      <c r="J2" s="35"/>
      <c r="K2" s="35"/>
      <c r="L2" s="35"/>
      <c r="M2" s="35"/>
      <c r="N2" s="35"/>
      <c r="O2" s="35"/>
      <c r="P2" s="35"/>
      <c r="Q2" s="35"/>
      <c r="R2" s="35"/>
    </row>
    <row r="3" spans="1:18" ht="14.55" customHeight="1" x14ac:dyDescent="0.3">
      <c r="A3" s="108"/>
      <c r="B3" s="28"/>
      <c r="C3" s="108"/>
      <c r="D3" s="28"/>
      <c r="E3" s="108"/>
      <c r="F3" s="28"/>
      <c r="G3" s="28"/>
      <c r="H3" s="28"/>
      <c r="I3" s="108"/>
      <c r="J3" s="28"/>
      <c r="K3" s="108"/>
      <c r="L3" s="28"/>
      <c r="M3" s="28"/>
      <c r="N3" s="28"/>
      <c r="O3" s="108"/>
      <c r="P3" s="28"/>
      <c r="Q3" s="108"/>
      <c r="R3" s="28"/>
    </row>
    <row r="4" spans="1:18" ht="14.55" customHeight="1" x14ac:dyDescent="0.3">
      <c r="A4" s="108"/>
      <c r="B4" s="109" t="s">
        <v>52</v>
      </c>
      <c r="C4" s="110"/>
      <c r="D4" s="111" t="s">
        <v>53</v>
      </c>
      <c r="E4" s="110"/>
      <c r="F4" s="112" t="s">
        <v>54</v>
      </c>
      <c r="G4" s="112"/>
      <c r="H4" s="109" t="s">
        <v>52</v>
      </c>
      <c r="I4" s="110"/>
      <c r="J4" s="111" t="s">
        <v>53</v>
      </c>
      <c r="K4" s="110"/>
      <c r="L4" s="112" t="s">
        <v>54</v>
      </c>
      <c r="M4" s="112"/>
      <c r="N4" s="109" t="s">
        <v>52</v>
      </c>
      <c r="O4" s="110"/>
      <c r="P4" s="111" t="s">
        <v>53</v>
      </c>
      <c r="Q4" s="110"/>
      <c r="R4" s="112" t="s">
        <v>54</v>
      </c>
    </row>
    <row r="5" spans="1:18" ht="15" customHeight="1" thickBot="1" x14ac:dyDescent="0.35">
      <c r="A5" s="108"/>
      <c r="B5" s="28"/>
      <c r="C5" s="108"/>
      <c r="D5" s="28"/>
      <c r="E5" s="108"/>
      <c r="F5" s="28"/>
      <c r="G5" s="28"/>
      <c r="H5" s="28"/>
      <c r="I5" s="108"/>
      <c r="J5" s="28"/>
      <c r="K5" s="108"/>
      <c r="L5" s="28"/>
      <c r="M5" s="28"/>
      <c r="N5" s="28"/>
      <c r="O5" s="108"/>
      <c r="P5" s="28"/>
      <c r="Q5" s="108"/>
      <c r="R5" s="28"/>
    </row>
    <row r="6" spans="1:18" ht="15" customHeight="1" thickBot="1" x14ac:dyDescent="0.35">
      <c r="A6" s="113" t="s">
        <v>55</v>
      </c>
      <c r="B6" s="36">
        <v>11118.1</v>
      </c>
      <c r="C6" s="127"/>
      <c r="D6" s="37">
        <v>11118.1</v>
      </c>
      <c r="E6" s="128"/>
      <c r="F6" s="38">
        <v>10920</v>
      </c>
      <c r="G6" s="114"/>
      <c r="H6" s="36">
        <v>11118.1</v>
      </c>
      <c r="I6" s="127"/>
      <c r="J6" s="37">
        <v>10647</v>
      </c>
      <c r="K6" s="128"/>
      <c r="L6" s="38">
        <v>10759.9</v>
      </c>
      <c r="M6" s="114"/>
      <c r="N6" s="36">
        <v>10722.85</v>
      </c>
      <c r="O6" s="127"/>
      <c r="P6" s="37">
        <v>11118.1</v>
      </c>
      <c r="Q6" s="128"/>
      <c r="R6" s="38"/>
    </row>
    <row r="7" spans="1:18" ht="14.55" customHeight="1" x14ac:dyDescent="0.3">
      <c r="A7" s="108"/>
      <c r="B7" s="121"/>
      <c r="C7" s="108"/>
      <c r="D7" s="122"/>
      <c r="E7" s="108"/>
      <c r="F7" s="123"/>
      <c r="G7" s="28"/>
      <c r="H7" s="121"/>
      <c r="I7" s="108"/>
      <c r="J7" s="122"/>
      <c r="K7" s="108"/>
      <c r="L7" s="123"/>
      <c r="M7" s="28"/>
      <c r="N7" s="121"/>
      <c r="O7" s="108"/>
      <c r="P7" s="122"/>
      <c r="Q7" s="108"/>
      <c r="R7" s="123"/>
    </row>
    <row r="8" spans="1:18" ht="15" customHeight="1" thickBot="1" x14ac:dyDescent="0.35">
      <c r="A8" s="108"/>
      <c r="B8" s="124"/>
      <c r="C8" s="108"/>
      <c r="D8" s="125"/>
      <c r="E8" s="108"/>
      <c r="F8" s="126"/>
      <c r="G8" s="28"/>
      <c r="H8" s="124"/>
      <c r="I8" s="108"/>
      <c r="J8" s="125"/>
      <c r="K8" s="108"/>
      <c r="L8" s="126"/>
      <c r="M8" s="28"/>
      <c r="N8" s="124"/>
      <c r="O8" s="108"/>
      <c r="P8" s="125"/>
      <c r="Q8" s="108"/>
      <c r="R8" s="126"/>
    </row>
    <row r="9" spans="1:18" ht="15" customHeight="1" thickBot="1" x14ac:dyDescent="0.35">
      <c r="A9" s="113" t="s">
        <v>56</v>
      </c>
      <c r="B9" s="36">
        <v>11044</v>
      </c>
      <c r="C9" s="127"/>
      <c r="D9" s="37">
        <v>10857.1</v>
      </c>
      <c r="E9" s="128"/>
      <c r="F9" s="38">
        <v>10620.4</v>
      </c>
      <c r="G9" s="114"/>
      <c r="H9" s="36">
        <v>10620.4</v>
      </c>
      <c r="I9" s="127"/>
      <c r="J9" s="37">
        <v>10752.7</v>
      </c>
      <c r="K9" s="128"/>
      <c r="L9" s="38">
        <v>10620.4</v>
      </c>
      <c r="M9" s="114"/>
      <c r="N9" s="36">
        <v>10585.65</v>
      </c>
      <c r="O9" s="127"/>
      <c r="P9" s="37">
        <v>10620.4</v>
      </c>
      <c r="Q9" s="128"/>
      <c r="R9" s="38"/>
    </row>
    <row r="10" spans="1:18" ht="14.55" customHeight="1" x14ac:dyDescent="0.3">
      <c r="A10" s="108"/>
      <c r="B10" s="121"/>
      <c r="C10" s="108"/>
      <c r="D10" s="122"/>
      <c r="E10" s="108"/>
      <c r="F10" s="123"/>
      <c r="G10" s="28"/>
      <c r="H10" s="121"/>
      <c r="I10" s="108"/>
      <c r="J10" s="122"/>
      <c r="K10" s="108"/>
      <c r="L10" s="123"/>
      <c r="M10" s="28"/>
      <c r="N10" s="121"/>
      <c r="O10" s="108"/>
      <c r="P10" s="122"/>
      <c r="Q10" s="108"/>
      <c r="R10" s="123"/>
    </row>
    <row r="11" spans="1:18" ht="15" customHeight="1" thickBot="1" x14ac:dyDescent="0.35">
      <c r="A11" s="108"/>
      <c r="B11" s="124"/>
      <c r="C11" s="108"/>
      <c r="D11" s="125"/>
      <c r="E11" s="108"/>
      <c r="F11" s="126"/>
      <c r="G11" s="28"/>
      <c r="H11" s="124"/>
      <c r="I11" s="108"/>
      <c r="J11" s="125"/>
      <c r="K11" s="108"/>
      <c r="L11" s="126"/>
      <c r="M11" s="28"/>
      <c r="N11" s="124"/>
      <c r="O11" s="108"/>
      <c r="P11" s="125"/>
      <c r="Q11" s="108"/>
      <c r="R11" s="126"/>
    </row>
    <row r="12" spans="1:18" ht="15" customHeight="1" thickBot="1" x14ac:dyDescent="0.35">
      <c r="A12" s="113" t="s">
        <v>57</v>
      </c>
      <c r="B12" s="36">
        <v>11113.15</v>
      </c>
      <c r="C12" s="127" t="s">
        <v>58</v>
      </c>
      <c r="D12" s="37">
        <v>10920</v>
      </c>
      <c r="E12" s="128" t="s">
        <v>58</v>
      </c>
      <c r="F12" s="38"/>
      <c r="G12" s="114"/>
      <c r="H12" s="36">
        <v>10759.9</v>
      </c>
      <c r="I12" s="127"/>
      <c r="J12" s="37"/>
      <c r="K12" s="128"/>
      <c r="L12" s="38">
        <v>10722.85</v>
      </c>
      <c r="M12" s="114"/>
      <c r="N12" s="36"/>
      <c r="O12" s="127"/>
      <c r="P12" s="37">
        <v>10752.7</v>
      </c>
      <c r="Q12" s="128"/>
      <c r="R12" s="38"/>
    </row>
    <row r="13" spans="1:18" ht="14.55" customHeight="1" x14ac:dyDescent="0.3">
      <c r="A13" s="108"/>
      <c r="B13" s="28"/>
      <c r="C13" s="108"/>
      <c r="D13" s="28"/>
      <c r="E13" s="108"/>
      <c r="F13" s="28"/>
      <c r="G13" s="28"/>
      <c r="H13" s="28"/>
      <c r="I13" s="108"/>
      <c r="J13" s="28"/>
      <c r="K13" s="108"/>
      <c r="L13" s="28"/>
      <c r="M13" s="28"/>
      <c r="N13" s="28"/>
      <c r="O13" s="108"/>
      <c r="P13" s="28"/>
      <c r="Q13" s="108"/>
      <c r="R13" s="28"/>
    </row>
    <row r="14" spans="1:18" ht="14.55" customHeight="1" x14ac:dyDescent="0.3">
      <c r="A14" s="108"/>
      <c r="B14" s="28"/>
      <c r="C14" s="108"/>
      <c r="D14" s="28"/>
      <c r="E14" s="108"/>
      <c r="F14" s="28"/>
      <c r="G14" s="28"/>
      <c r="H14" s="28"/>
      <c r="I14" s="108"/>
      <c r="J14" s="28"/>
      <c r="K14" s="108"/>
      <c r="L14" s="28"/>
      <c r="M14" s="28"/>
      <c r="N14" s="28"/>
      <c r="O14" s="108"/>
      <c r="P14" s="28"/>
      <c r="Q14" s="108"/>
      <c r="R14" s="28"/>
    </row>
    <row r="15" spans="1:18" ht="14.55" customHeight="1" x14ac:dyDescent="0.3">
      <c r="A15" s="115" t="s">
        <v>59</v>
      </c>
      <c r="B15" s="116"/>
      <c r="C15" s="108"/>
      <c r="D15" s="28"/>
      <c r="E15" s="108"/>
      <c r="F15" s="28"/>
      <c r="G15" s="28"/>
      <c r="H15" s="116"/>
      <c r="I15" s="108"/>
      <c r="J15" s="28"/>
      <c r="K15" s="108"/>
      <c r="L15" s="28"/>
      <c r="M15" s="28"/>
      <c r="N15" s="116"/>
      <c r="O15" s="108"/>
      <c r="P15" s="28"/>
      <c r="Q15" s="108"/>
      <c r="R15" s="28"/>
    </row>
    <row r="16" spans="1:18" ht="14.55" customHeight="1" x14ac:dyDescent="0.3">
      <c r="A16" s="39">
        <v>0.23599999999999999</v>
      </c>
      <c r="B16" s="40">
        <f>VALUE(23.6/100*(B6-B9)+B9)</f>
        <v>11061.4876</v>
      </c>
      <c r="C16" s="41"/>
      <c r="D16" s="40">
        <f>VALUE(23.6/100*(D6-D9)+D9)</f>
        <v>10918.696</v>
      </c>
      <c r="E16" s="40"/>
      <c r="F16" s="40">
        <f>VALUE(23.6/100*(F6-F9)+F9)</f>
        <v>10691.105599999999</v>
      </c>
      <c r="G16" s="40"/>
      <c r="H16" s="40">
        <f>VALUE(23.6/100*(H6-H9)+H9)</f>
        <v>10737.8572</v>
      </c>
      <c r="I16" s="41"/>
      <c r="J16" s="40">
        <f>VALUE(23.6/100*(J6-J9)+J9)</f>
        <v>10727.754800000001</v>
      </c>
      <c r="K16" s="40"/>
      <c r="L16" s="40">
        <f>VALUE(23.6/100*(L6-L9)+L9)</f>
        <v>10653.322</v>
      </c>
      <c r="M16" s="40"/>
      <c r="N16" s="40">
        <f>VALUE(23.6/100*(N6-N9)+N9)</f>
        <v>10618.029199999999</v>
      </c>
      <c r="O16" s="41"/>
      <c r="P16" s="40">
        <f>VALUE(23.6/100*(P6-P9)+P9)</f>
        <v>10737.8572</v>
      </c>
      <c r="Q16" s="40"/>
      <c r="R16" s="40">
        <f>VALUE(23.6/100*(R6-R9)+R9)</f>
        <v>0</v>
      </c>
    </row>
    <row r="17" spans="1:18" ht="14.55" customHeight="1" x14ac:dyDescent="0.3">
      <c r="A17" s="42">
        <v>0.38200000000000001</v>
      </c>
      <c r="B17" s="43">
        <f>38.2/100*(B6-B9)+B9</f>
        <v>11072.306200000001</v>
      </c>
      <c r="C17" s="44"/>
      <c r="D17" s="43">
        <f>VALUE(38.2/100*(D6-D9)+D9)</f>
        <v>10956.802</v>
      </c>
      <c r="E17" s="43"/>
      <c r="F17" s="43">
        <f>VALUE(38.2/100*(F6-F9)+F9)</f>
        <v>10734.8472</v>
      </c>
      <c r="G17" s="43"/>
      <c r="H17" s="43">
        <f>38.2/100*(H6-H9)+H9</f>
        <v>10810.5214</v>
      </c>
      <c r="I17" s="44"/>
      <c r="J17" s="43">
        <f>VALUE(38.2/100*(J6-J9)+J9)</f>
        <v>10712.322600000001</v>
      </c>
      <c r="K17" s="43"/>
      <c r="L17" s="43">
        <f>VALUE(38.2/100*(L6-L9)+L9)</f>
        <v>10673.689</v>
      </c>
      <c r="M17" s="43"/>
      <c r="N17" s="43">
        <f>38.2/100*(N6-N9)+N9</f>
        <v>10638.0604</v>
      </c>
      <c r="O17" s="44"/>
      <c r="P17" s="43">
        <f>VALUE(38.2/100*(P6-P9)+P9)</f>
        <v>10810.5214</v>
      </c>
      <c r="Q17" s="43"/>
      <c r="R17" s="43">
        <f>VALUE(38.2/100*(R6-R9)+R9)</f>
        <v>0</v>
      </c>
    </row>
    <row r="18" spans="1:18" ht="14.55" customHeight="1" x14ac:dyDescent="0.3">
      <c r="A18" s="39">
        <v>0.5</v>
      </c>
      <c r="B18" s="40">
        <f>VALUE(50/100*(B6-B9)+B9)</f>
        <v>11081.05</v>
      </c>
      <c r="C18" s="41"/>
      <c r="D18" s="40">
        <f>VALUE(50/100*(D6-D9)+D9)</f>
        <v>10987.6</v>
      </c>
      <c r="E18" s="40"/>
      <c r="F18" s="40">
        <f>VALUE(50/100*(F6-F9)+F9)</f>
        <v>10770.2</v>
      </c>
      <c r="G18" s="40"/>
      <c r="H18" s="40">
        <f>VALUE(50/100*(H6-H9)+H9)</f>
        <v>10869.25</v>
      </c>
      <c r="I18" s="41"/>
      <c r="J18" s="40">
        <f>VALUE(50/100*(J6-J9)+J9)</f>
        <v>10699.85</v>
      </c>
      <c r="K18" s="40"/>
      <c r="L18" s="40">
        <f>VALUE(50/100*(L6-L9)+L9)</f>
        <v>10690.15</v>
      </c>
      <c r="M18" s="40"/>
      <c r="N18" s="40">
        <f>VALUE(50/100*(N6-N9)+N9)</f>
        <v>10654.25</v>
      </c>
      <c r="O18" s="41"/>
      <c r="P18" s="40">
        <f>VALUE(50/100*(P6-P9)+P9)</f>
        <v>10869.25</v>
      </c>
      <c r="Q18" s="40"/>
      <c r="R18" s="40">
        <f>VALUE(50/100*(R6-R9)+R9)</f>
        <v>0</v>
      </c>
    </row>
    <row r="19" spans="1:18" ht="14.55" customHeight="1" x14ac:dyDescent="0.3">
      <c r="A19" s="39">
        <v>0.61799999999999999</v>
      </c>
      <c r="B19" s="40">
        <f>VALUE(61.8/100*(B6-B9)+B9)</f>
        <v>11089.793799999999</v>
      </c>
      <c r="C19" s="41"/>
      <c r="D19" s="40">
        <f>VALUE(61.8/100*(D6-D9)+D9)</f>
        <v>11018.398000000001</v>
      </c>
      <c r="E19" s="40"/>
      <c r="F19" s="40">
        <f>VALUE(61.8/100*(F6-F9)+F9)</f>
        <v>10805.552799999999</v>
      </c>
      <c r="G19" s="40"/>
      <c r="H19" s="40">
        <f>VALUE(61.8/100*(H6-H9)+H9)</f>
        <v>10927.9786</v>
      </c>
      <c r="I19" s="41"/>
      <c r="J19" s="40">
        <f>VALUE(61.8/100*(J6-J9)+J9)</f>
        <v>10687.377399999999</v>
      </c>
      <c r="K19" s="40"/>
      <c r="L19" s="40">
        <f>VALUE(61.8/100*(L6-L9)+L9)</f>
        <v>10706.610999999999</v>
      </c>
      <c r="M19" s="40"/>
      <c r="N19" s="40">
        <f>VALUE(61.8/100*(N6-N9)+N9)</f>
        <v>10670.4396</v>
      </c>
      <c r="O19" s="41"/>
      <c r="P19" s="40">
        <f>VALUE(61.8/100*(P6-P9)+P9)</f>
        <v>10927.9786</v>
      </c>
      <c r="Q19" s="40"/>
      <c r="R19" s="40">
        <f>VALUE(61.8/100*(R6-R9)+R9)</f>
        <v>0</v>
      </c>
    </row>
    <row r="20" spans="1:18" ht="14.55" customHeight="1" x14ac:dyDescent="0.3">
      <c r="A20" s="117">
        <v>0.70699999999999996</v>
      </c>
      <c r="B20" s="118">
        <f>VALUE(70.7/100*(B6-B9)+B9)</f>
        <v>11096.3887</v>
      </c>
      <c r="C20" s="108"/>
      <c r="D20" s="118">
        <f>VALUE(70.7/100*(D6-D9)+D9)</f>
        <v>11041.627</v>
      </c>
      <c r="E20" s="119"/>
      <c r="F20" s="118">
        <f>VALUE(70.7/100*(F6-F9)+F9)</f>
        <v>10832.217199999999</v>
      </c>
      <c r="G20" s="118"/>
      <c r="H20" s="118">
        <f>VALUE(70.7/100*(H6-H9)+H9)</f>
        <v>10972.2739</v>
      </c>
      <c r="I20" s="108"/>
      <c r="J20" s="118">
        <f>VALUE(70.7/100*(J6-J9)+J9)</f>
        <v>10677.9701</v>
      </c>
      <c r="K20" s="119"/>
      <c r="L20" s="118">
        <f>VALUE(70.7/100*(L6-L9)+L9)</f>
        <v>10719.0265</v>
      </c>
      <c r="M20" s="118"/>
      <c r="N20" s="118">
        <f>VALUE(70.7/100*(N6-N9)+N9)</f>
        <v>10682.6504</v>
      </c>
      <c r="O20" s="108"/>
      <c r="P20" s="118">
        <f>VALUE(70.7/100*(P6-P9)+P9)</f>
        <v>10972.2739</v>
      </c>
      <c r="Q20" s="119"/>
      <c r="R20" s="118">
        <f>VALUE(70.7/100*(R6-R9)+R9)</f>
        <v>0</v>
      </c>
    </row>
    <row r="21" spans="1:18" ht="14.55" customHeight="1" x14ac:dyDescent="0.3">
      <c r="A21" s="39">
        <v>0.78600000000000003</v>
      </c>
      <c r="B21" s="40">
        <f>VALUE(78.6/100*(B6-B9)+B9)</f>
        <v>11102.2426</v>
      </c>
      <c r="C21" s="41"/>
      <c r="D21" s="40">
        <f>VALUE(78.6/100*(D6-D9)+D9)</f>
        <v>11062.246000000001</v>
      </c>
      <c r="E21" s="40"/>
      <c r="F21" s="40">
        <f>VALUE(78.6/100*(F6-F9)+F9)</f>
        <v>10855.8856</v>
      </c>
      <c r="G21" s="40"/>
      <c r="H21" s="40">
        <f>VALUE(78.6/100*(H6-H9)+H9)</f>
        <v>11011.592200000001</v>
      </c>
      <c r="I21" s="41"/>
      <c r="J21" s="40">
        <f>VALUE(78.6/100*(J6-J9)+J9)</f>
        <v>10669.6198</v>
      </c>
      <c r="K21" s="40"/>
      <c r="L21" s="40">
        <f>VALUE(78.6/100*(L6-L9)+L9)</f>
        <v>10730.047</v>
      </c>
      <c r="M21" s="40"/>
      <c r="N21" s="40">
        <f>VALUE(78.6/100*(N6-N9)+N9)</f>
        <v>10693.4892</v>
      </c>
      <c r="O21" s="41"/>
      <c r="P21" s="40">
        <f>VALUE(78.6/100*(P6-P9)+P9)</f>
        <v>11011.592200000001</v>
      </c>
      <c r="Q21" s="40"/>
      <c r="R21" s="40">
        <f>VALUE(78.6/100*(R6-R9)+R9)</f>
        <v>0</v>
      </c>
    </row>
    <row r="22" spans="1:18" ht="14.55" customHeight="1" x14ac:dyDescent="0.3">
      <c r="A22" s="117">
        <v>1</v>
      </c>
      <c r="B22" s="118">
        <f>VALUE(100/100*(B6-B9)+B9)</f>
        <v>11118.1</v>
      </c>
      <c r="C22" s="108"/>
      <c r="D22" s="118">
        <f>VALUE(100/100*(D6-D9)+D9)</f>
        <v>11118.1</v>
      </c>
      <c r="E22" s="119"/>
      <c r="F22" s="118">
        <f>VALUE(100/100*(F6-F9)+F9)</f>
        <v>10920</v>
      </c>
      <c r="G22" s="118"/>
      <c r="H22" s="118">
        <f>VALUE(100/100*(H6-H9)+H9)</f>
        <v>11118.1</v>
      </c>
      <c r="I22" s="108"/>
      <c r="J22" s="118">
        <f>VALUE(100/100*(J6-J9)+J9)</f>
        <v>10647</v>
      </c>
      <c r="K22" s="119"/>
      <c r="L22" s="118">
        <f>VALUE(100/100*(L6-L9)+L9)</f>
        <v>10759.9</v>
      </c>
      <c r="M22" s="118"/>
      <c r="N22" s="118">
        <f>VALUE(100/100*(N6-N9)+N9)</f>
        <v>10722.85</v>
      </c>
      <c r="O22" s="108"/>
      <c r="P22" s="118">
        <f>VALUE(100/100*(P6-P9)+P9)</f>
        <v>11118.1</v>
      </c>
      <c r="Q22" s="119"/>
      <c r="R22" s="118">
        <f>VALUE(100/100*(R6-R9)+R9)</f>
        <v>0</v>
      </c>
    </row>
    <row r="23" spans="1:18" ht="14.55" customHeight="1" x14ac:dyDescent="0.3">
      <c r="A23" s="108"/>
      <c r="B23" s="118"/>
      <c r="C23" s="108"/>
      <c r="D23" s="118"/>
      <c r="E23" s="119"/>
      <c r="F23" s="118"/>
      <c r="G23" s="118"/>
      <c r="H23" s="118"/>
      <c r="I23" s="108"/>
      <c r="J23" s="118"/>
      <c r="K23" s="119"/>
      <c r="L23" s="118"/>
      <c r="M23" s="118"/>
      <c r="N23" s="118"/>
      <c r="O23" s="108"/>
      <c r="P23" s="118"/>
      <c r="Q23" s="119"/>
      <c r="R23" s="118"/>
    </row>
    <row r="24" spans="1:18" ht="14.55" customHeight="1" x14ac:dyDescent="0.3">
      <c r="A24" s="120" t="s">
        <v>60</v>
      </c>
      <c r="B24" s="118"/>
      <c r="C24" s="108"/>
      <c r="D24" s="118"/>
      <c r="E24" s="119"/>
      <c r="F24" s="118"/>
      <c r="G24" s="118"/>
      <c r="H24" s="118"/>
      <c r="I24" s="108"/>
      <c r="J24" s="118"/>
      <c r="K24" s="119"/>
      <c r="L24" s="118"/>
      <c r="M24" s="118"/>
      <c r="N24" s="118"/>
      <c r="O24" s="108"/>
      <c r="P24" s="118"/>
      <c r="Q24" s="119"/>
      <c r="R24" s="118"/>
    </row>
    <row r="25" spans="1:18" ht="14.55" customHeight="1" x14ac:dyDescent="0.3">
      <c r="A25" s="45">
        <v>0.38200000000000001</v>
      </c>
      <c r="B25" s="46">
        <f>VALUE(B12-38.2/100*(B6-B9))</f>
        <v>11084.843799999999</v>
      </c>
      <c r="C25" s="47"/>
      <c r="D25" s="46">
        <f>VALUE(D12-38.2/100*(D6-D9))</f>
        <v>10820.298000000001</v>
      </c>
      <c r="E25" s="46"/>
      <c r="F25" s="46">
        <f>VALUE(F12-38.2/100*(F6-F9))</f>
        <v>-114.44720000000014</v>
      </c>
      <c r="G25" s="46"/>
      <c r="H25" s="46">
        <f>VALUE(H12-38.2/100*(H6-H9))</f>
        <v>10569.7786</v>
      </c>
      <c r="I25" s="47"/>
      <c r="J25" s="46">
        <f>VALUE(J12-38.2/100*(J6-J9))</f>
        <v>40.377400000000279</v>
      </c>
      <c r="K25" s="46"/>
      <c r="L25" s="46">
        <f>VALUE(L12-38.2/100*(L6-L9))</f>
        <v>10669.561</v>
      </c>
      <c r="M25" s="46"/>
      <c r="N25" s="46">
        <f>VALUE(N12-38.2/100*(N6-N9))</f>
        <v>-52.41040000000028</v>
      </c>
      <c r="O25" s="47"/>
      <c r="P25" s="46">
        <f>VALUE(P12-38.2/100*(P6-P9))</f>
        <v>10562.578600000001</v>
      </c>
      <c r="Q25" s="46"/>
      <c r="R25" s="46">
        <f>VALUE(R12-38.2/100*(R6-R9))</f>
        <v>0</v>
      </c>
    </row>
    <row r="26" spans="1:18" ht="14.55" customHeight="1" x14ac:dyDescent="0.3">
      <c r="A26" s="45">
        <v>0.5</v>
      </c>
      <c r="B26" s="46">
        <f>VALUE(B12-50/100*(B6-B9))</f>
        <v>11076.099999999999</v>
      </c>
      <c r="C26" s="47"/>
      <c r="D26" s="46">
        <f>VALUE(D12-50/100*(D6-D9))</f>
        <v>10789.5</v>
      </c>
      <c r="E26" s="46"/>
      <c r="F26" s="46">
        <f>VALUE(F12-50/100*(F6-F9))</f>
        <v>-149.80000000000018</v>
      </c>
      <c r="G26" s="46"/>
      <c r="H26" s="46">
        <f>VALUE(H12-50/100*(H6-H9))</f>
        <v>10511.05</v>
      </c>
      <c r="I26" s="47"/>
      <c r="J26" s="46">
        <f>VALUE(J12-50/100*(J6-J9))</f>
        <v>52.850000000000364</v>
      </c>
      <c r="K26" s="46"/>
      <c r="L26" s="46">
        <f>VALUE(L12-50/100*(L6-L9))</f>
        <v>10653.1</v>
      </c>
      <c r="M26" s="46"/>
      <c r="N26" s="46">
        <f>VALUE(N12-50/100*(N6-N9))</f>
        <v>-68.600000000000364</v>
      </c>
      <c r="O26" s="47"/>
      <c r="P26" s="46">
        <f>VALUE(P12-50/100*(P6-P9))</f>
        <v>10503.85</v>
      </c>
      <c r="Q26" s="46"/>
      <c r="R26" s="46">
        <f>VALUE(R12-50/100*(R6-R9))</f>
        <v>0</v>
      </c>
    </row>
    <row r="27" spans="1:18" ht="14.55" customHeight="1" x14ac:dyDescent="0.3">
      <c r="A27" s="130">
        <v>0.61799999999999999</v>
      </c>
      <c r="B27" s="131">
        <f>VALUE(B12-61.8/100*(B6-B9))</f>
        <v>11067.3562</v>
      </c>
      <c r="C27" s="132"/>
      <c r="D27" s="131">
        <f>VALUE(D12-61.8/100*(D6-D9))</f>
        <v>10758.701999999999</v>
      </c>
      <c r="E27" s="131"/>
      <c r="F27" s="131">
        <f>VALUE(F12-61.8/100*(F6-F9))</f>
        <v>-185.15280000000021</v>
      </c>
      <c r="G27" s="131"/>
      <c r="H27" s="131">
        <f>VALUE(H12-61.8/100*(H6-H9))</f>
        <v>10452.321399999999</v>
      </c>
      <c r="I27" s="132"/>
      <c r="J27" s="131">
        <f>VALUE(J12-61.8/100*(J6-J9))</f>
        <v>65.322600000000449</v>
      </c>
      <c r="K27" s="131"/>
      <c r="L27" s="131">
        <f>VALUE(L12-61.8/100*(L6-L9))</f>
        <v>10636.639000000001</v>
      </c>
      <c r="M27" s="131"/>
      <c r="N27" s="131">
        <f>VALUE(N12-61.8/100*(N6-N9))</f>
        <v>-84.789600000000448</v>
      </c>
      <c r="O27" s="132"/>
      <c r="P27" s="131">
        <f>VALUE(P12-61.8/100*(P6-P9))</f>
        <v>10445.1214</v>
      </c>
      <c r="Q27" s="131"/>
      <c r="R27" s="131">
        <f>VALUE(R12-61.8/100*(R6-R9))</f>
        <v>0</v>
      </c>
    </row>
    <row r="28" spans="1:18" ht="14.55" customHeight="1" x14ac:dyDescent="0.3">
      <c r="A28" s="117">
        <v>0.70699999999999996</v>
      </c>
      <c r="B28" s="118">
        <f>VALUE(B12-70.07/100*(B6-B9))</f>
        <v>11061.22813</v>
      </c>
      <c r="C28" s="108"/>
      <c r="D28" s="118">
        <f>VALUE(D12-70.07/100*(D6-D9))</f>
        <v>10737.1173</v>
      </c>
      <c r="E28" s="119"/>
      <c r="F28" s="118">
        <f>VALUE(F12-70.07/100*(F6-F9))</f>
        <v>-209.92972000000023</v>
      </c>
      <c r="G28" s="118"/>
      <c r="H28" s="118">
        <f>VALUE(H12-70.07/100*(H6-H9))</f>
        <v>10411.161609999999</v>
      </c>
      <c r="I28" s="108"/>
      <c r="J28" s="118">
        <f>VALUE(J12-70.07/100*(J6-J9))</f>
        <v>74.063990000000501</v>
      </c>
      <c r="K28" s="119"/>
      <c r="L28" s="118">
        <f>VALUE(L12-70.07/100*(L6-L9))</f>
        <v>10625.102350000001</v>
      </c>
      <c r="M28" s="118"/>
      <c r="N28" s="118">
        <f>VALUE(N12-70.07/100*(N6-N9))</f>
        <v>-96.136040000000492</v>
      </c>
      <c r="O28" s="108"/>
      <c r="P28" s="118">
        <f>VALUE(P12-70.07/100*(P6-P9))</f>
        <v>10403.96161</v>
      </c>
      <c r="Q28" s="119"/>
      <c r="R28" s="118">
        <f>VALUE(R12-70.07/100*(R6-R9))</f>
        <v>0</v>
      </c>
    </row>
    <row r="29" spans="1:18" ht="14.55" customHeight="1" x14ac:dyDescent="0.3">
      <c r="A29" s="45">
        <v>1</v>
      </c>
      <c r="B29" s="46">
        <f>VALUE(B12-100/100*(B6-B9))</f>
        <v>11039.05</v>
      </c>
      <c r="C29" s="47"/>
      <c r="D29" s="46">
        <f>VALUE(D12-100/100*(D6-D9))</f>
        <v>10659</v>
      </c>
      <c r="E29" s="46"/>
      <c r="F29" s="46">
        <f>VALUE(F12-100/100*(F6-F9))</f>
        <v>-299.60000000000036</v>
      </c>
      <c r="G29" s="46"/>
      <c r="H29" s="46">
        <f>VALUE(H12-100/100*(H6-H9))</f>
        <v>10262.199999999999</v>
      </c>
      <c r="I29" s="47"/>
      <c r="J29" s="46">
        <f>VALUE(J12-100/100*(J6-J9))</f>
        <v>105.70000000000073</v>
      </c>
      <c r="K29" s="46"/>
      <c r="L29" s="46">
        <f>VALUE(L12-100/100*(L6-L9))</f>
        <v>10583.35</v>
      </c>
      <c r="M29" s="46"/>
      <c r="N29" s="46">
        <f>VALUE(N12-100/100*(N6-N9))</f>
        <v>-137.20000000000073</v>
      </c>
      <c r="O29" s="47"/>
      <c r="P29" s="46">
        <f>VALUE(P12-100/100*(P6-P9))</f>
        <v>10255</v>
      </c>
      <c r="Q29" s="46"/>
      <c r="R29" s="46">
        <f>VALUE(R12-100/100*(R6-R9))</f>
        <v>0</v>
      </c>
    </row>
    <row r="30" spans="1:18" ht="14.55" customHeight="1" x14ac:dyDescent="0.3">
      <c r="A30" s="117">
        <v>1.236</v>
      </c>
      <c r="B30" s="118">
        <f>VALUE(B12-123.6/100*(B6-B9))</f>
        <v>11021.562399999999</v>
      </c>
      <c r="C30" s="108"/>
      <c r="D30" s="118">
        <f>VALUE(D12-123.6/100*(D6-D9))</f>
        <v>10597.404</v>
      </c>
      <c r="E30" s="119"/>
      <c r="F30" s="118">
        <f>VALUE(F12-123.6/100*(F6-F9))</f>
        <v>-370.30560000000042</v>
      </c>
      <c r="G30" s="118"/>
      <c r="H30" s="118">
        <f>VALUE(H12-123.6/100*(H6-H9))</f>
        <v>10144.742799999998</v>
      </c>
      <c r="I30" s="108"/>
      <c r="J30" s="118">
        <f>VALUE(J12-123.6/100*(J6-J9))</f>
        <v>130.6452000000009</v>
      </c>
      <c r="K30" s="119"/>
      <c r="L30" s="118">
        <f>VALUE(L12-123.6/100*(L6-L9))</f>
        <v>10550.428</v>
      </c>
      <c r="M30" s="118"/>
      <c r="N30" s="118">
        <f>VALUE(N12-123.6/100*(N6-N9))</f>
        <v>-169.5792000000009</v>
      </c>
      <c r="O30" s="108"/>
      <c r="P30" s="118">
        <f>VALUE(P12-123.6/100*(P6-P9))</f>
        <v>10137.542799999999</v>
      </c>
      <c r="Q30" s="119"/>
      <c r="R30" s="118">
        <f>VALUE(R12-123.6/100*(R6-R9))</f>
        <v>0</v>
      </c>
    </row>
    <row r="31" spans="1:18" ht="14.55" customHeight="1" x14ac:dyDescent="0.3">
      <c r="A31" s="117">
        <v>1.3819999999999999</v>
      </c>
      <c r="B31" s="118">
        <f>VALUE(B12-138.2/100*(B6-B9))</f>
        <v>11010.743799999998</v>
      </c>
      <c r="C31" s="108"/>
      <c r="D31" s="118">
        <f>VALUE(D12-138.2/100*(D6-D9))</f>
        <v>10559.298000000001</v>
      </c>
      <c r="E31" s="119"/>
      <c r="F31" s="118">
        <f>VALUE(F12-138.2/100*(F6-F9))</f>
        <v>-414.04720000000049</v>
      </c>
      <c r="G31" s="118"/>
      <c r="H31" s="118">
        <f>VALUE(H12-138.2/100*(H6-H9))</f>
        <v>10072.078599999999</v>
      </c>
      <c r="I31" s="108"/>
      <c r="J31" s="118">
        <f>VALUE(J12-138.2/100*(J6-J9))</f>
        <v>146.07740000000101</v>
      </c>
      <c r="K31" s="119"/>
      <c r="L31" s="118">
        <f>VALUE(L12-138.2/100*(L6-L9))</f>
        <v>10530.061</v>
      </c>
      <c r="M31" s="118"/>
      <c r="N31" s="118">
        <f>VALUE(N12-138.2/100*(N6-N9))</f>
        <v>-189.61040000000099</v>
      </c>
      <c r="O31" s="108"/>
      <c r="P31" s="118">
        <f>VALUE(P12-138.2/100*(P6-P9))</f>
        <v>10064.8786</v>
      </c>
      <c r="Q31" s="119"/>
      <c r="R31" s="118">
        <f>VALUE(R12-138.2/100*(R6-R9))</f>
        <v>0</v>
      </c>
    </row>
    <row r="32" spans="1:18" ht="14.55" customHeight="1" x14ac:dyDescent="0.3">
      <c r="A32" s="117">
        <v>1.5</v>
      </c>
      <c r="B32" s="118">
        <f>VALUE(B12-150/100*(B6-B9))</f>
        <v>11002</v>
      </c>
      <c r="C32" s="108"/>
      <c r="D32" s="118">
        <f>VALUE(D12-150/100*(D6-D9))</f>
        <v>10528.5</v>
      </c>
      <c r="E32" s="119"/>
      <c r="F32" s="118">
        <f>VALUE(F12-150/100*(F6-F9))</f>
        <v>-449.40000000000055</v>
      </c>
      <c r="G32" s="118"/>
      <c r="H32" s="118">
        <f>VALUE(H12-150/100*(H6-H9))</f>
        <v>10013.349999999999</v>
      </c>
      <c r="I32" s="108"/>
      <c r="J32" s="118">
        <f>VALUE(J12-150/100*(J6-J9))</f>
        <v>158.55000000000109</v>
      </c>
      <c r="K32" s="119"/>
      <c r="L32" s="118">
        <f>VALUE(L12-150/100*(L6-L9))</f>
        <v>10513.6</v>
      </c>
      <c r="M32" s="118"/>
      <c r="N32" s="118">
        <f>VALUE(N12-150/100*(N6-N9))</f>
        <v>-205.80000000000109</v>
      </c>
      <c r="O32" s="108"/>
      <c r="P32" s="118">
        <f>VALUE(P12-150/100*(P6-P9))</f>
        <v>10006.15</v>
      </c>
      <c r="Q32" s="119"/>
      <c r="R32" s="118">
        <f>VALUE(R12-150/100*(R6-R9))</f>
        <v>0</v>
      </c>
    </row>
    <row r="33" spans="1:18" ht="14.55" customHeight="1" x14ac:dyDescent="0.3">
      <c r="A33" s="130">
        <v>1.6180000000000001</v>
      </c>
      <c r="B33" s="131">
        <f>VALUE(B12-161.8/100*(B6-B9))</f>
        <v>10993.2562</v>
      </c>
      <c r="C33" s="132"/>
      <c r="D33" s="131">
        <f>VALUE(D12-161.8/100*(D6-D9))</f>
        <v>10497.701999999999</v>
      </c>
      <c r="E33" s="131"/>
      <c r="F33" s="131">
        <f>VALUE(F12-161.8/100*(F6-F9))</f>
        <v>-484.7528000000006</v>
      </c>
      <c r="G33" s="131"/>
      <c r="H33" s="131">
        <f>VALUE(H12-161.8/100*(H6-H9))</f>
        <v>9954.6213999999982</v>
      </c>
      <c r="I33" s="132"/>
      <c r="J33" s="131">
        <f>VALUE(J12-161.8/100*(J6-J9))</f>
        <v>171.02260000000118</v>
      </c>
      <c r="K33" s="131"/>
      <c r="L33" s="131">
        <f>VALUE(L12-161.8/100*(L6-L9))</f>
        <v>10497.139000000001</v>
      </c>
      <c r="M33" s="131"/>
      <c r="N33" s="131">
        <f>VALUE(N12-161.8/100*(N6-N9))</f>
        <v>-221.98960000000119</v>
      </c>
      <c r="O33" s="132"/>
      <c r="P33" s="131">
        <f>VALUE(P12-161.8/100*(P6-P9))</f>
        <v>9947.4213999999993</v>
      </c>
      <c r="Q33" s="131"/>
      <c r="R33" s="131">
        <f>VALUE(R12-161.8/100*(R6-R9))</f>
        <v>0</v>
      </c>
    </row>
    <row r="34" spans="1:18" ht="14.55" customHeight="1" x14ac:dyDescent="0.3">
      <c r="A34" s="117">
        <v>1.7070000000000001</v>
      </c>
      <c r="B34" s="118">
        <f>VALUE(B12-170.07/100*(B6-B9))</f>
        <v>10987.128129999999</v>
      </c>
      <c r="C34" s="108"/>
      <c r="D34" s="118">
        <f>VALUE(D12-170.07/100*(D6-D9))</f>
        <v>10476.1173</v>
      </c>
      <c r="E34" s="119"/>
      <c r="F34" s="118">
        <f>VALUE(F12-170.07/100*(F6-F9))</f>
        <v>-509.52972000000057</v>
      </c>
      <c r="G34" s="118"/>
      <c r="H34" s="118">
        <f>VALUE(H12-170.07/100*(H6-H9))</f>
        <v>9913.4616099999985</v>
      </c>
      <c r="I34" s="108"/>
      <c r="J34" s="118">
        <f>VALUE(J12-170.07/100*(J6-J9))</f>
        <v>179.76399000000123</v>
      </c>
      <c r="K34" s="119"/>
      <c r="L34" s="118">
        <f>VALUE(L12-170.07/100*(L6-L9))</f>
        <v>10485.602350000001</v>
      </c>
      <c r="M34" s="118"/>
      <c r="N34" s="118">
        <f>VALUE(N12-170.07/100*(N6-N9))</f>
        <v>-233.33604000000122</v>
      </c>
      <c r="O34" s="108"/>
      <c r="P34" s="118">
        <f>VALUE(P12-170.07/100*(P6-P9))</f>
        <v>9906.2616099999996</v>
      </c>
      <c r="Q34" s="119"/>
      <c r="R34" s="118">
        <f>VALUE(R12-170.07/100*(R6-R9))</f>
        <v>0</v>
      </c>
    </row>
    <row r="35" spans="1:18" ht="14.55" customHeight="1" x14ac:dyDescent="0.3">
      <c r="A35" s="45">
        <v>2</v>
      </c>
      <c r="B35" s="46">
        <f>VALUE(B12-200/100*(B6-B9))</f>
        <v>10964.949999999999</v>
      </c>
      <c r="C35" s="47"/>
      <c r="D35" s="46">
        <f>VALUE(D12-200/100*(D6-D9))</f>
        <v>10398</v>
      </c>
      <c r="E35" s="46"/>
      <c r="F35" s="46">
        <f>VALUE(F12-200/100*(F6-F9))</f>
        <v>-599.20000000000073</v>
      </c>
      <c r="G35" s="46"/>
      <c r="H35" s="46">
        <f>VALUE(H12-200/100*(H6-H9))</f>
        <v>9764.4999999999982</v>
      </c>
      <c r="I35" s="47"/>
      <c r="J35" s="46">
        <f>VALUE(J12-200/100*(J6-J9))</f>
        <v>211.40000000000146</v>
      </c>
      <c r="K35" s="46"/>
      <c r="L35" s="46">
        <f>VALUE(L12-200/100*(L6-L9))</f>
        <v>10443.85</v>
      </c>
      <c r="M35" s="46"/>
      <c r="N35" s="46">
        <f>VALUE(N12-200/100*(N6-N9))</f>
        <v>-274.40000000000146</v>
      </c>
      <c r="O35" s="47"/>
      <c r="P35" s="46">
        <f>VALUE(P12-200/100*(P6-P9))</f>
        <v>9757.2999999999993</v>
      </c>
      <c r="Q35" s="46"/>
      <c r="R35" s="46">
        <f>VALUE(R12-200/100*(R6-R9))</f>
        <v>0</v>
      </c>
    </row>
    <row r="36" spans="1:18" ht="14.55" customHeight="1" x14ac:dyDescent="0.3">
      <c r="A36" s="117">
        <v>2.2360000000000002</v>
      </c>
      <c r="B36" s="118">
        <f>VALUE(B12-223.6/100*(B6-B9))</f>
        <v>10947.462399999999</v>
      </c>
      <c r="C36" s="108"/>
      <c r="D36" s="118">
        <f>VALUE(D12-223.6/100*(D6-D9))</f>
        <v>10336.404</v>
      </c>
      <c r="E36" s="119"/>
      <c r="F36" s="118">
        <f>VALUE(F12-223.6/100*(F6-F9))</f>
        <v>-669.90560000000073</v>
      </c>
      <c r="G36" s="118"/>
      <c r="H36" s="118">
        <f>VALUE(H12-223.6/100*(H6-H9))</f>
        <v>9647.0427999999974</v>
      </c>
      <c r="I36" s="108"/>
      <c r="J36" s="118">
        <f>VALUE(J12-223.6/100*(J6-J9))</f>
        <v>236.3452000000016</v>
      </c>
      <c r="K36" s="119"/>
      <c r="L36" s="118">
        <f>VALUE(L12-223.6/100*(L6-L9))</f>
        <v>10410.928</v>
      </c>
      <c r="M36" s="118"/>
      <c r="N36" s="118">
        <f>VALUE(N12-223.6/100*(N6-N9))</f>
        <v>-306.77920000000159</v>
      </c>
      <c r="O36" s="108"/>
      <c r="P36" s="118">
        <f>VALUE(P12-223.6/100*(P6-P9))</f>
        <v>9639.8427999999985</v>
      </c>
      <c r="Q36" s="119"/>
      <c r="R36" s="118">
        <f>VALUE(R12-223.6/100*(R6-R9))</f>
        <v>0</v>
      </c>
    </row>
    <row r="37" spans="1:18" ht="14.55" customHeight="1" x14ac:dyDescent="0.3">
      <c r="A37" s="45">
        <v>2.3820000000000001</v>
      </c>
      <c r="B37" s="46">
        <f>VALUE(B12-238.2/100*(B6-B9))</f>
        <v>10936.643799999998</v>
      </c>
      <c r="C37" s="47"/>
      <c r="D37" s="46">
        <f>VALUE(D12-238.2/100*(D6-D9))</f>
        <v>10298.298000000001</v>
      </c>
      <c r="E37" s="46"/>
      <c r="F37" s="46">
        <f>VALUE(F12-238.2/100*(F6-F9))</f>
        <v>-713.64720000000079</v>
      </c>
      <c r="G37" s="46"/>
      <c r="H37" s="46">
        <f>VALUE(H12-238.2/100*(H6-H9))</f>
        <v>9574.3785999999982</v>
      </c>
      <c r="I37" s="47"/>
      <c r="J37" s="46">
        <f>VALUE(J12-238.2/100*(J6-J9))</f>
        <v>251.77740000000171</v>
      </c>
      <c r="K37" s="46"/>
      <c r="L37" s="46">
        <f>VALUE(L12-238.2/100*(L6-L9))</f>
        <v>10390.561</v>
      </c>
      <c r="M37" s="46"/>
      <c r="N37" s="46">
        <f>VALUE(N12-238.2/100*(N6-N9))</f>
        <v>-326.81040000000166</v>
      </c>
      <c r="O37" s="47"/>
      <c r="P37" s="46">
        <f>VALUE(P12-238.2/100*(P6-P9))</f>
        <v>9567.1785999999993</v>
      </c>
      <c r="Q37" s="46"/>
      <c r="R37" s="46">
        <f>VALUE(R12-238.2/100*(R6-R9))</f>
        <v>0</v>
      </c>
    </row>
    <row r="38" spans="1:18" ht="14.55" customHeight="1" x14ac:dyDescent="0.3">
      <c r="A38" s="45">
        <v>2.6179999999999999</v>
      </c>
      <c r="B38" s="46">
        <f>VALUE(B12-261.8/100*(B6-B9))</f>
        <v>10919.156199999999</v>
      </c>
      <c r="C38" s="47"/>
      <c r="D38" s="46">
        <f>VALUE(D12-261.8/100*(D6-D9))</f>
        <v>10236.701999999999</v>
      </c>
      <c r="E38" s="46"/>
      <c r="F38" s="46">
        <f>VALUE(F12-261.8/100*(F6-F9))</f>
        <v>-784.35280000000103</v>
      </c>
      <c r="G38" s="46"/>
      <c r="H38" s="46">
        <f>VALUE(H12-261.8/100*(H6-H9))</f>
        <v>9456.9213999999974</v>
      </c>
      <c r="I38" s="47"/>
      <c r="J38" s="46">
        <f>VALUE(J12-261.8/100*(J6-J9))</f>
        <v>276.72260000000193</v>
      </c>
      <c r="K38" s="46"/>
      <c r="L38" s="46">
        <f>VALUE(L12-261.8/100*(L6-L9))</f>
        <v>10357.639000000001</v>
      </c>
      <c r="M38" s="46"/>
      <c r="N38" s="46">
        <f>VALUE(N12-261.8/100*(N6-N9))</f>
        <v>-359.18960000000197</v>
      </c>
      <c r="O38" s="47"/>
      <c r="P38" s="46">
        <f>VALUE(P12-261.8/100*(P6-P9))</f>
        <v>9449.7213999999985</v>
      </c>
      <c r="Q38" s="46"/>
      <c r="R38" s="46">
        <f>VALUE(R12-261.8/100*(R6-R9))</f>
        <v>0</v>
      </c>
    </row>
    <row r="39" spans="1:18" ht="14.55" customHeight="1" x14ac:dyDescent="0.3">
      <c r="A39" s="45">
        <v>3</v>
      </c>
      <c r="B39" s="46">
        <f>VALUE(B12-300/100*(B6-B9))</f>
        <v>10890.849999999999</v>
      </c>
      <c r="C39" s="47"/>
      <c r="D39" s="46">
        <f>VALUE(D12-300/100*(D6-D9))</f>
        <v>10137</v>
      </c>
      <c r="E39" s="46"/>
      <c r="F39" s="46">
        <f>VALUE(F12-300/100*(F6-F9))</f>
        <v>-898.80000000000109</v>
      </c>
      <c r="G39" s="46"/>
      <c r="H39" s="46">
        <f>VALUE(H12-300/100*(H6-H9))</f>
        <v>9266.7999999999975</v>
      </c>
      <c r="I39" s="47"/>
      <c r="J39" s="46">
        <f>VALUE(J12-300/100*(J6-J9))</f>
        <v>317.10000000000218</v>
      </c>
      <c r="K39" s="46"/>
      <c r="L39" s="46">
        <f>VALUE(L12-300/100*(L6-L9))</f>
        <v>10304.35</v>
      </c>
      <c r="M39" s="46"/>
      <c r="N39" s="46">
        <f>VALUE(N12-300/100*(N6-N9))</f>
        <v>-411.60000000000218</v>
      </c>
      <c r="O39" s="47"/>
      <c r="P39" s="46">
        <f>VALUE(P12-300/100*(P6-P9))</f>
        <v>9259.5999999999985</v>
      </c>
      <c r="Q39" s="46"/>
      <c r="R39" s="46">
        <f>VALUE(R12-300/100*(R6-R9))</f>
        <v>0</v>
      </c>
    </row>
    <row r="40" spans="1:18" ht="14.55" customHeight="1" x14ac:dyDescent="0.3">
      <c r="A40" s="117">
        <v>3.2360000000000002</v>
      </c>
      <c r="B40" s="118">
        <f>VALUE(B12-323.6/100*(B6-B9))</f>
        <v>10873.362399999998</v>
      </c>
      <c r="C40" s="108"/>
      <c r="D40" s="118">
        <f>VALUE(D12-323.6/100*(D6-D9))</f>
        <v>10075.404</v>
      </c>
      <c r="E40" s="119"/>
      <c r="F40" s="118">
        <f>VALUE(F12-323.6/100*(F6-F9))</f>
        <v>-969.50560000000121</v>
      </c>
      <c r="G40" s="118"/>
      <c r="H40" s="118">
        <f>VALUE(H12-323.6/100*(H6-H9))</f>
        <v>9149.3427999999967</v>
      </c>
      <c r="I40" s="108"/>
      <c r="J40" s="118">
        <f>VALUE(J12-323.6/100*(J6-J9))</f>
        <v>342.04520000000235</v>
      </c>
      <c r="K40" s="119"/>
      <c r="L40" s="118">
        <f>VALUE(L12-323.6/100*(L6-L9))</f>
        <v>10271.428</v>
      </c>
      <c r="M40" s="118"/>
      <c r="N40" s="118">
        <f>VALUE(N12-323.6/100*(N6-N9))</f>
        <v>-443.97920000000238</v>
      </c>
      <c r="O40" s="108"/>
      <c r="P40" s="118">
        <f>VALUE(P12-323.6/100*(P6-P9))</f>
        <v>9142.1427999999978</v>
      </c>
      <c r="Q40" s="119"/>
      <c r="R40" s="118">
        <f>VALUE(R12-323.6/100*(R6-R9))</f>
        <v>0</v>
      </c>
    </row>
    <row r="41" spans="1:18" ht="14.55" customHeight="1" x14ac:dyDescent="0.3">
      <c r="A41" s="45">
        <v>3.3820000000000001</v>
      </c>
      <c r="B41" s="46">
        <f>VALUE(B12-338.2/100*(B6-B9))</f>
        <v>10862.543799999998</v>
      </c>
      <c r="C41" s="47"/>
      <c r="D41" s="46">
        <f>VALUE(D12-338.2/100*(D6-D9))</f>
        <v>10037.298000000001</v>
      </c>
      <c r="E41" s="46"/>
      <c r="F41" s="46">
        <f>VALUE(F12-338.2/100*(F6-F9))</f>
        <v>-1013.2472000000012</v>
      </c>
      <c r="G41" s="46"/>
      <c r="H41" s="46">
        <f>VALUE(H12-338.2/100*(H6-H9))</f>
        <v>9076.6785999999975</v>
      </c>
      <c r="I41" s="47"/>
      <c r="J41" s="46">
        <f>VALUE(J12-338.2/100*(J6-J9))</f>
        <v>357.47740000000243</v>
      </c>
      <c r="K41" s="46"/>
      <c r="L41" s="46">
        <f>VALUE(L12-338.2/100*(L6-L9))</f>
        <v>10251.061</v>
      </c>
      <c r="M41" s="46"/>
      <c r="N41" s="46">
        <f>VALUE(N12-338.2/100*(N6-N9))</f>
        <v>-464.01040000000239</v>
      </c>
      <c r="O41" s="47"/>
      <c r="P41" s="46">
        <f>VALUE(P12-338.2/100*(P6-P9))</f>
        <v>9069.4785999999986</v>
      </c>
      <c r="Q41" s="46"/>
      <c r="R41" s="46">
        <f>VALUE(R12-338.2/100*(R6-R9))</f>
        <v>0</v>
      </c>
    </row>
    <row r="42" spans="1:18" ht="14.55" customHeight="1" x14ac:dyDescent="0.3">
      <c r="A42" s="45">
        <v>3.6179999999999999</v>
      </c>
      <c r="B42" s="46">
        <f>VALUE(B12-361.8/100*(B6-B9))</f>
        <v>10845.056199999999</v>
      </c>
      <c r="C42" s="47"/>
      <c r="D42" s="46">
        <f>VALUE(D12-361.8/100*(D6-D9))</f>
        <v>9975.7019999999993</v>
      </c>
      <c r="E42" s="46"/>
      <c r="F42" s="46">
        <f>VALUE(F12-361.8/100*(F6-F9))</f>
        <v>-1083.9528000000014</v>
      </c>
      <c r="G42" s="46"/>
      <c r="H42" s="46">
        <f>VALUE(H12-361.8/100*(H6-H9))</f>
        <v>8959.2213999999967</v>
      </c>
      <c r="I42" s="47"/>
      <c r="J42" s="46">
        <f>VALUE(J12-361.8/100*(J6-J9))</f>
        <v>382.42260000000266</v>
      </c>
      <c r="K42" s="46"/>
      <c r="L42" s="46">
        <f>VALUE(L12-361.8/100*(L6-L9))</f>
        <v>10218.139000000001</v>
      </c>
      <c r="M42" s="46"/>
      <c r="N42" s="46">
        <f>VALUE(N12-361.8/100*(N6-N9))</f>
        <v>-496.3896000000027</v>
      </c>
      <c r="O42" s="47"/>
      <c r="P42" s="46">
        <f>VALUE(P12-361.8/100*(P6-P9))</f>
        <v>8952.0213999999978</v>
      </c>
      <c r="Q42" s="46"/>
      <c r="R42" s="46">
        <f>VALUE(R12-361.8/100*(R6-R9))</f>
        <v>0</v>
      </c>
    </row>
    <row r="43" spans="1:18" ht="14.55" customHeight="1" x14ac:dyDescent="0.3">
      <c r="A43" s="45">
        <v>4</v>
      </c>
      <c r="B43" s="46">
        <f>VALUE(B12-400/100*(B6-B9))</f>
        <v>10816.749999999998</v>
      </c>
      <c r="C43" s="47"/>
      <c r="D43" s="46">
        <f>VALUE(D12-400/100*(D6-D9))</f>
        <v>9876</v>
      </c>
      <c r="E43" s="46"/>
      <c r="F43" s="46">
        <f>VALUE(F12-400/100*(F6-F9))</f>
        <v>-1198.4000000000015</v>
      </c>
      <c r="G43" s="46"/>
      <c r="H43" s="46">
        <f>VALUE(H12-400/100*(H6-H9))</f>
        <v>8769.0999999999967</v>
      </c>
      <c r="I43" s="47"/>
      <c r="J43" s="46">
        <f>VALUE(J12-400/100*(J6-J9))</f>
        <v>422.80000000000291</v>
      </c>
      <c r="K43" s="46"/>
      <c r="L43" s="46">
        <f>VALUE(L12-400/100*(L6-L9))</f>
        <v>10164.85</v>
      </c>
      <c r="M43" s="46"/>
      <c r="N43" s="46">
        <f>VALUE(N12-400/100*(N6-N9))</f>
        <v>-548.80000000000291</v>
      </c>
      <c r="O43" s="47"/>
      <c r="P43" s="46">
        <f>VALUE(P12-400/100*(P6-P9))</f>
        <v>8761.8999999999978</v>
      </c>
      <c r="Q43" s="46"/>
      <c r="R43" s="46">
        <f>VALUE(R12-400/100*(R6-R9))</f>
        <v>0</v>
      </c>
    </row>
    <row r="44" spans="1:18" ht="14.55" customHeight="1" x14ac:dyDescent="0.3">
      <c r="A44" s="117">
        <v>4.2359999999999998</v>
      </c>
      <c r="B44" s="118">
        <f>VALUE(B12-423.6/100*(B6-B9))</f>
        <v>10799.262399999998</v>
      </c>
      <c r="C44" s="108"/>
      <c r="D44" s="118">
        <f>VALUE(D12-423.6/100*(D6-D9))</f>
        <v>9814.4040000000005</v>
      </c>
      <c r="E44" s="119"/>
      <c r="F44" s="118">
        <f>VALUE(F12-423.6/100*(F6-F9))</f>
        <v>-1269.1056000000017</v>
      </c>
      <c r="G44" s="118"/>
      <c r="H44" s="118">
        <f>VALUE(H12-423.6/100*(H6-H9))</f>
        <v>8651.642799999996</v>
      </c>
      <c r="I44" s="108"/>
      <c r="J44" s="118">
        <f>VALUE(J12-423.6/100*(J6-J9))</f>
        <v>447.74520000000314</v>
      </c>
      <c r="K44" s="119"/>
      <c r="L44" s="118">
        <f>VALUE(L12-423.6/100*(L6-L9))</f>
        <v>10131.928</v>
      </c>
      <c r="M44" s="118"/>
      <c r="N44" s="118">
        <f>VALUE(N12-423.6/100*(N6-N9))</f>
        <v>-581.17920000000322</v>
      </c>
      <c r="O44" s="108"/>
      <c r="P44" s="118">
        <f>VALUE(P12-423.6/100*(P6-P9))</f>
        <v>8644.4427999999971</v>
      </c>
      <c r="Q44" s="119"/>
      <c r="R44" s="118">
        <f>VALUE(R12-423.6/100*(R6-R9))</f>
        <v>0</v>
      </c>
    </row>
    <row r="45" spans="1:18" ht="14.55" customHeight="1" x14ac:dyDescent="0.3">
      <c r="A45" s="117">
        <v>4.3819999999999997</v>
      </c>
      <c r="B45" s="118">
        <f>VALUE(B12-438.2/100*(B6-B9))</f>
        <v>10788.443799999997</v>
      </c>
      <c r="C45" s="108"/>
      <c r="D45" s="118">
        <f>VALUE(D12-438.2/100*(D6-D9))</f>
        <v>9776.2980000000007</v>
      </c>
      <c r="E45" s="119"/>
      <c r="F45" s="118">
        <f>VALUE(F12-438.2/100*(F6-F9))</f>
        <v>-1312.8472000000015</v>
      </c>
      <c r="G45" s="118"/>
      <c r="H45" s="118">
        <f>VALUE(H12-438.2/100*(H6-H9))</f>
        <v>8578.9785999999967</v>
      </c>
      <c r="I45" s="108"/>
      <c r="J45" s="118">
        <f>VALUE(J12-438.2/100*(J6-J9))</f>
        <v>463.17740000000316</v>
      </c>
      <c r="K45" s="119"/>
      <c r="L45" s="118">
        <f>VALUE(L12-438.2/100*(L6-L9))</f>
        <v>10111.561</v>
      </c>
      <c r="M45" s="118"/>
      <c r="N45" s="118">
        <f>VALUE(N12-438.2/100*(N6-N9))</f>
        <v>-601.21040000000312</v>
      </c>
      <c r="O45" s="108"/>
      <c r="P45" s="118">
        <f>VALUE(P12-438.2/100*(P6-P9))</f>
        <v>8571.7785999999978</v>
      </c>
      <c r="Q45" s="119"/>
      <c r="R45" s="118">
        <f>VALUE(R12-438.2/100*(R6-R9))</f>
        <v>0</v>
      </c>
    </row>
    <row r="46" spans="1:18" ht="14.55" customHeight="1" x14ac:dyDescent="0.3">
      <c r="A46" s="117">
        <v>4.6180000000000003</v>
      </c>
      <c r="B46" s="118">
        <f>VALUE(B12-461.8/100*(B6-B9))</f>
        <v>10770.956199999999</v>
      </c>
      <c r="C46" s="108"/>
      <c r="D46" s="118">
        <f>VALUE(D12-461.8/100*(D6-D9))</f>
        <v>9714.7019999999993</v>
      </c>
      <c r="E46" s="119"/>
      <c r="F46" s="118">
        <f>VALUE(F12-461.8/100*(F6-F9))</f>
        <v>-1383.5528000000018</v>
      </c>
      <c r="G46" s="118"/>
      <c r="H46" s="118">
        <f>VALUE(H12-461.8/100*(H6-H9))</f>
        <v>8461.521399999996</v>
      </c>
      <c r="I46" s="108"/>
      <c r="J46" s="118">
        <f>VALUE(J12-461.8/100*(J6-J9))</f>
        <v>488.12260000000339</v>
      </c>
      <c r="K46" s="119"/>
      <c r="L46" s="118">
        <f>VALUE(L12-461.8/100*(L6-L9))</f>
        <v>10078.639000000001</v>
      </c>
      <c r="M46" s="118"/>
      <c r="N46" s="118">
        <f>VALUE(N12-461.8/100*(N6-N9))</f>
        <v>-633.58960000000343</v>
      </c>
      <c r="O46" s="108"/>
      <c r="P46" s="118">
        <f>VALUE(P12-461.8/100*(P6-P9))</f>
        <v>8454.3213999999971</v>
      </c>
      <c r="Q46" s="119"/>
      <c r="R46" s="118">
        <f>VALUE(R12-461.8/100*(R6-R9))</f>
        <v>0</v>
      </c>
    </row>
    <row r="47" spans="1:18" ht="14.55" customHeight="1" x14ac:dyDescent="0.3">
      <c r="A47" s="117">
        <v>5</v>
      </c>
      <c r="B47" s="118">
        <f>VALUE(B12-500/100*(B6-B9))</f>
        <v>10742.649999999998</v>
      </c>
      <c r="C47" s="108"/>
      <c r="D47" s="118">
        <f>VALUE(D12-500/100*(D6-D9))</f>
        <v>9615</v>
      </c>
      <c r="E47" s="119"/>
      <c r="F47" s="118">
        <f>VALUE(F12-500/100*(F6-F9))</f>
        <v>-1498.0000000000018</v>
      </c>
      <c r="G47" s="118"/>
      <c r="H47" s="118">
        <f>VALUE(H12-500/100*(H6-H9))</f>
        <v>8271.399999999996</v>
      </c>
      <c r="I47" s="108"/>
      <c r="J47" s="118">
        <f>VALUE(J12-500/100*(J6-J9))</f>
        <v>528.50000000000364</v>
      </c>
      <c r="K47" s="119"/>
      <c r="L47" s="118">
        <f>VALUE(L12-500/100*(L6-L9))</f>
        <v>10025.35</v>
      </c>
      <c r="M47" s="118"/>
      <c r="N47" s="118">
        <f>VALUE(N12-500/100*(N6-N9))</f>
        <v>-686.00000000000364</v>
      </c>
      <c r="O47" s="108"/>
      <c r="P47" s="118">
        <f>VALUE(P12-500/100*(P6-P9))</f>
        <v>8264.1999999999971</v>
      </c>
      <c r="Q47" s="119"/>
      <c r="R47" s="118">
        <f>VALUE(R12-500/100*(R6-R9))</f>
        <v>0</v>
      </c>
    </row>
    <row r="48" spans="1:18" ht="14.55" customHeight="1" x14ac:dyDescent="0.3">
      <c r="A48" s="117">
        <v>5.2359999999999998</v>
      </c>
      <c r="B48" s="118">
        <f>VALUE(B12-523.6/100*(B6-B9))</f>
        <v>10725.162399999997</v>
      </c>
      <c r="C48" s="108"/>
      <c r="D48" s="118">
        <f>VALUE(D12-523.6/100*(D6-D9))</f>
        <v>9553.4040000000005</v>
      </c>
      <c r="E48" s="119"/>
      <c r="F48" s="118">
        <f>VALUE(F12-523.6/100*(F6-F9))</f>
        <v>-1568.7056000000021</v>
      </c>
      <c r="G48" s="118"/>
      <c r="H48" s="118">
        <f>VALUE(H12-523.6/100*(H6-H9))</f>
        <v>8153.9427999999953</v>
      </c>
      <c r="I48" s="108"/>
      <c r="J48" s="118">
        <f>VALUE(J12-523.6/100*(J6-J9))</f>
        <v>553.44520000000387</v>
      </c>
      <c r="K48" s="119"/>
      <c r="L48" s="118">
        <f>VALUE(L12-523.6/100*(L6-L9))</f>
        <v>9992.4279999999999</v>
      </c>
      <c r="M48" s="118"/>
      <c r="N48" s="118">
        <f>VALUE(N12-523.6/100*(N6-N9))</f>
        <v>-718.37920000000395</v>
      </c>
      <c r="O48" s="108"/>
      <c r="P48" s="118">
        <f>VALUE(P12-523.6/100*(P6-P9))</f>
        <v>8146.7427999999964</v>
      </c>
      <c r="Q48" s="119"/>
      <c r="R48" s="118">
        <f>VALUE(R12-523.6/100*(R6-R9))</f>
        <v>0</v>
      </c>
    </row>
    <row r="49" spans="1:18" ht="14.55" customHeight="1" x14ac:dyDescent="0.3">
      <c r="A49" s="117">
        <v>5.3819999999999997</v>
      </c>
      <c r="B49" s="118">
        <f>VALUE(B12-538.2/100*(B6-B9))</f>
        <v>10714.343799999997</v>
      </c>
      <c r="C49" s="108"/>
      <c r="D49" s="118">
        <f>VALUE(D12-538.2/100*(D6-D9))</f>
        <v>9515.2979999999989</v>
      </c>
      <c r="E49" s="119"/>
      <c r="F49" s="118">
        <f>VALUE(F12-538.2/100*(F6-F9))</f>
        <v>-1612.4472000000021</v>
      </c>
      <c r="G49" s="118"/>
      <c r="H49" s="118">
        <f>VALUE(H12-538.2/100*(H6-H9))</f>
        <v>8081.278599999996</v>
      </c>
      <c r="I49" s="108"/>
      <c r="J49" s="118">
        <f>VALUE(J12-538.2/100*(J6-J9))</f>
        <v>568.87740000000395</v>
      </c>
      <c r="K49" s="119"/>
      <c r="L49" s="118">
        <f>VALUE(L12-538.2/100*(L6-L9))</f>
        <v>9972.0609999999997</v>
      </c>
      <c r="M49" s="118"/>
      <c r="N49" s="118">
        <f>VALUE(N12-538.2/100*(N6-N9))</f>
        <v>-738.41040000000396</v>
      </c>
      <c r="O49" s="108"/>
      <c r="P49" s="118">
        <f>VALUE(P12-538.2/100*(P6-P9))</f>
        <v>8074.0785999999971</v>
      </c>
      <c r="Q49" s="119"/>
      <c r="R49" s="118">
        <f>VALUE(R12-538.2/100*(R6-R9))</f>
        <v>0</v>
      </c>
    </row>
    <row r="50" spans="1:18" ht="14.55" customHeight="1" x14ac:dyDescent="0.3">
      <c r="A50" s="117">
        <v>5.6180000000000003</v>
      </c>
      <c r="B50" s="118">
        <f>VALUE(B12-561.8/100*(B6-B9))</f>
        <v>10696.856199999998</v>
      </c>
      <c r="C50" s="108"/>
      <c r="D50" s="118">
        <f>VALUE(D12-561.8/100*(D6-D9))</f>
        <v>9453.7020000000011</v>
      </c>
      <c r="E50" s="119"/>
      <c r="F50" s="118">
        <f>VALUE(F12-561.8/100*(F6-F9))</f>
        <v>-1683.1528000000019</v>
      </c>
      <c r="G50" s="118"/>
      <c r="H50" s="118">
        <f>VALUE(H12-561.8/100*(H6-H9))</f>
        <v>7963.8213999999953</v>
      </c>
      <c r="I50" s="108"/>
      <c r="J50" s="118">
        <f>VALUE(J12-561.8/100*(J6-J9))</f>
        <v>593.82260000000406</v>
      </c>
      <c r="K50" s="119"/>
      <c r="L50" s="118">
        <f>VALUE(L12-561.8/100*(L6-L9))</f>
        <v>9939.139000000001</v>
      </c>
      <c r="M50" s="118"/>
      <c r="N50" s="118">
        <f>VALUE(N12-561.8/100*(N6-N9))</f>
        <v>-770.78960000000404</v>
      </c>
      <c r="O50" s="108"/>
      <c r="P50" s="118">
        <f>VALUE(P12-561.8/100*(P6-P9))</f>
        <v>7956.6213999999964</v>
      </c>
      <c r="Q50" s="119"/>
      <c r="R50" s="118">
        <f>VALUE(R12-561.8/100*(R6-R9))</f>
        <v>0</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B17" sqref="B17"/>
    </sheetView>
  </sheetViews>
  <sheetFormatPr defaultColWidth="8.77734375" defaultRowHeight="14.55" customHeight="1" x14ac:dyDescent="0.3"/>
  <cols>
    <col min="1" max="1" width="22" style="106" customWidth="1"/>
    <col min="2" max="2" width="12.77734375" style="106" customWidth="1"/>
    <col min="3" max="3" width="5.77734375" style="106" customWidth="1"/>
    <col min="4" max="4" width="12.77734375" style="106" customWidth="1"/>
    <col min="5" max="5" width="5.77734375" style="106" customWidth="1"/>
    <col min="6" max="6" width="12.77734375" style="106" customWidth="1"/>
    <col min="7" max="7" width="5.77734375" style="106" customWidth="1"/>
    <col min="8" max="8" width="12.77734375" style="106" customWidth="1"/>
    <col min="9" max="9" width="5.77734375" style="106" customWidth="1"/>
    <col min="10" max="10" width="12.77734375" style="106" customWidth="1"/>
    <col min="11" max="11" width="5.77734375" style="106" customWidth="1"/>
    <col min="12" max="12" width="12.77734375" style="106" customWidth="1"/>
    <col min="13" max="13" width="5.77734375" style="106" customWidth="1"/>
    <col min="14" max="14" width="12.77734375" style="106" customWidth="1"/>
    <col min="15" max="15" width="5.77734375" style="106" customWidth="1"/>
    <col min="16" max="16" width="12.77734375" style="106" customWidth="1"/>
    <col min="17" max="17" width="5.77734375" style="106" customWidth="1"/>
    <col min="18" max="18" width="12.77734375" style="106" customWidth="1"/>
    <col min="19" max="254" width="8.77734375" style="106" customWidth="1"/>
  </cols>
  <sheetData>
    <row r="1" spans="1:18" ht="14.55" customHeight="1" x14ac:dyDescent="0.3">
      <c r="A1" s="108"/>
      <c r="B1" s="28"/>
      <c r="C1" s="108"/>
      <c r="D1" s="28"/>
      <c r="E1" s="108"/>
      <c r="F1" s="28"/>
      <c r="G1" s="28"/>
      <c r="H1" s="28"/>
      <c r="I1" s="108"/>
      <c r="J1" s="28"/>
      <c r="K1" s="108"/>
      <c r="L1" s="28"/>
      <c r="M1" s="28"/>
      <c r="N1" s="28"/>
      <c r="O1" s="108"/>
      <c r="P1" s="28"/>
      <c r="Q1" s="108"/>
      <c r="R1" s="28"/>
    </row>
    <row r="2" spans="1:18" ht="23.55" customHeight="1" x14ac:dyDescent="0.4">
      <c r="A2" s="34" t="s">
        <v>63</v>
      </c>
      <c r="B2" s="35"/>
      <c r="C2" s="35"/>
      <c r="D2" s="35"/>
      <c r="E2" s="35"/>
      <c r="F2" s="35"/>
      <c r="G2" s="35"/>
      <c r="H2" s="35"/>
      <c r="I2" s="35"/>
      <c r="J2" s="35"/>
      <c r="K2" s="35"/>
      <c r="L2" s="35"/>
      <c r="M2" s="35"/>
      <c r="N2" s="35"/>
      <c r="O2" s="35"/>
      <c r="P2" s="35"/>
      <c r="Q2" s="35"/>
      <c r="R2" s="35"/>
    </row>
    <row r="3" spans="1:18" ht="14.55" customHeight="1" x14ac:dyDescent="0.3">
      <c r="A3" s="108"/>
      <c r="B3" s="28"/>
      <c r="C3" s="108"/>
      <c r="D3" s="28"/>
      <c r="E3" s="108"/>
      <c r="F3" s="28"/>
      <c r="G3" s="28"/>
      <c r="H3" s="28"/>
      <c r="I3" s="108"/>
      <c r="J3" s="28"/>
      <c r="K3" s="108"/>
      <c r="L3" s="28"/>
      <c r="M3" s="28"/>
      <c r="N3" s="28"/>
      <c r="O3" s="108"/>
      <c r="P3" s="28"/>
      <c r="Q3" s="108"/>
      <c r="R3" s="28"/>
    </row>
    <row r="4" spans="1:18" ht="14.55" customHeight="1" x14ac:dyDescent="0.3">
      <c r="A4" s="108"/>
      <c r="B4" s="109" t="s">
        <v>52</v>
      </c>
      <c r="C4" s="110"/>
      <c r="D4" s="111" t="s">
        <v>53</v>
      </c>
      <c r="E4" s="110"/>
      <c r="F4" s="112" t="s">
        <v>54</v>
      </c>
      <c r="G4" s="112"/>
      <c r="H4" s="109" t="s">
        <v>52</v>
      </c>
      <c r="I4" s="110"/>
      <c r="J4" s="111" t="s">
        <v>53</v>
      </c>
      <c r="K4" s="110"/>
      <c r="L4" s="112" t="s">
        <v>54</v>
      </c>
      <c r="M4" s="112"/>
      <c r="N4" s="109" t="s">
        <v>52</v>
      </c>
      <c r="O4" s="110"/>
      <c r="P4" s="111" t="s">
        <v>53</v>
      </c>
      <c r="Q4" s="110"/>
      <c r="R4" s="112" t="s">
        <v>54</v>
      </c>
    </row>
    <row r="5" spans="1:18" ht="15" customHeight="1" thickBot="1" x14ac:dyDescent="0.35">
      <c r="A5" s="108"/>
      <c r="B5" s="28"/>
      <c r="C5" s="108"/>
      <c r="D5" s="28"/>
      <c r="E5" s="108"/>
      <c r="F5" s="28"/>
      <c r="G5" s="28"/>
      <c r="H5" s="28"/>
      <c r="I5" s="108"/>
      <c r="J5" s="28"/>
      <c r="K5" s="108"/>
      <c r="L5" s="28"/>
      <c r="M5" s="28"/>
      <c r="N5" s="28"/>
      <c r="O5" s="108"/>
      <c r="P5" s="28"/>
      <c r="Q5" s="108"/>
      <c r="R5" s="28"/>
    </row>
    <row r="6" spans="1:18" ht="15" customHeight="1" thickBot="1" x14ac:dyDescent="0.35">
      <c r="A6" s="113" t="s">
        <v>55</v>
      </c>
      <c r="B6" s="36">
        <v>11118.1</v>
      </c>
      <c r="C6" s="127"/>
      <c r="D6" s="37">
        <v>11022.75</v>
      </c>
      <c r="E6" s="128"/>
      <c r="F6" s="38">
        <v>10920.5</v>
      </c>
      <c r="G6" s="114"/>
      <c r="H6" s="36">
        <v>10783</v>
      </c>
      <c r="I6" s="127"/>
      <c r="J6" s="37">
        <v>10920</v>
      </c>
      <c r="K6" s="128"/>
      <c r="L6" s="38">
        <v>10620.4</v>
      </c>
      <c r="M6" s="114"/>
      <c r="N6" s="36">
        <v>10620.4</v>
      </c>
      <c r="O6" s="127"/>
      <c r="P6" s="37">
        <v>10759.9</v>
      </c>
      <c r="Q6" s="128"/>
      <c r="R6" s="38"/>
    </row>
    <row r="7" spans="1:18" ht="14.55" customHeight="1" x14ac:dyDescent="0.3">
      <c r="A7" s="108"/>
      <c r="B7" s="121"/>
      <c r="C7" s="108"/>
      <c r="D7" s="122"/>
      <c r="E7" s="108"/>
      <c r="F7" s="123"/>
      <c r="G7" s="28"/>
      <c r="H7" s="121"/>
      <c r="I7" s="108"/>
      <c r="J7" s="122"/>
      <c r="K7" s="108"/>
      <c r="L7" s="123"/>
      <c r="M7" s="28"/>
      <c r="N7" s="121"/>
      <c r="O7" s="108"/>
      <c r="P7" s="122"/>
      <c r="Q7" s="108"/>
      <c r="R7" s="123"/>
    </row>
    <row r="8" spans="1:18" ht="15" customHeight="1" thickBot="1" x14ac:dyDescent="0.35">
      <c r="A8" s="108"/>
      <c r="B8" s="124"/>
      <c r="C8" s="108"/>
      <c r="D8" s="125"/>
      <c r="E8" s="108"/>
      <c r="F8" s="126"/>
      <c r="G8" s="28"/>
      <c r="H8" s="124"/>
      <c r="I8" s="108"/>
      <c r="J8" s="125"/>
      <c r="K8" s="108"/>
      <c r="L8" s="126"/>
      <c r="M8" s="28"/>
      <c r="N8" s="124"/>
      <c r="O8" s="108"/>
      <c r="P8" s="125"/>
      <c r="Q8" s="108"/>
      <c r="R8" s="126"/>
    </row>
    <row r="9" spans="1:18" ht="15" customHeight="1" thickBot="1" x14ac:dyDescent="0.35">
      <c r="A9" s="113" t="s">
        <v>56</v>
      </c>
      <c r="B9" s="36">
        <v>10620.4</v>
      </c>
      <c r="C9" s="127"/>
      <c r="D9" s="37">
        <v>10620.4</v>
      </c>
      <c r="E9" s="128"/>
      <c r="F9" s="38">
        <v>10620.4</v>
      </c>
      <c r="G9" s="114"/>
      <c r="H9" s="36">
        <v>10620.4</v>
      </c>
      <c r="I9" s="127"/>
      <c r="J9" s="37">
        <v>10718.75</v>
      </c>
      <c r="K9" s="128"/>
      <c r="L9" s="38">
        <v>10734</v>
      </c>
      <c r="M9" s="114"/>
      <c r="N9" s="36">
        <v>10759.9</v>
      </c>
      <c r="O9" s="127"/>
      <c r="P9" s="37">
        <v>10628.4</v>
      </c>
      <c r="Q9" s="128"/>
      <c r="R9" s="38"/>
    </row>
    <row r="10" spans="1:18" ht="14.55" customHeight="1" x14ac:dyDescent="0.3">
      <c r="A10" s="108"/>
      <c r="B10" s="121"/>
      <c r="C10" s="108"/>
      <c r="D10" s="122"/>
      <c r="E10" s="108"/>
      <c r="F10" s="123"/>
      <c r="G10" s="28"/>
      <c r="H10" s="121"/>
      <c r="I10" s="108"/>
      <c r="J10" s="122"/>
      <c r="K10" s="108"/>
      <c r="L10" s="123"/>
      <c r="M10" s="28"/>
      <c r="N10" s="121"/>
      <c r="O10" s="108"/>
      <c r="P10" s="122"/>
      <c r="Q10" s="108"/>
      <c r="R10" s="123"/>
    </row>
    <row r="11" spans="1:18" ht="15" customHeight="1" thickBot="1" x14ac:dyDescent="0.35">
      <c r="A11" s="108"/>
      <c r="B11" s="124"/>
      <c r="C11" s="108"/>
      <c r="D11" s="125"/>
      <c r="E11" s="108"/>
      <c r="F11" s="126"/>
      <c r="G11" s="28"/>
      <c r="H11" s="124"/>
      <c r="I11" s="108"/>
      <c r="J11" s="125"/>
      <c r="K11" s="108"/>
      <c r="L11" s="126"/>
      <c r="M11" s="28"/>
      <c r="N11" s="124"/>
      <c r="O11" s="108"/>
      <c r="P11" s="125"/>
      <c r="Q11" s="108"/>
      <c r="R11" s="126"/>
    </row>
    <row r="12" spans="1:18" ht="15" customHeight="1" thickBot="1" x14ac:dyDescent="0.35">
      <c r="A12" s="113" t="s">
        <v>57</v>
      </c>
      <c r="B12" s="36"/>
      <c r="C12" s="127" t="s">
        <v>58</v>
      </c>
      <c r="D12" s="37"/>
      <c r="E12" s="128" t="s">
        <v>58</v>
      </c>
      <c r="F12" s="38"/>
      <c r="G12" s="114"/>
      <c r="H12" s="36"/>
      <c r="I12" s="127"/>
      <c r="J12" s="37">
        <v>10785.75</v>
      </c>
      <c r="K12" s="128"/>
      <c r="L12" s="38">
        <v>10674.75</v>
      </c>
      <c r="M12" s="114"/>
      <c r="N12" s="36">
        <v>10628.4</v>
      </c>
      <c r="O12" s="127"/>
      <c r="P12" s="37"/>
      <c r="Q12" s="128"/>
      <c r="R12" s="38"/>
    </row>
    <row r="13" spans="1:18" ht="14.55" customHeight="1" x14ac:dyDescent="0.3">
      <c r="A13" s="108"/>
      <c r="B13" s="28"/>
      <c r="C13" s="108"/>
      <c r="D13" s="28"/>
      <c r="E13" s="108"/>
      <c r="F13" s="28"/>
      <c r="G13" s="28"/>
      <c r="H13" s="28"/>
      <c r="I13" s="108"/>
      <c r="J13" s="28"/>
      <c r="K13" s="108"/>
      <c r="L13" s="28"/>
      <c r="M13" s="28"/>
      <c r="N13" s="28"/>
      <c r="O13" s="108"/>
      <c r="P13" s="28"/>
      <c r="Q13" s="108"/>
      <c r="R13" s="28"/>
    </row>
    <row r="14" spans="1:18" ht="14.55" customHeight="1" x14ac:dyDescent="0.3">
      <c r="A14" s="108"/>
      <c r="B14" s="28"/>
      <c r="C14" s="108"/>
      <c r="D14" s="28"/>
      <c r="E14" s="108"/>
      <c r="F14" s="28"/>
      <c r="G14" s="28"/>
      <c r="H14" s="28"/>
      <c r="I14" s="108"/>
      <c r="J14" s="28"/>
      <c r="K14" s="108"/>
      <c r="L14" s="28"/>
      <c r="M14" s="28"/>
      <c r="N14" s="28"/>
      <c r="O14" s="108"/>
      <c r="P14" s="28"/>
      <c r="Q14" s="108"/>
      <c r="R14" s="28"/>
    </row>
    <row r="15" spans="1:18" ht="14.55" customHeight="1" x14ac:dyDescent="0.3">
      <c r="A15" s="115" t="s">
        <v>59</v>
      </c>
      <c r="B15" s="116"/>
      <c r="C15" s="108"/>
      <c r="D15" s="28"/>
      <c r="E15" s="108"/>
      <c r="F15" s="28"/>
      <c r="G15" s="28"/>
      <c r="H15" s="116"/>
      <c r="I15" s="108"/>
      <c r="J15" s="28"/>
      <c r="K15" s="108"/>
      <c r="L15" s="28"/>
      <c r="M15" s="28"/>
      <c r="N15" s="116"/>
      <c r="O15" s="108"/>
      <c r="P15" s="28"/>
      <c r="Q15" s="108"/>
      <c r="R15" s="28"/>
    </row>
    <row r="16" spans="1:18" ht="14.55" customHeight="1" x14ac:dyDescent="0.3">
      <c r="A16" s="39">
        <v>0.23599999999999999</v>
      </c>
      <c r="B16" s="40">
        <f>VALUE(23.6/100*(B6-B9)+B9)</f>
        <v>10737.8572</v>
      </c>
      <c r="C16" s="41"/>
      <c r="D16" s="40">
        <f>VALUE(23.6/100*(D6-D9)+D9)</f>
        <v>10715.354600000001</v>
      </c>
      <c r="E16" s="40"/>
      <c r="F16" s="40">
        <f>VALUE(23.6/100*(F6-F9)+F9)</f>
        <v>10691.223599999999</v>
      </c>
      <c r="G16" s="40"/>
      <c r="H16" s="40">
        <f>VALUE(23.6/100*(H6-H9)+H9)</f>
        <v>10658.7736</v>
      </c>
      <c r="I16" s="41"/>
      <c r="J16" s="40">
        <f>VALUE(23.6/100*(J6-J9)+J9)</f>
        <v>10766.245000000001</v>
      </c>
      <c r="K16" s="40"/>
      <c r="L16" s="40">
        <f>VALUE(23.6/100*(L6-L9)+L9)</f>
        <v>10707.190399999999</v>
      </c>
      <c r="M16" s="40"/>
      <c r="N16" s="40">
        <f>VALUE(23.6/100*(N6-N9)+N9)</f>
        <v>10726.977999999999</v>
      </c>
      <c r="O16" s="41"/>
      <c r="P16" s="40">
        <f>VALUE(23.6/100*(P6-P9)+P9)</f>
        <v>10659.433999999999</v>
      </c>
      <c r="Q16" s="40"/>
      <c r="R16" s="40">
        <f>VALUE(23.6/100*(R6-R9)+R9)</f>
        <v>0</v>
      </c>
    </row>
    <row r="17" spans="1:18" ht="14.55" customHeight="1" x14ac:dyDescent="0.3">
      <c r="A17" s="42">
        <v>0.38200000000000001</v>
      </c>
      <c r="B17" s="43">
        <f>38.2/100*(B6-B9)+B9</f>
        <v>10810.5214</v>
      </c>
      <c r="C17" s="44"/>
      <c r="D17" s="43">
        <f>VALUE(38.2/100*(D6-D9)+D9)</f>
        <v>10774.0977</v>
      </c>
      <c r="E17" s="43"/>
      <c r="F17" s="43">
        <f>VALUE(38.2/100*(F6-F9)+F9)</f>
        <v>10735.038199999999</v>
      </c>
      <c r="G17" s="43"/>
      <c r="H17" s="43">
        <f>38.2/100*(H6-H9)+H9</f>
        <v>10682.513199999999</v>
      </c>
      <c r="I17" s="44"/>
      <c r="J17" s="43">
        <f>VALUE(38.2/100*(J6-J9)+J9)</f>
        <v>10795.627500000001</v>
      </c>
      <c r="K17" s="43"/>
      <c r="L17" s="43">
        <f>VALUE(38.2/100*(L6-L9)+L9)</f>
        <v>10690.604799999999</v>
      </c>
      <c r="M17" s="43"/>
      <c r="N17" s="43">
        <f>38.2/100*(N6-N9)+N9</f>
        <v>10706.610999999999</v>
      </c>
      <c r="O17" s="44"/>
      <c r="P17" s="43">
        <f>VALUE(38.2/100*(P6-P9)+P9)</f>
        <v>10678.633</v>
      </c>
      <c r="Q17" s="43"/>
      <c r="R17" s="43">
        <f>VALUE(38.2/100*(R6-R9)+R9)</f>
        <v>0</v>
      </c>
    </row>
    <row r="18" spans="1:18" ht="14.55" customHeight="1" x14ac:dyDescent="0.3">
      <c r="A18" s="39">
        <v>0.5</v>
      </c>
      <c r="B18" s="40">
        <f>VALUE(50/100*(B6-B9)+B9)</f>
        <v>10869.25</v>
      </c>
      <c r="C18" s="41"/>
      <c r="D18" s="40">
        <f>VALUE(50/100*(D6-D9)+D9)</f>
        <v>10821.575000000001</v>
      </c>
      <c r="E18" s="40"/>
      <c r="F18" s="40">
        <f>VALUE(50/100*(F6-F9)+F9)</f>
        <v>10770.45</v>
      </c>
      <c r="G18" s="40"/>
      <c r="H18" s="40">
        <f>VALUE(50/100*(H6-H9)+H9)</f>
        <v>10701.7</v>
      </c>
      <c r="I18" s="41"/>
      <c r="J18" s="40">
        <f>VALUE(50/100*(J6-J9)+J9)</f>
        <v>10819.375</v>
      </c>
      <c r="K18" s="40"/>
      <c r="L18" s="40">
        <f>VALUE(50/100*(L6-L9)+L9)</f>
        <v>10677.2</v>
      </c>
      <c r="M18" s="40"/>
      <c r="N18" s="40">
        <f>VALUE(50/100*(N6-N9)+N9)</f>
        <v>10690.15</v>
      </c>
      <c r="O18" s="41"/>
      <c r="P18" s="40">
        <f>VALUE(50/100*(P6-P9)+P9)</f>
        <v>10694.15</v>
      </c>
      <c r="Q18" s="40"/>
      <c r="R18" s="40">
        <f>VALUE(50/100*(R6-R9)+R9)</f>
        <v>0</v>
      </c>
    </row>
    <row r="19" spans="1:18" ht="14.55" customHeight="1" x14ac:dyDescent="0.3">
      <c r="A19" s="39">
        <v>0.61799999999999999</v>
      </c>
      <c r="B19" s="40">
        <f>VALUE(61.8/100*(B6-B9)+B9)</f>
        <v>10927.9786</v>
      </c>
      <c r="C19" s="41"/>
      <c r="D19" s="40">
        <f>VALUE(61.8/100*(D6-D9)+D9)</f>
        <v>10869.052299999999</v>
      </c>
      <c r="E19" s="40"/>
      <c r="F19" s="40">
        <f>VALUE(61.8/100*(F6-F9)+F9)</f>
        <v>10805.861800000001</v>
      </c>
      <c r="G19" s="40"/>
      <c r="H19" s="40">
        <f>VALUE(61.8/100*(H6-H9)+H9)</f>
        <v>10720.8868</v>
      </c>
      <c r="I19" s="41"/>
      <c r="J19" s="40">
        <f>VALUE(61.8/100*(J6-J9)+J9)</f>
        <v>10843.122499999999</v>
      </c>
      <c r="K19" s="40"/>
      <c r="L19" s="40">
        <f>VALUE(61.8/100*(L6-L9)+L9)</f>
        <v>10663.7952</v>
      </c>
      <c r="M19" s="40"/>
      <c r="N19" s="40">
        <f>VALUE(61.8/100*(N6-N9)+N9)</f>
        <v>10673.689</v>
      </c>
      <c r="O19" s="41"/>
      <c r="P19" s="40">
        <f>VALUE(61.8/100*(P6-P9)+P9)</f>
        <v>10709.666999999999</v>
      </c>
      <c r="Q19" s="40"/>
      <c r="R19" s="40">
        <f>VALUE(61.8/100*(R6-R9)+R9)</f>
        <v>0</v>
      </c>
    </row>
    <row r="20" spans="1:18" ht="14.55" customHeight="1" x14ac:dyDescent="0.3">
      <c r="A20" s="117">
        <v>0.70699999999999996</v>
      </c>
      <c r="B20" s="118">
        <f>VALUE(70.7/100*(B6-B9)+B9)</f>
        <v>10972.2739</v>
      </c>
      <c r="C20" s="108"/>
      <c r="D20" s="118">
        <f>VALUE(70.7/100*(D6-D9)+D9)</f>
        <v>10904.86145</v>
      </c>
      <c r="E20" s="119"/>
      <c r="F20" s="118">
        <f>VALUE(70.7/100*(F6-F9)+F9)</f>
        <v>10832.5707</v>
      </c>
      <c r="G20" s="118"/>
      <c r="H20" s="118">
        <f>VALUE(70.7/100*(H6-H9)+H9)</f>
        <v>10735.358200000001</v>
      </c>
      <c r="I20" s="108"/>
      <c r="J20" s="118">
        <f>VALUE(70.7/100*(J6-J9)+J9)</f>
        <v>10861.033750000001</v>
      </c>
      <c r="K20" s="119"/>
      <c r="L20" s="118">
        <f>VALUE(70.7/100*(L6-L9)+L9)</f>
        <v>10653.684799999999</v>
      </c>
      <c r="M20" s="118"/>
      <c r="N20" s="118">
        <f>VALUE(70.7/100*(N6-N9)+N9)</f>
        <v>10661.273499999999</v>
      </c>
      <c r="O20" s="108"/>
      <c r="P20" s="118">
        <f>VALUE(70.7/100*(P6-P9)+P9)</f>
        <v>10721.370499999999</v>
      </c>
      <c r="Q20" s="119"/>
      <c r="R20" s="118">
        <f>VALUE(70.7/100*(R6-R9)+R9)</f>
        <v>0</v>
      </c>
    </row>
    <row r="21" spans="1:18" ht="14.55" customHeight="1" x14ac:dyDescent="0.3">
      <c r="A21" s="39">
        <v>0.78600000000000003</v>
      </c>
      <c r="B21" s="40">
        <f>VALUE(78.6/100*(B6-B9)+B9)</f>
        <v>11011.592200000001</v>
      </c>
      <c r="C21" s="41"/>
      <c r="D21" s="40">
        <f>VALUE(78.6/100*(D6-D9)+D9)</f>
        <v>10936.6471</v>
      </c>
      <c r="E21" s="40"/>
      <c r="F21" s="40">
        <f>VALUE(78.6/100*(F6-F9)+F9)</f>
        <v>10856.2786</v>
      </c>
      <c r="G21" s="40"/>
      <c r="H21" s="40">
        <f>VALUE(78.6/100*(H6-H9)+H9)</f>
        <v>10748.203600000001</v>
      </c>
      <c r="I21" s="41"/>
      <c r="J21" s="40">
        <f>VALUE(78.6/100*(J6-J9)+J9)</f>
        <v>10876.932500000001</v>
      </c>
      <c r="K21" s="40"/>
      <c r="L21" s="40">
        <f>VALUE(78.6/100*(L6-L9)+L9)</f>
        <v>10644.7104</v>
      </c>
      <c r="M21" s="40"/>
      <c r="N21" s="40">
        <f>VALUE(78.6/100*(N6-N9)+N9)</f>
        <v>10650.252999999999</v>
      </c>
      <c r="O21" s="41"/>
      <c r="P21" s="40">
        <f>VALUE(78.6/100*(P6-P9)+P9)</f>
        <v>10731.759</v>
      </c>
      <c r="Q21" s="40"/>
      <c r="R21" s="40">
        <f>VALUE(78.6/100*(R6-R9)+R9)</f>
        <v>0</v>
      </c>
    </row>
    <row r="22" spans="1:18" ht="14.55" customHeight="1" x14ac:dyDescent="0.3">
      <c r="A22" s="117">
        <v>1</v>
      </c>
      <c r="B22" s="118">
        <f>VALUE(100/100*(B6-B9)+B9)</f>
        <v>11118.1</v>
      </c>
      <c r="C22" s="108"/>
      <c r="D22" s="118">
        <f>VALUE(100/100*(D6-D9)+D9)</f>
        <v>11022.75</v>
      </c>
      <c r="E22" s="119"/>
      <c r="F22" s="118">
        <f>VALUE(100/100*(F6-F9)+F9)</f>
        <v>10920.5</v>
      </c>
      <c r="G22" s="118"/>
      <c r="H22" s="118">
        <f>VALUE(100/100*(H6-H9)+H9)</f>
        <v>10783</v>
      </c>
      <c r="I22" s="108"/>
      <c r="J22" s="118">
        <f>VALUE(100/100*(J6-J9)+J9)</f>
        <v>10920</v>
      </c>
      <c r="K22" s="119"/>
      <c r="L22" s="118">
        <f>VALUE(100/100*(L6-L9)+L9)</f>
        <v>10620.4</v>
      </c>
      <c r="M22" s="118"/>
      <c r="N22" s="118">
        <f>VALUE(100/100*(N6-N9)+N9)</f>
        <v>10620.4</v>
      </c>
      <c r="O22" s="108"/>
      <c r="P22" s="118">
        <f>VALUE(100/100*(P6-P9)+P9)</f>
        <v>10759.9</v>
      </c>
      <c r="Q22" s="119"/>
      <c r="R22" s="118">
        <f>VALUE(100/100*(R6-R9)+R9)</f>
        <v>0</v>
      </c>
    </row>
    <row r="23" spans="1:18" ht="14.55" customHeight="1" x14ac:dyDescent="0.3">
      <c r="A23" s="108"/>
      <c r="B23" s="118"/>
      <c r="C23" s="108"/>
      <c r="D23" s="118"/>
      <c r="E23" s="119"/>
      <c r="F23" s="118"/>
      <c r="G23" s="118"/>
      <c r="H23" s="118"/>
      <c r="I23" s="108"/>
      <c r="J23" s="118"/>
      <c r="K23" s="119"/>
      <c r="L23" s="118"/>
      <c r="M23" s="118"/>
      <c r="N23" s="118"/>
      <c r="O23" s="108"/>
      <c r="P23" s="118"/>
      <c r="Q23" s="119"/>
      <c r="R23" s="118"/>
    </row>
    <row r="24" spans="1:18" ht="14.55" customHeight="1" x14ac:dyDescent="0.3">
      <c r="A24" s="120" t="s">
        <v>60</v>
      </c>
      <c r="B24" s="118"/>
      <c r="C24" s="108"/>
      <c r="D24" s="118"/>
      <c r="E24" s="119"/>
      <c r="F24" s="118"/>
      <c r="G24" s="118"/>
      <c r="H24" s="118"/>
      <c r="I24" s="108"/>
      <c r="J24" s="118"/>
      <c r="K24" s="119"/>
      <c r="L24" s="118"/>
      <c r="M24" s="118"/>
      <c r="N24" s="118"/>
      <c r="O24" s="108"/>
      <c r="P24" s="118"/>
      <c r="Q24" s="119"/>
      <c r="R24" s="118"/>
    </row>
    <row r="25" spans="1:18" ht="14.55" customHeight="1" x14ac:dyDescent="0.3">
      <c r="A25" s="45">
        <v>0.38200000000000001</v>
      </c>
      <c r="B25" s="46">
        <f>VALUE(B12-38.2/100*(B6-B9))</f>
        <v>-190.12140000000028</v>
      </c>
      <c r="C25" s="47"/>
      <c r="D25" s="46">
        <f>VALUE(D12-38.2/100*(D6-D9))</f>
        <v>-153.69770000000014</v>
      </c>
      <c r="E25" s="46"/>
      <c r="F25" s="46">
        <f>VALUE(F12-38.2/100*(F6-F9))</f>
        <v>-114.63820000000014</v>
      </c>
      <c r="G25" s="46"/>
      <c r="H25" s="46">
        <f>VALUE(H12-38.2/100*(H6-H9))</f>
        <v>-62.113200000000141</v>
      </c>
      <c r="I25" s="47"/>
      <c r="J25" s="46">
        <f>VALUE(J12-38.2/100*(J6-J9))</f>
        <v>10708.872499999999</v>
      </c>
      <c r="K25" s="46"/>
      <c r="L25" s="46">
        <f>VALUE(L12-38.2/100*(L6-L9))</f>
        <v>10718.145200000001</v>
      </c>
      <c r="M25" s="46"/>
      <c r="N25" s="46">
        <f>VALUE(N12-38.2/100*(N6-N9))</f>
        <v>10681.689</v>
      </c>
      <c r="O25" s="47"/>
      <c r="P25" s="46">
        <f>VALUE(P12-38.2/100*(P6-P9))</f>
        <v>-50.233000000000004</v>
      </c>
      <c r="Q25" s="46"/>
      <c r="R25" s="46">
        <f>VALUE(R12-38.2/100*(R6-R9))</f>
        <v>0</v>
      </c>
    </row>
    <row r="26" spans="1:18" ht="14.55" customHeight="1" x14ac:dyDescent="0.3">
      <c r="A26" s="45">
        <v>0.5</v>
      </c>
      <c r="B26" s="46">
        <f>VALUE(B12-50/100*(B6-B9))</f>
        <v>-248.85000000000036</v>
      </c>
      <c r="C26" s="47"/>
      <c r="D26" s="46">
        <f>VALUE(D12-50/100*(D6-D9))</f>
        <v>-201.17500000000018</v>
      </c>
      <c r="E26" s="46"/>
      <c r="F26" s="46">
        <f>VALUE(F12-50/100*(F6-F9))</f>
        <v>-150.05000000000018</v>
      </c>
      <c r="G26" s="46"/>
      <c r="H26" s="46">
        <f>VALUE(H12-50/100*(H6-H9))</f>
        <v>-81.300000000000182</v>
      </c>
      <c r="I26" s="47"/>
      <c r="J26" s="46">
        <f>VALUE(J12-50/100*(J6-J9))</f>
        <v>10685.125</v>
      </c>
      <c r="K26" s="46"/>
      <c r="L26" s="46">
        <f>VALUE(L12-50/100*(L6-L9))</f>
        <v>10731.55</v>
      </c>
      <c r="M26" s="46"/>
      <c r="N26" s="46">
        <f>VALUE(N12-50/100*(N6-N9))</f>
        <v>10698.15</v>
      </c>
      <c r="O26" s="47"/>
      <c r="P26" s="46">
        <f>VALUE(P12-50/100*(P6-P9))</f>
        <v>-65.75</v>
      </c>
      <c r="Q26" s="46"/>
      <c r="R26" s="46">
        <f>VALUE(R12-50/100*(R6-R9))</f>
        <v>0</v>
      </c>
    </row>
    <row r="27" spans="1:18" ht="14.55" customHeight="1" x14ac:dyDescent="0.3">
      <c r="A27" s="130">
        <v>0.61799999999999999</v>
      </c>
      <c r="B27" s="131">
        <f>VALUE(B12-61.8/100*(B6-B9))</f>
        <v>-307.57860000000045</v>
      </c>
      <c r="C27" s="132"/>
      <c r="D27" s="131">
        <f>VALUE(D12-61.8/100*(D6-D9))</f>
        <v>-248.65230000000022</v>
      </c>
      <c r="E27" s="131"/>
      <c r="F27" s="131">
        <f>VALUE(F12-61.8/100*(F6-F9))</f>
        <v>-185.46180000000021</v>
      </c>
      <c r="G27" s="131"/>
      <c r="H27" s="131">
        <f>VALUE(H12-61.8/100*(H6-H9))</f>
        <v>-100.48680000000023</v>
      </c>
      <c r="I27" s="132"/>
      <c r="J27" s="131">
        <f>VALUE(J12-61.8/100*(J6-J9))</f>
        <v>10661.377500000001</v>
      </c>
      <c r="K27" s="131"/>
      <c r="L27" s="131">
        <f>VALUE(L12-61.8/100*(L6-L9))</f>
        <v>10744.9548</v>
      </c>
      <c r="M27" s="131"/>
      <c r="N27" s="131">
        <f>VALUE(N12-61.8/100*(N6-N9))</f>
        <v>10714.610999999999</v>
      </c>
      <c r="O27" s="132"/>
      <c r="P27" s="131">
        <f>VALUE(P12-61.8/100*(P6-P9))</f>
        <v>-81.266999999999996</v>
      </c>
      <c r="Q27" s="131"/>
      <c r="R27" s="131">
        <f>VALUE(R12-61.8/100*(R6-R9))</f>
        <v>0</v>
      </c>
    </row>
    <row r="28" spans="1:18" ht="14.55" customHeight="1" x14ac:dyDescent="0.3">
      <c r="A28" s="117">
        <v>0.70699999999999996</v>
      </c>
      <c r="B28" s="118">
        <f>VALUE(B12-70.07/100*(B6-B9))</f>
        <v>-348.73839000000044</v>
      </c>
      <c r="C28" s="108"/>
      <c r="D28" s="118">
        <f>VALUE(D12-70.07/100*(D6-D9))</f>
        <v>-281.92664500000018</v>
      </c>
      <c r="E28" s="119"/>
      <c r="F28" s="118">
        <f>VALUE(F12-70.07/100*(F6-F9))</f>
        <v>-210.28007000000022</v>
      </c>
      <c r="G28" s="118"/>
      <c r="H28" s="118">
        <f>VALUE(H12-70.07/100*(H6-H9))</f>
        <v>-113.93382000000024</v>
      </c>
      <c r="I28" s="108"/>
      <c r="J28" s="118">
        <f>VALUE(J12-70.07/100*(J6-J9))</f>
        <v>10644.734125000001</v>
      </c>
      <c r="K28" s="119"/>
      <c r="L28" s="118">
        <f>VALUE(L12-70.07/100*(L6-L9))</f>
        <v>10754.34952</v>
      </c>
      <c r="M28" s="118"/>
      <c r="N28" s="118">
        <f>VALUE(N12-70.07/100*(N6-N9))</f>
        <v>10726.147649999999</v>
      </c>
      <c r="O28" s="108"/>
      <c r="P28" s="118">
        <f>VALUE(P12-70.07/100*(P6-P9))</f>
        <v>-92.142049999999983</v>
      </c>
      <c r="Q28" s="119"/>
      <c r="R28" s="118">
        <f>VALUE(R12-70.07/100*(R6-R9))</f>
        <v>0</v>
      </c>
    </row>
    <row r="29" spans="1:18" ht="14.55" customHeight="1" x14ac:dyDescent="0.3">
      <c r="A29" s="45">
        <v>1</v>
      </c>
      <c r="B29" s="46">
        <f>VALUE(B12-100/100*(B6-B9))</f>
        <v>-497.70000000000073</v>
      </c>
      <c r="C29" s="47"/>
      <c r="D29" s="46">
        <f>VALUE(D12-100/100*(D6-D9))</f>
        <v>-402.35000000000036</v>
      </c>
      <c r="E29" s="46"/>
      <c r="F29" s="46">
        <f>VALUE(F12-100/100*(F6-F9))</f>
        <v>-300.10000000000036</v>
      </c>
      <c r="G29" s="46"/>
      <c r="H29" s="46">
        <f>VALUE(H12-100/100*(H6-H9))</f>
        <v>-162.60000000000036</v>
      </c>
      <c r="I29" s="47"/>
      <c r="J29" s="46">
        <f>VALUE(J12-100/100*(J6-J9))</f>
        <v>10584.5</v>
      </c>
      <c r="K29" s="46"/>
      <c r="L29" s="46">
        <f>VALUE(L12-100/100*(L6-L9))</f>
        <v>10788.35</v>
      </c>
      <c r="M29" s="46"/>
      <c r="N29" s="46">
        <f>VALUE(N12-100/100*(N6-N9))</f>
        <v>10767.9</v>
      </c>
      <c r="O29" s="47"/>
      <c r="P29" s="46">
        <f>VALUE(P12-100/100*(P6-P9))</f>
        <v>-131.5</v>
      </c>
      <c r="Q29" s="46"/>
      <c r="R29" s="46">
        <f>VALUE(R12-100/100*(R6-R9))</f>
        <v>0</v>
      </c>
    </row>
    <row r="30" spans="1:18" ht="14.55" customHeight="1" x14ac:dyDescent="0.3">
      <c r="A30" s="117">
        <v>1.236</v>
      </c>
      <c r="B30" s="118">
        <f>VALUE(B12-123.6/100*(B6-B9))</f>
        <v>-615.1572000000009</v>
      </c>
      <c r="C30" s="108"/>
      <c r="D30" s="118">
        <f>VALUE(D12-123.6/100*(D6-D9))</f>
        <v>-497.30460000000045</v>
      </c>
      <c r="E30" s="119"/>
      <c r="F30" s="118">
        <f>VALUE(F12-123.6/100*(F6-F9))</f>
        <v>-370.92360000000042</v>
      </c>
      <c r="G30" s="118"/>
      <c r="H30" s="118">
        <f>VALUE(H12-123.6/100*(H6-H9))</f>
        <v>-200.97360000000046</v>
      </c>
      <c r="I30" s="108"/>
      <c r="J30" s="118">
        <f>VALUE(J12-123.6/100*(J6-J9))</f>
        <v>10537.004999999999</v>
      </c>
      <c r="K30" s="119"/>
      <c r="L30" s="118">
        <f>VALUE(L12-123.6/100*(L6-L9))</f>
        <v>10815.159600000001</v>
      </c>
      <c r="M30" s="118"/>
      <c r="N30" s="118">
        <f>VALUE(N12-123.6/100*(N6-N9))</f>
        <v>10800.822</v>
      </c>
      <c r="O30" s="108"/>
      <c r="P30" s="118">
        <f>VALUE(P12-123.6/100*(P6-P9))</f>
        <v>-162.53399999999999</v>
      </c>
      <c r="Q30" s="119"/>
      <c r="R30" s="118">
        <f>VALUE(R12-123.6/100*(R6-R9))</f>
        <v>0</v>
      </c>
    </row>
    <row r="31" spans="1:18" ht="14.55" customHeight="1" x14ac:dyDescent="0.3">
      <c r="A31" s="117">
        <v>1.3819999999999999</v>
      </c>
      <c r="B31" s="118">
        <f>VALUE(B12-138.2/100*(B6-B9))</f>
        <v>-687.82140000000095</v>
      </c>
      <c r="C31" s="108"/>
      <c r="D31" s="118">
        <f>VALUE(D12-138.2/100*(D6-D9))</f>
        <v>-556.04770000000042</v>
      </c>
      <c r="E31" s="119"/>
      <c r="F31" s="118">
        <f>VALUE(F12-138.2/100*(F6-F9))</f>
        <v>-414.73820000000046</v>
      </c>
      <c r="G31" s="118"/>
      <c r="H31" s="118">
        <f>VALUE(H12-138.2/100*(H6-H9))</f>
        <v>-224.71320000000048</v>
      </c>
      <c r="I31" s="108"/>
      <c r="J31" s="118">
        <f>VALUE(J12-138.2/100*(J6-J9))</f>
        <v>10507.622499999999</v>
      </c>
      <c r="K31" s="119"/>
      <c r="L31" s="118">
        <f>VALUE(L12-138.2/100*(L6-L9))</f>
        <v>10831.745200000001</v>
      </c>
      <c r="M31" s="118"/>
      <c r="N31" s="118">
        <f>VALUE(N12-138.2/100*(N6-N9))</f>
        <v>10821.189</v>
      </c>
      <c r="O31" s="108"/>
      <c r="P31" s="118">
        <f>VALUE(P12-138.2/100*(P6-P9))</f>
        <v>-181.73299999999998</v>
      </c>
      <c r="Q31" s="119"/>
      <c r="R31" s="118">
        <f>VALUE(R12-138.2/100*(R6-R9))</f>
        <v>0</v>
      </c>
    </row>
    <row r="32" spans="1:18" ht="14.55" customHeight="1" x14ac:dyDescent="0.3">
      <c r="A32" s="117">
        <v>1.5</v>
      </c>
      <c r="B32" s="118">
        <f>VALUE(B12-150/100*(B6-B9))</f>
        <v>-746.55000000000109</v>
      </c>
      <c r="C32" s="108"/>
      <c r="D32" s="118">
        <f>VALUE(D12-150/100*(D6-D9))</f>
        <v>-603.52500000000055</v>
      </c>
      <c r="E32" s="119"/>
      <c r="F32" s="118">
        <f>VALUE(F12-150/100*(F6-F9))</f>
        <v>-450.15000000000055</v>
      </c>
      <c r="G32" s="118"/>
      <c r="H32" s="118">
        <f>VALUE(H12-150/100*(H6-H9))</f>
        <v>-243.90000000000055</v>
      </c>
      <c r="I32" s="108"/>
      <c r="J32" s="118">
        <f>VALUE(J12-150/100*(J6-J9))</f>
        <v>10483.875</v>
      </c>
      <c r="K32" s="119"/>
      <c r="L32" s="118">
        <f>VALUE(L12-150/100*(L6-L9))</f>
        <v>10845.150000000001</v>
      </c>
      <c r="M32" s="118"/>
      <c r="N32" s="118">
        <f>VALUE(N12-150/100*(N6-N9))</f>
        <v>10837.65</v>
      </c>
      <c r="O32" s="108"/>
      <c r="P32" s="118">
        <f>VALUE(P12-150/100*(P6-P9))</f>
        <v>-197.25</v>
      </c>
      <c r="Q32" s="119"/>
      <c r="R32" s="118">
        <f>VALUE(R12-150/100*(R6-R9))</f>
        <v>0</v>
      </c>
    </row>
    <row r="33" spans="1:18" ht="14.55" customHeight="1" x14ac:dyDescent="0.3">
      <c r="A33" s="130">
        <v>1.6180000000000001</v>
      </c>
      <c r="B33" s="131">
        <f>VALUE(B12-161.8/100*(B6-B9))</f>
        <v>-805.27860000000123</v>
      </c>
      <c r="C33" s="132"/>
      <c r="D33" s="131">
        <f>VALUE(D12-161.8/100*(D6-D9))</f>
        <v>-651.00230000000067</v>
      </c>
      <c r="E33" s="131"/>
      <c r="F33" s="131">
        <f>VALUE(F12-161.8/100*(F6-F9))</f>
        <v>-485.56180000000063</v>
      </c>
      <c r="G33" s="131"/>
      <c r="H33" s="131">
        <f>VALUE(H12-161.8/100*(H6-H9))</f>
        <v>-263.08680000000061</v>
      </c>
      <c r="I33" s="132"/>
      <c r="J33" s="131">
        <f>VALUE(J12-161.8/100*(J6-J9))</f>
        <v>10460.127500000001</v>
      </c>
      <c r="K33" s="131"/>
      <c r="L33" s="131">
        <f>VALUE(L12-161.8/100*(L6-L9))</f>
        <v>10858.5548</v>
      </c>
      <c r="M33" s="131"/>
      <c r="N33" s="131">
        <f>VALUE(N12-161.8/100*(N6-N9))</f>
        <v>10854.110999999999</v>
      </c>
      <c r="O33" s="132"/>
      <c r="P33" s="131">
        <f>VALUE(P12-161.8/100*(P6-P9))</f>
        <v>-212.76700000000002</v>
      </c>
      <c r="Q33" s="131"/>
      <c r="R33" s="131">
        <f>VALUE(R12-161.8/100*(R6-R9))</f>
        <v>0</v>
      </c>
    </row>
    <row r="34" spans="1:18" ht="14.55" customHeight="1" x14ac:dyDescent="0.3">
      <c r="A34" s="117">
        <v>1.7070000000000001</v>
      </c>
      <c r="B34" s="118">
        <f>VALUE(B12-170.07/100*(B6-B9))</f>
        <v>-846.43839000000116</v>
      </c>
      <c r="C34" s="108"/>
      <c r="D34" s="118">
        <f>VALUE(D12-170.07/100*(D6-D9))</f>
        <v>-684.2766450000006</v>
      </c>
      <c r="E34" s="119"/>
      <c r="F34" s="118">
        <f>VALUE(F12-170.07/100*(F6-F9))</f>
        <v>-510.38007000000056</v>
      </c>
      <c r="G34" s="118"/>
      <c r="H34" s="118">
        <f>VALUE(H12-170.07/100*(H6-H9))</f>
        <v>-276.53382000000062</v>
      </c>
      <c r="I34" s="108"/>
      <c r="J34" s="118">
        <f>VALUE(J12-170.07/100*(J6-J9))</f>
        <v>10443.484125000001</v>
      </c>
      <c r="K34" s="119"/>
      <c r="L34" s="118">
        <f>VALUE(L12-170.07/100*(L6-L9))</f>
        <v>10867.94952</v>
      </c>
      <c r="M34" s="118"/>
      <c r="N34" s="118">
        <f>VALUE(N12-170.07/100*(N6-N9))</f>
        <v>10865.647649999999</v>
      </c>
      <c r="O34" s="108"/>
      <c r="P34" s="118">
        <f>VALUE(P12-170.07/100*(P6-P9))</f>
        <v>-223.64204999999998</v>
      </c>
      <c r="Q34" s="119"/>
      <c r="R34" s="118">
        <f>VALUE(R12-170.07/100*(R6-R9))</f>
        <v>0</v>
      </c>
    </row>
    <row r="35" spans="1:18" ht="14.55" customHeight="1" x14ac:dyDescent="0.3">
      <c r="A35" s="45">
        <v>2</v>
      </c>
      <c r="B35" s="46">
        <f>VALUE(B12-200/100*(B6-B9))</f>
        <v>-995.40000000000146</v>
      </c>
      <c r="C35" s="47"/>
      <c r="D35" s="46">
        <f>VALUE(D12-200/100*(D6-D9))</f>
        <v>-804.70000000000073</v>
      </c>
      <c r="E35" s="46"/>
      <c r="F35" s="46">
        <f>VALUE(F12-200/100*(F6-F9))</f>
        <v>-600.20000000000073</v>
      </c>
      <c r="G35" s="46"/>
      <c r="H35" s="46">
        <f>VALUE(H12-200/100*(H6-H9))</f>
        <v>-325.20000000000073</v>
      </c>
      <c r="I35" s="47"/>
      <c r="J35" s="46">
        <f>VALUE(J12-200/100*(J6-J9))</f>
        <v>10383.25</v>
      </c>
      <c r="K35" s="46"/>
      <c r="L35" s="46">
        <f>VALUE(L12-200/100*(L6-L9))</f>
        <v>10901.95</v>
      </c>
      <c r="M35" s="46"/>
      <c r="N35" s="46">
        <f>VALUE(N12-200/100*(N6-N9))</f>
        <v>10907.4</v>
      </c>
      <c r="O35" s="47"/>
      <c r="P35" s="46">
        <f>VALUE(P12-200/100*(P6-P9))</f>
        <v>-263</v>
      </c>
      <c r="Q35" s="46"/>
      <c r="R35" s="46">
        <f>VALUE(R12-200/100*(R6-R9))</f>
        <v>0</v>
      </c>
    </row>
    <row r="36" spans="1:18" ht="14.55" customHeight="1" x14ac:dyDescent="0.3">
      <c r="A36" s="117">
        <v>2.2360000000000002</v>
      </c>
      <c r="B36" s="118">
        <f>VALUE(B12-223.6/100*(B6-B9))</f>
        <v>-1112.8572000000015</v>
      </c>
      <c r="C36" s="108"/>
      <c r="D36" s="118">
        <f>VALUE(D12-223.6/100*(D6-D9))</f>
        <v>-899.65460000000076</v>
      </c>
      <c r="E36" s="119"/>
      <c r="F36" s="118">
        <f>VALUE(F12-223.6/100*(F6-F9))</f>
        <v>-671.02360000000078</v>
      </c>
      <c r="G36" s="118"/>
      <c r="H36" s="118">
        <f>VALUE(H12-223.6/100*(H6-H9))</f>
        <v>-363.57360000000079</v>
      </c>
      <c r="I36" s="108"/>
      <c r="J36" s="118">
        <f>VALUE(J12-223.6/100*(J6-J9))</f>
        <v>10335.754999999999</v>
      </c>
      <c r="K36" s="119"/>
      <c r="L36" s="118">
        <f>VALUE(L12-223.6/100*(L6-L9))</f>
        <v>10928.759600000001</v>
      </c>
      <c r="M36" s="118"/>
      <c r="N36" s="118">
        <f>VALUE(N12-223.6/100*(N6-N9))</f>
        <v>10940.322</v>
      </c>
      <c r="O36" s="108"/>
      <c r="P36" s="118">
        <f>VALUE(P12-223.6/100*(P6-P9))</f>
        <v>-294.03399999999999</v>
      </c>
      <c r="Q36" s="119"/>
      <c r="R36" s="118">
        <f>VALUE(R12-223.6/100*(R6-R9))</f>
        <v>0</v>
      </c>
    </row>
    <row r="37" spans="1:18" ht="14.55" customHeight="1" x14ac:dyDescent="0.3">
      <c r="A37" s="45">
        <v>2.3820000000000001</v>
      </c>
      <c r="B37" s="46">
        <f>VALUE(B12-238.2/100*(B6-B9))</f>
        <v>-1185.5214000000017</v>
      </c>
      <c r="C37" s="47"/>
      <c r="D37" s="46">
        <f>VALUE(D12-238.2/100*(D6-D9))</f>
        <v>-958.39770000000078</v>
      </c>
      <c r="E37" s="46"/>
      <c r="F37" s="46">
        <f>VALUE(F12-238.2/100*(F6-F9))</f>
        <v>-714.83820000000082</v>
      </c>
      <c r="G37" s="46"/>
      <c r="H37" s="46">
        <f>VALUE(H12-238.2/100*(H6-H9))</f>
        <v>-387.31320000000079</v>
      </c>
      <c r="I37" s="47"/>
      <c r="J37" s="46">
        <f>VALUE(J12-238.2/100*(J6-J9))</f>
        <v>10306.372499999999</v>
      </c>
      <c r="K37" s="46"/>
      <c r="L37" s="46">
        <f>VALUE(L12-238.2/100*(L6-L9))</f>
        <v>10945.345200000002</v>
      </c>
      <c r="M37" s="46"/>
      <c r="N37" s="46">
        <f>VALUE(N12-238.2/100*(N6-N9))</f>
        <v>10960.689</v>
      </c>
      <c r="O37" s="47"/>
      <c r="P37" s="46">
        <f>VALUE(P12-238.2/100*(P6-P9))</f>
        <v>-313.23299999999995</v>
      </c>
      <c r="Q37" s="46"/>
      <c r="R37" s="46">
        <f>VALUE(R12-238.2/100*(R6-R9))</f>
        <v>0</v>
      </c>
    </row>
    <row r="38" spans="1:18" ht="14.55" customHeight="1" x14ac:dyDescent="0.3">
      <c r="A38" s="45">
        <v>2.6179999999999999</v>
      </c>
      <c r="B38" s="46">
        <f>VALUE(B12-261.8/100*(B6-B9))</f>
        <v>-1302.978600000002</v>
      </c>
      <c r="C38" s="47"/>
      <c r="D38" s="46">
        <f>VALUE(D12-261.8/100*(D6-D9))</f>
        <v>-1053.3523000000012</v>
      </c>
      <c r="E38" s="46"/>
      <c r="F38" s="46">
        <f>VALUE(F12-261.8/100*(F6-F9))</f>
        <v>-785.66180000000099</v>
      </c>
      <c r="G38" s="46"/>
      <c r="H38" s="46">
        <f>VALUE(H12-261.8/100*(H6-H9))</f>
        <v>-425.68680000000103</v>
      </c>
      <c r="I38" s="47"/>
      <c r="J38" s="46">
        <f>VALUE(J12-261.8/100*(J6-J9))</f>
        <v>10258.877500000001</v>
      </c>
      <c r="K38" s="46"/>
      <c r="L38" s="46">
        <f>VALUE(L12-261.8/100*(L6-L9))</f>
        <v>10972.1548</v>
      </c>
      <c r="M38" s="46"/>
      <c r="N38" s="46">
        <f>VALUE(N12-261.8/100*(N6-N9))</f>
        <v>10993.610999999999</v>
      </c>
      <c r="O38" s="47"/>
      <c r="P38" s="46">
        <f>VALUE(P12-261.8/100*(P6-P9))</f>
        <v>-344.26700000000005</v>
      </c>
      <c r="Q38" s="46"/>
      <c r="R38" s="46">
        <f>VALUE(R12-261.8/100*(R6-R9))</f>
        <v>0</v>
      </c>
    </row>
    <row r="39" spans="1:18" ht="14.55" customHeight="1" x14ac:dyDescent="0.3">
      <c r="A39" s="45">
        <v>3</v>
      </c>
      <c r="B39" s="46">
        <f>VALUE(B12-300/100*(B6-B9))</f>
        <v>-1493.1000000000022</v>
      </c>
      <c r="C39" s="47"/>
      <c r="D39" s="46">
        <f>VALUE(D12-300/100*(D6-D9))</f>
        <v>-1207.0500000000011</v>
      </c>
      <c r="E39" s="46"/>
      <c r="F39" s="46">
        <f>VALUE(F12-300/100*(F6-F9))</f>
        <v>-900.30000000000109</v>
      </c>
      <c r="G39" s="46"/>
      <c r="H39" s="46">
        <f>VALUE(H12-300/100*(H6-H9))</f>
        <v>-487.80000000000109</v>
      </c>
      <c r="I39" s="47"/>
      <c r="J39" s="46">
        <f>VALUE(J12-300/100*(J6-J9))</f>
        <v>10182</v>
      </c>
      <c r="K39" s="46"/>
      <c r="L39" s="46">
        <f>VALUE(L12-300/100*(L6-L9))</f>
        <v>11015.550000000001</v>
      </c>
      <c r="M39" s="46"/>
      <c r="N39" s="46">
        <f>VALUE(N12-300/100*(N6-N9))</f>
        <v>11046.9</v>
      </c>
      <c r="O39" s="47"/>
      <c r="P39" s="46">
        <f>VALUE(P12-300/100*(P6-P9))</f>
        <v>-394.5</v>
      </c>
      <c r="Q39" s="46"/>
      <c r="R39" s="46">
        <f>VALUE(R12-300/100*(R6-R9))</f>
        <v>0</v>
      </c>
    </row>
    <row r="40" spans="1:18" ht="14.55" customHeight="1" x14ac:dyDescent="0.3">
      <c r="A40" s="117">
        <v>3.2360000000000002</v>
      </c>
      <c r="B40" s="118">
        <f>VALUE(B12-323.6/100*(B6-B9))</f>
        <v>-1610.5572000000025</v>
      </c>
      <c r="C40" s="108"/>
      <c r="D40" s="118">
        <f>VALUE(D12-323.6/100*(D6-D9))</f>
        <v>-1302.0046000000013</v>
      </c>
      <c r="E40" s="119"/>
      <c r="F40" s="118">
        <f>VALUE(F12-323.6/100*(F6-F9))</f>
        <v>-971.12360000000126</v>
      </c>
      <c r="G40" s="118"/>
      <c r="H40" s="118">
        <f>VALUE(H12-323.6/100*(H6-H9))</f>
        <v>-526.17360000000122</v>
      </c>
      <c r="I40" s="108"/>
      <c r="J40" s="118">
        <f>VALUE(J12-323.6/100*(J6-J9))</f>
        <v>10134.504999999999</v>
      </c>
      <c r="K40" s="119"/>
      <c r="L40" s="118">
        <f>VALUE(L12-323.6/100*(L6-L9))</f>
        <v>11042.359600000002</v>
      </c>
      <c r="M40" s="118"/>
      <c r="N40" s="118">
        <f>VALUE(N12-323.6/100*(N6-N9))</f>
        <v>11079.822</v>
      </c>
      <c r="O40" s="108"/>
      <c r="P40" s="118">
        <f>VALUE(P12-323.6/100*(P6-P9))</f>
        <v>-425.53400000000005</v>
      </c>
      <c r="Q40" s="119"/>
      <c r="R40" s="118">
        <f>VALUE(R12-323.6/100*(R6-R9))</f>
        <v>0</v>
      </c>
    </row>
    <row r="41" spans="1:18" ht="14.55" customHeight="1" x14ac:dyDescent="0.3">
      <c r="A41" s="45">
        <v>3.3820000000000001</v>
      </c>
      <c r="B41" s="46">
        <f>VALUE(B12-338.2/100*(B6-B9))</f>
        <v>-1683.2214000000024</v>
      </c>
      <c r="C41" s="47"/>
      <c r="D41" s="46">
        <f>VALUE(D12-338.2/100*(D6-D9))</f>
        <v>-1360.747700000001</v>
      </c>
      <c r="E41" s="46"/>
      <c r="F41" s="46">
        <f>VALUE(F12-338.2/100*(F6-F9))</f>
        <v>-1014.9382000000012</v>
      </c>
      <c r="G41" s="46"/>
      <c r="H41" s="46">
        <f>VALUE(H12-338.2/100*(H6-H9))</f>
        <v>-549.91320000000121</v>
      </c>
      <c r="I41" s="47"/>
      <c r="J41" s="46">
        <f>VALUE(J12-338.2/100*(J6-J9))</f>
        <v>10105.122499999999</v>
      </c>
      <c r="K41" s="46"/>
      <c r="L41" s="46">
        <f>VALUE(L12-338.2/100*(L6-L9))</f>
        <v>11058.945200000002</v>
      </c>
      <c r="M41" s="46"/>
      <c r="N41" s="46">
        <f>VALUE(N12-338.2/100*(N6-N9))</f>
        <v>11100.189</v>
      </c>
      <c r="O41" s="47"/>
      <c r="P41" s="46">
        <f>VALUE(P12-338.2/100*(P6-P9))</f>
        <v>-444.73299999999995</v>
      </c>
      <c r="Q41" s="46"/>
      <c r="R41" s="46">
        <f>VALUE(R12-338.2/100*(R6-R9))</f>
        <v>0</v>
      </c>
    </row>
    <row r="42" spans="1:18" ht="14.55" customHeight="1" x14ac:dyDescent="0.3">
      <c r="A42" s="45">
        <v>3.6179999999999999</v>
      </c>
      <c r="B42" s="46">
        <f>VALUE(B12-361.8/100*(B6-B9))</f>
        <v>-1800.6786000000027</v>
      </c>
      <c r="C42" s="47"/>
      <c r="D42" s="46">
        <f>VALUE(D12-361.8/100*(D6-D9))</f>
        <v>-1455.7023000000015</v>
      </c>
      <c r="E42" s="46"/>
      <c r="F42" s="46">
        <f>VALUE(F12-361.8/100*(F6-F9))</f>
        <v>-1085.7618000000014</v>
      </c>
      <c r="G42" s="46"/>
      <c r="H42" s="46">
        <f>VALUE(H12-361.8/100*(H6-H9))</f>
        <v>-588.28680000000134</v>
      </c>
      <c r="I42" s="47"/>
      <c r="J42" s="46">
        <f>VALUE(J12-361.8/100*(J6-J9))</f>
        <v>10057.627500000001</v>
      </c>
      <c r="K42" s="46"/>
      <c r="L42" s="46">
        <f>VALUE(L12-361.8/100*(L6-L9))</f>
        <v>11085.754800000001</v>
      </c>
      <c r="M42" s="46"/>
      <c r="N42" s="46">
        <f>VALUE(N12-361.8/100*(N6-N9))</f>
        <v>11133.110999999999</v>
      </c>
      <c r="O42" s="47"/>
      <c r="P42" s="46">
        <f>VALUE(P12-361.8/100*(P6-P9))</f>
        <v>-475.76700000000005</v>
      </c>
      <c r="Q42" s="46"/>
      <c r="R42" s="46">
        <f>VALUE(R12-361.8/100*(R6-R9))</f>
        <v>0</v>
      </c>
    </row>
    <row r="43" spans="1:18" ht="14.55" customHeight="1" x14ac:dyDescent="0.3">
      <c r="A43" s="45">
        <v>4</v>
      </c>
      <c r="B43" s="46">
        <f>VALUE(B12-400/100*(B6-B9))</f>
        <v>-1990.8000000000029</v>
      </c>
      <c r="C43" s="47"/>
      <c r="D43" s="46">
        <f>VALUE(D12-400/100*(D6-D9))</f>
        <v>-1609.4000000000015</v>
      </c>
      <c r="E43" s="46"/>
      <c r="F43" s="46">
        <f>VALUE(F12-400/100*(F6-F9))</f>
        <v>-1200.4000000000015</v>
      </c>
      <c r="G43" s="46"/>
      <c r="H43" s="46">
        <f>VALUE(H12-400/100*(H6-H9))</f>
        <v>-650.40000000000146</v>
      </c>
      <c r="I43" s="47"/>
      <c r="J43" s="46">
        <f>VALUE(J12-400/100*(J6-J9))</f>
        <v>9980.75</v>
      </c>
      <c r="K43" s="46"/>
      <c r="L43" s="46">
        <f>VALUE(L12-400/100*(L6-L9))</f>
        <v>11129.150000000001</v>
      </c>
      <c r="M43" s="46"/>
      <c r="N43" s="46">
        <f>VALUE(N12-400/100*(N6-N9))</f>
        <v>11186.4</v>
      </c>
      <c r="O43" s="47"/>
      <c r="P43" s="46">
        <f>VALUE(P12-400/100*(P6-P9))</f>
        <v>-526</v>
      </c>
      <c r="Q43" s="46"/>
      <c r="R43" s="46">
        <f>VALUE(R12-400/100*(R6-R9))</f>
        <v>0</v>
      </c>
    </row>
    <row r="44" spans="1:18" ht="14.55" customHeight="1" x14ac:dyDescent="0.3">
      <c r="A44" s="117">
        <v>4.2359999999999998</v>
      </c>
      <c r="B44" s="118">
        <f>VALUE(B12-423.6/100*(B6-B9))</f>
        <v>-2108.2572000000032</v>
      </c>
      <c r="C44" s="108"/>
      <c r="D44" s="118">
        <f>VALUE(D12-423.6/100*(D6-D9))</f>
        <v>-1704.3546000000017</v>
      </c>
      <c r="E44" s="119"/>
      <c r="F44" s="118">
        <f>VALUE(F12-423.6/100*(F6-F9))</f>
        <v>-1271.2236000000016</v>
      </c>
      <c r="G44" s="118"/>
      <c r="H44" s="118">
        <f>VALUE(H12-423.6/100*(H6-H9))</f>
        <v>-688.77360000000169</v>
      </c>
      <c r="I44" s="108"/>
      <c r="J44" s="118">
        <f>VALUE(J12-423.6/100*(J6-J9))</f>
        <v>9933.2549999999992</v>
      </c>
      <c r="K44" s="119"/>
      <c r="L44" s="118">
        <f>VALUE(L12-423.6/100*(L6-L9))</f>
        <v>11155.959600000002</v>
      </c>
      <c r="M44" s="118"/>
      <c r="N44" s="118">
        <f>VALUE(N12-423.6/100*(N6-N9))</f>
        <v>11219.322</v>
      </c>
      <c r="O44" s="108"/>
      <c r="P44" s="118">
        <f>VALUE(P12-423.6/100*(P6-P9))</f>
        <v>-557.03400000000011</v>
      </c>
      <c r="Q44" s="119"/>
      <c r="R44" s="118">
        <f>VALUE(R12-423.6/100*(R6-R9))</f>
        <v>0</v>
      </c>
    </row>
    <row r="45" spans="1:18" ht="14.55" customHeight="1" x14ac:dyDescent="0.3">
      <c r="A45" s="117">
        <v>4.3819999999999997</v>
      </c>
      <c r="B45" s="118">
        <f>VALUE(B12-438.2/100*(B6-B9))</f>
        <v>-2180.9214000000029</v>
      </c>
      <c r="C45" s="108"/>
      <c r="D45" s="118">
        <f>VALUE(D12-438.2/100*(D6-D9))</f>
        <v>-1763.0977000000014</v>
      </c>
      <c r="E45" s="119"/>
      <c r="F45" s="118">
        <f>VALUE(F12-438.2/100*(F6-F9))</f>
        <v>-1315.0382000000016</v>
      </c>
      <c r="G45" s="118"/>
      <c r="H45" s="118">
        <f>VALUE(H12-438.2/100*(H6-H9))</f>
        <v>-712.51320000000158</v>
      </c>
      <c r="I45" s="108"/>
      <c r="J45" s="118">
        <f>VALUE(J12-438.2/100*(J6-J9))</f>
        <v>9903.8724999999995</v>
      </c>
      <c r="K45" s="119"/>
      <c r="L45" s="118">
        <f>VALUE(L12-438.2/100*(L6-L9))</f>
        <v>11172.545200000002</v>
      </c>
      <c r="M45" s="118"/>
      <c r="N45" s="118">
        <f>VALUE(N12-438.2/100*(N6-N9))</f>
        <v>11239.689</v>
      </c>
      <c r="O45" s="108"/>
      <c r="P45" s="118">
        <f>VALUE(P12-438.2/100*(P6-P9))</f>
        <v>-576.23299999999995</v>
      </c>
      <c r="Q45" s="119"/>
      <c r="R45" s="118">
        <f>VALUE(R12-438.2/100*(R6-R9))</f>
        <v>0</v>
      </c>
    </row>
    <row r="46" spans="1:18" ht="14.55" customHeight="1" x14ac:dyDescent="0.3">
      <c r="A46" s="117">
        <v>4.6180000000000003</v>
      </c>
      <c r="B46" s="118">
        <f>VALUE(B12-461.8/100*(B6-B9))</f>
        <v>-2298.3786000000036</v>
      </c>
      <c r="C46" s="108"/>
      <c r="D46" s="118">
        <f>VALUE(D12-461.8/100*(D6-D9))</f>
        <v>-1858.0523000000019</v>
      </c>
      <c r="E46" s="119"/>
      <c r="F46" s="118">
        <f>VALUE(F12-461.8/100*(F6-F9))</f>
        <v>-1385.8618000000017</v>
      </c>
      <c r="G46" s="118"/>
      <c r="H46" s="118">
        <f>VALUE(H12-461.8/100*(H6-H9))</f>
        <v>-750.8868000000017</v>
      </c>
      <c r="I46" s="108"/>
      <c r="J46" s="118">
        <f>VALUE(J12-461.8/100*(J6-J9))</f>
        <v>9856.3775000000005</v>
      </c>
      <c r="K46" s="119"/>
      <c r="L46" s="118">
        <f>VALUE(L12-461.8/100*(L6-L9))</f>
        <v>11199.354800000001</v>
      </c>
      <c r="M46" s="118"/>
      <c r="N46" s="118">
        <f>VALUE(N12-461.8/100*(N6-N9))</f>
        <v>11272.610999999999</v>
      </c>
      <c r="O46" s="108"/>
      <c r="P46" s="118">
        <f>VALUE(P12-461.8/100*(P6-P9))</f>
        <v>-607.26700000000005</v>
      </c>
      <c r="Q46" s="119"/>
      <c r="R46" s="118">
        <f>VALUE(R12-461.8/100*(R6-R9))</f>
        <v>0</v>
      </c>
    </row>
    <row r="47" spans="1:18" ht="14.55" customHeight="1" x14ac:dyDescent="0.3">
      <c r="A47" s="117">
        <v>5</v>
      </c>
      <c r="B47" s="118">
        <f>VALUE(B12-500/100*(B6-B9))</f>
        <v>-2488.5000000000036</v>
      </c>
      <c r="C47" s="108"/>
      <c r="D47" s="118">
        <f>VALUE(D12-500/100*(D6-D9))</f>
        <v>-2011.7500000000018</v>
      </c>
      <c r="E47" s="119"/>
      <c r="F47" s="118">
        <f>VALUE(F12-500/100*(F6-F9))</f>
        <v>-1500.5000000000018</v>
      </c>
      <c r="G47" s="118"/>
      <c r="H47" s="118">
        <f>VALUE(H12-500/100*(H6-H9))</f>
        <v>-813.00000000000182</v>
      </c>
      <c r="I47" s="108"/>
      <c r="J47" s="118">
        <f>VALUE(J12-500/100*(J6-J9))</f>
        <v>9779.5</v>
      </c>
      <c r="K47" s="119"/>
      <c r="L47" s="118">
        <f>VALUE(L12-500/100*(L6-L9))</f>
        <v>11242.750000000002</v>
      </c>
      <c r="M47" s="118"/>
      <c r="N47" s="118">
        <f>VALUE(N12-500/100*(N6-N9))</f>
        <v>11325.9</v>
      </c>
      <c r="O47" s="108"/>
      <c r="P47" s="118">
        <f>VALUE(P12-500/100*(P6-P9))</f>
        <v>-657.5</v>
      </c>
      <c r="Q47" s="119"/>
      <c r="R47" s="118">
        <f>VALUE(R12-500/100*(R6-R9))</f>
        <v>0</v>
      </c>
    </row>
    <row r="48" spans="1:18" ht="14.55" customHeight="1" x14ac:dyDescent="0.3">
      <c r="A48" s="117">
        <v>5.2359999999999998</v>
      </c>
      <c r="B48" s="118">
        <f>VALUE(B12-523.6/100*(B6-B9))</f>
        <v>-2605.9572000000039</v>
      </c>
      <c r="C48" s="108"/>
      <c r="D48" s="118">
        <f>VALUE(D12-523.6/100*(D6-D9))</f>
        <v>-2106.7046000000023</v>
      </c>
      <c r="E48" s="119"/>
      <c r="F48" s="118">
        <f>VALUE(F12-523.6/100*(F6-F9))</f>
        <v>-1571.323600000002</v>
      </c>
      <c r="G48" s="118"/>
      <c r="H48" s="118">
        <f>VALUE(H12-523.6/100*(H6-H9))</f>
        <v>-851.37360000000206</v>
      </c>
      <c r="I48" s="108"/>
      <c r="J48" s="118">
        <f>VALUE(J12-523.6/100*(J6-J9))</f>
        <v>9732.0049999999992</v>
      </c>
      <c r="K48" s="119"/>
      <c r="L48" s="118">
        <f>VALUE(L12-523.6/100*(L6-L9))</f>
        <v>11269.559600000002</v>
      </c>
      <c r="M48" s="118"/>
      <c r="N48" s="118">
        <f>VALUE(N12-523.6/100*(N6-N9))</f>
        <v>11358.822</v>
      </c>
      <c r="O48" s="108"/>
      <c r="P48" s="118">
        <f>VALUE(P12-523.6/100*(P6-P9))</f>
        <v>-688.53400000000011</v>
      </c>
      <c r="Q48" s="119"/>
      <c r="R48" s="118">
        <f>VALUE(R12-523.6/100*(R6-R9))</f>
        <v>0</v>
      </c>
    </row>
    <row r="49" spans="1:18" ht="14.55" customHeight="1" x14ac:dyDescent="0.3">
      <c r="A49" s="117">
        <v>5.3819999999999997</v>
      </c>
      <c r="B49" s="118">
        <f>VALUE(B12-538.2/100*(B6-B9))</f>
        <v>-2678.6214000000041</v>
      </c>
      <c r="C49" s="108"/>
      <c r="D49" s="118">
        <f>VALUE(D12-538.2/100*(D6-D9))</f>
        <v>-2165.447700000002</v>
      </c>
      <c r="E49" s="119"/>
      <c r="F49" s="118">
        <f>VALUE(F12-538.2/100*(F6-F9))</f>
        <v>-1615.1382000000021</v>
      </c>
      <c r="G49" s="118"/>
      <c r="H49" s="118">
        <f>VALUE(H12-538.2/100*(H6-H9))</f>
        <v>-875.11320000000205</v>
      </c>
      <c r="I49" s="108"/>
      <c r="J49" s="118">
        <f>VALUE(J12-538.2/100*(J6-J9))</f>
        <v>9702.6224999999995</v>
      </c>
      <c r="K49" s="119"/>
      <c r="L49" s="118">
        <f>VALUE(L12-538.2/100*(L6-L9))</f>
        <v>11286.145200000003</v>
      </c>
      <c r="M49" s="118"/>
      <c r="N49" s="118">
        <f>VALUE(N12-538.2/100*(N6-N9))</f>
        <v>11379.189</v>
      </c>
      <c r="O49" s="108"/>
      <c r="P49" s="118">
        <f>VALUE(P12-538.2/100*(P6-P9))</f>
        <v>-707.73300000000006</v>
      </c>
      <c r="Q49" s="119"/>
      <c r="R49" s="118">
        <f>VALUE(R12-538.2/100*(R6-R9))</f>
        <v>0</v>
      </c>
    </row>
    <row r="50" spans="1:18" ht="14.55" customHeight="1" x14ac:dyDescent="0.3">
      <c r="A50" s="117">
        <v>5.6180000000000003</v>
      </c>
      <c r="B50" s="118">
        <f>VALUE(B12-561.8/100*(B6-B9))</f>
        <v>-2796.0786000000039</v>
      </c>
      <c r="C50" s="108"/>
      <c r="D50" s="118">
        <f>VALUE(D12-561.8/100*(D6-D9))</f>
        <v>-2260.402300000002</v>
      </c>
      <c r="E50" s="119"/>
      <c r="F50" s="118">
        <f>VALUE(F12-561.8/100*(F6-F9))</f>
        <v>-1685.9618000000019</v>
      </c>
      <c r="G50" s="118"/>
      <c r="H50" s="118">
        <f>VALUE(H12-561.8/100*(H6-H9))</f>
        <v>-913.48680000000195</v>
      </c>
      <c r="I50" s="108"/>
      <c r="J50" s="118">
        <f>VALUE(J12-561.8/100*(J6-J9))</f>
        <v>9655.1275000000005</v>
      </c>
      <c r="K50" s="119"/>
      <c r="L50" s="118">
        <f>VALUE(L12-561.8/100*(L6-L9))</f>
        <v>11312.954800000001</v>
      </c>
      <c r="M50" s="118"/>
      <c r="N50" s="118">
        <f>VALUE(N12-561.8/100*(N6-N9))</f>
        <v>11412.110999999999</v>
      </c>
      <c r="O50" s="108"/>
      <c r="P50" s="118">
        <f>VALUE(P12-561.8/100*(P6-P9))</f>
        <v>-738.76699999999994</v>
      </c>
      <c r="Q50" s="119"/>
      <c r="R50" s="118">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election activeCell="A2" sqref="A2"/>
    </sheetView>
  </sheetViews>
  <sheetFormatPr defaultColWidth="8.77734375" defaultRowHeight="14.55" customHeight="1" x14ac:dyDescent="0.3"/>
  <cols>
    <col min="1" max="1" width="112.77734375" style="106" customWidth="1"/>
    <col min="2" max="252" width="8.77734375" style="106" customWidth="1"/>
  </cols>
  <sheetData>
    <row r="1" spans="1:1" ht="101.55" customHeight="1" x14ac:dyDescent="0.3">
      <c r="A1" s="107" t="s">
        <v>64</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F75"/>
  <sheetViews>
    <sheetView showGridLines="0" topLeftCell="Z4" zoomScaleNormal="100" workbookViewId="0">
      <selection activeCell="AJ2" sqref="AJ2:AJ30"/>
    </sheetView>
  </sheetViews>
  <sheetFormatPr defaultColWidth="8.77734375" defaultRowHeight="14.55" customHeight="1" x14ac:dyDescent="0.3"/>
  <cols>
    <col min="1" max="4" width="8.77734375" style="48" customWidth="1"/>
    <col min="5" max="49" width="10.77734375" style="48" customWidth="1"/>
    <col min="50" max="59" width="10.77734375" style="106" customWidth="1"/>
    <col min="60" max="266" width="8.77734375" style="48" customWidth="1"/>
  </cols>
  <sheetData>
    <row r="1" spans="1:59" ht="14.55" customHeight="1" x14ac:dyDescent="0.3">
      <c r="A1" s="140"/>
      <c r="B1" s="141"/>
      <c r="C1" s="141"/>
      <c r="D1" s="141"/>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49">
        <v>43497</v>
      </c>
      <c r="AX1" s="3">
        <v>43500</v>
      </c>
      <c r="AY1" s="3">
        <v>43501</v>
      </c>
      <c r="AZ1" s="3">
        <v>43502</v>
      </c>
      <c r="BA1" s="3">
        <v>43503</v>
      </c>
      <c r="BB1" s="3">
        <v>43504</v>
      </c>
      <c r="BC1" s="3">
        <v>43507</v>
      </c>
      <c r="BD1" s="3">
        <v>43508</v>
      </c>
      <c r="BE1" s="3">
        <v>43509</v>
      </c>
      <c r="BF1" s="3">
        <v>43510</v>
      </c>
      <c r="BG1" s="3">
        <v>43511</v>
      </c>
    </row>
    <row r="2" spans="1:59" ht="14.55" customHeight="1" x14ac:dyDescent="0.3">
      <c r="A2" s="4"/>
      <c r="B2" s="5"/>
      <c r="C2" s="5"/>
      <c r="D2" s="6" t="s">
        <v>2</v>
      </c>
      <c r="E2" s="50">
        <v>10941.2</v>
      </c>
      <c r="F2" s="50">
        <v>10890.95</v>
      </c>
      <c r="G2" s="50">
        <v>10821.05</v>
      </c>
      <c r="H2" s="51">
        <v>10722.65</v>
      </c>
      <c r="I2" s="51">
        <v>10704.55</v>
      </c>
      <c r="J2" s="51">
        <v>10558.85</v>
      </c>
      <c r="K2" s="51">
        <v>10567.15</v>
      </c>
      <c r="L2" s="51">
        <v>10752.2</v>
      </c>
      <c r="M2" s="51">
        <v>10838.6</v>
      </c>
      <c r="N2" s="51">
        <v>10815.75</v>
      </c>
      <c r="O2" s="51">
        <v>10900.35</v>
      </c>
      <c r="P2" s="51">
        <v>10915.4</v>
      </c>
      <c r="Q2" s="51">
        <v>10985.15</v>
      </c>
      <c r="R2" s="51">
        <v>10962.55</v>
      </c>
      <c r="S2" s="51">
        <v>10963.65</v>
      </c>
      <c r="T2" s="51">
        <v>10782.3</v>
      </c>
      <c r="U2" s="51">
        <v>10747.5</v>
      </c>
      <c r="V2" s="51">
        <v>10834.2</v>
      </c>
      <c r="W2" s="51">
        <v>10893.6</v>
      </c>
      <c r="X2" s="51">
        <v>10923.55</v>
      </c>
      <c r="Y2" s="51">
        <v>10923.6</v>
      </c>
      <c r="Z2" s="51">
        <v>10895.35</v>
      </c>
      <c r="AA2" s="51">
        <v>10814.05</v>
      </c>
      <c r="AB2" s="51">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52">
        <v>10983.45</v>
      </c>
      <c r="AX2" s="7">
        <v>10927.9</v>
      </c>
      <c r="AY2" s="7">
        <v>10956.7</v>
      </c>
      <c r="AZ2" s="7">
        <v>11072.6</v>
      </c>
      <c r="BA2" s="7">
        <v>11118.1</v>
      </c>
      <c r="BB2" s="7">
        <v>11041.2</v>
      </c>
      <c r="BC2" s="7">
        <v>10930.9</v>
      </c>
      <c r="BD2" s="7">
        <v>10910.9</v>
      </c>
      <c r="BE2" s="7">
        <v>10891.65</v>
      </c>
      <c r="BF2" s="7">
        <v>10792.7</v>
      </c>
      <c r="BG2" s="7">
        <v>10785.75</v>
      </c>
    </row>
    <row r="3" spans="1:59" ht="14.55" customHeight="1" x14ac:dyDescent="0.3">
      <c r="A3" s="4"/>
      <c r="B3" s="8"/>
      <c r="C3" s="9"/>
      <c r="D3" s="6" t="s">
        <v>3</v>
      </c>
      <c r="E3" s="53">
        <v>10845.35</v>
      </c>
      <c r="F3" s="53">
        <v>10833.35</v>
      </c>
      <c r="G3" s="53">
        <v>10747.95</v>
      </c>
      <c r="H3" s="54">
        <v>10588.25</v>
      </c>
      <c r="I3" s="54">
        <v>10599.35</v>
      </c>
      <c r="J3" s="54">
        <v>10474.950000000001</v>
      </c>
      <c r="K3" s="54">
        <v>10333.85</v>
      </c>
      <c r="L3" s="54">
        <v>10560.8</v>
      </c>
      <c r="M3" s="54">
        <v>10749.5</v>
      </c>
      <c r="N3" s="54">
        <v>10752.1</v>
      </c>
      <c r="O3" s="54">
        <v>10844.85</v>
      </c>
      <c r="P3" s="54">
        <v>10819.1</v>
      </c>
      <c r="Q3" s="54">
        <v>10928</v>
      </c>
      <c r="R3" s="54">
        <v>10880.05</v>
      </c>
      <c r="S3" s="54">
        <v>10738.65</v>
      </c>
      <c r="T3" s="54">
        <v>10649.25</v>
      </c>
      <c r="U3" s="54">
        <v>10534.55</v>
      </c>
      <c r="V3" s="54">
        <v>10764.45</v>
      </c>
      <c r="W3" s="54">
        <v>10817.15</v>
      </c>
      <c r="X3" s="54">
        <v>10853.2</v>
      </c>
      <c r="Y3" s="54">
        <v>10807.1</v>
      </c>
      <c r="Z3" s="54">
        <v>10735.05</v>
      </c>
      <c r="AA3" s="54">
        <v>10661.25</v>
      </c>
      <c r="AB3" s="54">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55">
        <v>10813.45</v>
      </c>
      <c r="AX3" s="10">
        <v>10814.15</v>
      </c>
      <c r="AY3" s="10">
        <v>10886.7</v>
      </c>
      <c r="AZ3" s="10">
        <v>10962.7</v>
      </c>
      <c r="BA3" s="10">
        <v>11043.6</v>
      </c>
      <c r="BB3" s="10">
        <v>10925.45</v>
      </c>
      <c r="BC3" s="10">
        <v>10857.1</v>
      </c>
      <c r="BD3" s="10">
        <v>10823.8</v>
      </c>
      <c r="BE3" s="10">
        <v>10772.1</v>
      </c>
      <c r="BF3" s="10">
        <v>10718.75</v>
      </c>
      <c r="BG3" s="10">
        <v>10620.4</v>
      </c>
    </row>
    <row r="4" spans="1:59" ht="14.55" customHeight="1" x14ac:dyDescent="0.3">
      <c r="A4" s="4"/>
      <c r="B4" s="8"/>
      <c r="C4" s="9"/>
      <c r="D4" s="6" t="s">
        <v>4</v>
      </c>
      <c r="E4" s="56">
        <v>10883.75</v>
      </c>
      <c r="F4" s="56">
        <v>10869.5</v>
      </c>
      <c r="G4" s="56">
        <v>10782.9</v>
      </c>
      <c r="H4" s="57">
        <v>10601.15</v>
      </c>
      <c r="I4" s="57">
        <v>10693.7</v>
      </c>
      <c r="J4" s="57">
        <v>10488.45</v>
      </c>
      <c r="K4" s="57">
        <v>10549.15</v>
      </c>
      <c r="L4" s="57">
        <v>10737.6</v>
      </c>
      <c r="M4" s="57">
        <v>10791.55</v>
      </c>
      <c r="N4" s="57">
        <v>10805.45</v>
      </c>
      <c r="O4" s="57">
        <v>10888.35</v>
      </c>
      <c r="P4" s="57">
        <v>10908.7</v>
      </c>
      <c r="Q4" s="57">
        <v>10967.3</v>
      </c>
      <c r="R4" s="57">
        <v>10951.7</v>
      </c>
      <c r="S4" s="57">
        <v>10754</v>
      </c>
      <c r="T4" s="57">
        <v>10663.5</v>
      </c>
      <c r="U4" s="57">
        <v>10729.85</v>
      </c>
      <c r="V4" s="57">
        <v>10779.8</v>
      </c>
      <c r="W4" s="57">
        <v>10859.9</v>
      </c>
      <c r="X4" s="57">
        <v>10862.55</v>
      </c>
      <c r="Y4" s="57">
        <v>10910.1</v>
      </c>
      <c r="Z4" s="57">
        <v>10792.5</v>
      </c>
      <c r="AA4" s="57">
        <v>10672.25</v>
      </c>
      <c r="AB4" s="57">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58">
        <v>10893.65</v>
      </c>
      <c r="AX4" s="11">
        <v>10912.25</v>
      </c>
      <c r="AY4" s="11">
        <v>10934.35</v>
      </c>
      <c r="AZ4" s="11">
        <v>11062.45</v>
      </c>
      <c r="BA4" s="11">
        <v>11069.4</v>
      </c>
      <c r="BB4" s="11">
        <v>10943.6</v>
      </c>
      <c r="BC4" s="11">
        <v>10888.8</v>
      </c>
      <c r="BD4" s="11">
        <v>10831.4</v>
      </c>
      <c r="BE4" s="11">
        <v>10793.65</v>
      </c>
      <c r="BF4" s="11">
        <v>10746.05</v>
      </c>
      <c r="BG4" s="11">
        <v>10724.4</v>
      </c>
    </row>
    <row r="5" spans="1:59" ht="14.55" customHeight="1" x14ac:dyDescent="0.3">
      <c r="A5" s="138" t="s">
        <v>5</v>
      </c>
      <c r="B5" s="139"/>
      <c r="C5" s="139"/>
      <c r="D5" s="139"/>
      <c r="E5" s="5"/>
      <c r="F5" s="5"/>
      <c r="G5" s="5"/>
      <c r="H5" s="59"/>
      <c r="I5" s="59"/>
      <c r="J5" s="59"/>
      <c r="K5" s="59"/>
      <c r="L5" s="59"/>
      <c r="M5" s="59"/>
      <c r="N5" s="59"/>
      <c r="O5" s="59"/>
      <c r="P5" s="59"/>
      <c r="Q5" s="59"/>
      <c r="R5" s="59"/>
      <c r="S5" s="59"/>
      <c r="T5" s="59"/>
      <c r="U5" s="59"/>
      <c r="V5" s="59"/>
      <c r="W5" s="59"/>
      <c r="X5" s="59"/>
      <c r="Y5" s="59"/>
      <c r="Z5" s="59"/>
      <c r="AA5" s="59"/>
      <c r="AB5" s="59"/>
      <c r="AC5" s="5"/>
      <c r="AD5" s="5"/>
      <c r="AE5" s="5"/>
      <c r="AF5" s="5"/>
      <c r="AG5" s="5"/>
      <c r="AH5" s="5"/>
      <c r="AI5" s="5"/>
      <c r="AJ5" s="5"/>
      <c r="AK5" s="5"/>
      <c r="AL5" s="5"/>
      <c r="AM5" s="5"/>
      <c r="AN5" s="5"/>
      <c r="AO5" s="5"/>
      <c r="AP5" s="5"/>
      <c r="AQ5" s="5"/>
      <c r="AR5" s="5"/>
      <c r="AS5" s="5"/>
      <c r="AT5" s="5"/>
      <c r="AU5" s="5"/>
      <c r="AV5" s="5"/>
      <c r="AW5" s="60"/>
      <c r="AX5" s="5"/>
      <c r="AY5" s="5"/>
      <c r="AZ5" s="5"/>
      <c r="BA5" s="5"/>
      <c r="BB5" s="5"/>
      <c r="BC5" s="5"/>
      <c r="BD5" s="5"/>
      <c r="BE5" s="5"/>
      <c r="BF5" s="5"/>
      <c r="BG5" s="5"/>
    </row>
    <row r="6" spans="1:59" ht="14.55" customHeight="1" x14ac:dyDescent="0.3">
      <c r="A6" s="12"/>
      <c r="B6" s="13"/>
      <c r="C6" s="13"/>
      <c r="D6" s="14" t="s">
        <v>6</v>
      </c>
      <c r="E6" s="61">
        <f t="shared" ref="E6:BB6" si="0">E10+E50</f>
        <v>11030.7</v>
      </c>
      <c r="F6" s="61">
        <f t="shared" si="0"/>
        <v>10953.45</v>
      </c>
      <c r="G6" s="61">
        <f t="shared" si="0"/>
        <v>10893.083333333332</v>
      </c>
      <c r="H6" s="62">
        <f t="shared" si="0"/>
        <v>10820.85</v>
      </c>
      <c r="I6" s="62">
        <f t="shared" si="0"/>
        <v>10837.583333333332</v>
      </c>
      <c r="J6" s="62">
        <f t="shared" si="0"/>
        <v>10623.783333333335</v>
      </c>
      <c r="K6" s="62">
        <f t="shared" si="0"/>
        <v>10866.216666666665</v>
      </c>
      <c r="L6" s="62">
        <f t="shared" si="0"/>
        <v>10997.666666666668</v>
      </c>
      <c r="M6" s="62">
        <f t="shared" si="0"/>
        <v>10926.033333333331</v>
      </c>
      <c r="N6" s="62">
        <f t="shared" si="0"/>
        <v>10893.75</v>
      </c>
      <c r="O6" s="62">
        <f t="shared" si="0"/>
        <v>10966.35</v>
      </c>
      <c r="P6" s="62">
        <f t="shared" si="0"/>
        <v>11039.333333333334</v>
      </c>
      <c r="Q6" s="62">
        <f t="shared" si="0"/>
        <v>11049.449999999999</v>
      </c>
      <c r="R6" s="62">
        <f t="shared" si="0"/>
        <v>11065.316666666669</v>
      </c>
      <c r="S6" s="62">
        <f t="shared" si="0"/>
        <v>11123.883333333333</v>
      </c>
      <c r="T6" s="62">
        <f t="shared" si="0"/>
        <v>10880.5</v>
      </c>
      <c r="U6" s="62">
        <f t="shared" si="0"/>
        <v>11019.666666666668</v>
      </c>
      <c r="V6" s="62">
        <f t="shared" si="0"/>
        <v>10890.933333333334</v>
      </c>
      <c r="W6" s="62">
        <f t="shared" si="0"/>
        <v>10973.066666666668</v>
      </c>
      <c r="X6" s="62">
        <f t="shared" si="0"/>
        <v>10976.683333333331</v>
      </c>
      <c r="Y6" s="62">
        <f t="shared" si="0"/>
        <v>11069.933333333336</v>
      </c>
      <c r="Z6" s="62">
        <f t="shared" si="0"/>
        <v>11040.516666666668</v>
      </c>
      <c r="AA6" s="62">
        <f t="shared" si="0"/>
        <v>10923.25</v>
      </c>
      <c r="AB6" s="62">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63">
        <f t="shared" si="0"/>
        <v>11150.25</v>
      </c>
      <c r="AX6" s="15">
        <f t="shared" si="0"/>
        <v>11069.133333333333</v>
      </c>
      <c r="AY6" s="15">
        <f t="shared" si="0"/>
        <v>11035.133333333331</v>
      </c>
      <c r="AZ6" s="15">
        <f t="shared" si="0"/>
        <v>11212.366666666667</v>
      </c>
      <c r="BA6" s="15">
        <f t="shared" si="0"/>
        <v>11184.966666666665</v>
      </c>
      <c r="BB6" s="15">
        <f t="shared" si="0"/>
        <v>11130.466666666667</v>
      </c>
      <c r="BC6" s="15">
        <f>BC10+BC50</f>
        <v>11001.233333333332</v>
      </c>
      <c r="BD6" s="15">
        <f>BD10+BD50</f>
        <v>10974.033333333335</v>
      </c>
      <c r="BE6" s="15">
        <f>BE10+BE50</f>
        <v>10985.716666666665</v>
      </c>
      <c r="BF6" s="15">
        <f>BF10+BF50</f>
        <v>10860.2</v>
      </c>
      <c r="BG6" s="15">
        <f>BG10+BG50</f>
        <v>10965.316666666669</v>
      </c>
    </row>
    <row r="7" spans="1:59" ht="14.55" customHeight="1" x14ac:dyDescent="0.3">
      <c r="A7" s="12"/>
      <c r="B7" s="13"/>
      <c r="C7" s="13"/>
      <c r="D7" s="14" t="s">
        <v>7</v>
      </c>
      <c r="E7" s="64">
        <f t="shared" ref="E7:BB7" si="1">(E6+E8)/2</f>
        <v>11008.325000000001</v>
      </c>
      <c r="F7" s="64">
        <f t="shared" si="1"/>
        <v>10937.825000000001</v>
      </c>
      <c r="G7" s="64">
        <f t="shared" si="1"/>
        <v>10875.074999999999</v>
      </c>
      <c r="H7" s="64">
        <f t="shared" si="1"/>
        <v>10796.3</v>
      </c>
      <c r="I7" s="64">
        <f t="shared" si="1"/>
        <v>10804.324999999999</v>
      </c>
      <c r="J7" s="64">
        <f t="shared" si="1"/>
        <v>10607.550000000001</v>
      </c>
      <c r="K7" s="64">
        <f t="shared" si="1"/>
        <v>10791.449999999999</v>
      </c>
      <c r="L7" s="64">
        <f t="shared" si="1"/>
        <v>10936.300000000001</v>
      </c>
      <c r="M7" s="64">
        <f t="shared" si="1"/>
        <v>10904.174999999999</v>
      </c>
      <c r="N7" s="64">
        <f t="shared" si="1"/>
        <v>10874.25</v>
      </c>
      <c r="O7" s="64">
        <f t="shared" si="1"/>
        <v>10949.85</v>
      </c>
      <c r="P7" s="64">
        <f t="shared" si="1"/>
        <v>11008.35</v>
      </c>
      <c r="Q7" s="64">
        <f t="shared" si="1"/>
        <v>11033.375</v>
      </c>
      <c r="R7" s="64">
        <f t="shared" si="1"/>
        <v>11039.625000000002</v>
      </c>
      <c r="S7" s="64">
        <f t="shared" si="1"/>
        <v>11083.825000000001</v>
      </c>
      <c r="T7" s="64">
        <f t="shared" si="1"/>
        <v>10855.95</v>
      </c>
      <c r="U7" s="64">
        <f t="shared" si="1"/>
        <v>10951.625</v>
      </c>
      <c r="V7" s="64">
        <f t="shared" si="1"/>
        <v>10876.75</v>
      </c>
      <c r="W7" s="64">
        <f t="shared" si="1"/>
        <v>10953.2</v>
      </c>
      <c r="X7" s="64">
        <f t="shared" si="1"/>
        <v>10963.399999999998</v>
      </c>
      <c r="Y7" s="64">
        <f t="shared" si="1"/>
        <v>11033.350000000002</v>
      </c>
      <c r="Z7" s="64">
        <f t="shared" si="1"/>
        <v>11004.225000000002</v>
      </c>
      <c r="AA7" s="64">
        <f t="shared" si="1"/>
        <v>10895.95</v>
      </c>
      <c r="AB7" s="64">
        <f t="shared" si="1"/>
        <v>10846.599999999997</v>
      </c>
      <c r="AC7" s="16">
        <f t="shared" si="1"/>
        <v>10889.674999999999</v>
      </c>
      <c r="AD7" s="16">
        <f t="shared" si="1"/>
        <v>10895.5</v>
      </c>
      <c r="AE7" s="16">
        <f t="shared" si="1"/>
        <v>10983.774999999998</v>
      </c>
      <c r="AF7" s="16">
        <f t="shared" si="1"/>
        <v>10898.025000000001</v>
      </c>
      <c r="AG7" s="16">
        <f t="shared" si="1"/>
        <v>10933.300000000001</v>
      </c>
      <c r="AH7" s="16">
        <f t="shared" si="1"/>
        <v>10888.449999999997</v>
      </c>
      <c r="AI7" s="16">
        <f t="shared" si="1"/>
        <v>11011.275000000001</v>
      </c>
      <c r="AJ7" s="16">
        <f t="shared" si="1"/>
        <v>10960.474999999999</v>
      </c>
      <c r="AK7" s="16">
        <f t="shared" si="1"/>
        <v>11003.924999999999</v>
      </c>
      <c r="AL7" s="16">
        <f t="shared" si="1"/>
        <v>10993.575000000001</v>
      </c>
      <c r="AM7" s="16">
        <f t="shared" si="1"/>
        <v>11076.350000000002</v>
      </c>
      <c r="AN7" s="16">
        <f t="shared" si="1"/>
        <v>11021.924999999997</v>
      </c>
      <c r="AO7" s="16">
        <f t="shared" si="1"/>
        <v>11020.999999999998</v>
      </c>
      <c r="AP7" s="16">
        <f t="shared" si="1"/>
        <v>10926.150000000001</v>
      </c>
      <c r="AQ7" s="16">
        <f t="shared" si="1"/>
        <v>11031.375</v>
      </c>
      <c r="AR7" s="16">
        <f t="shared" si="1"/>
        <v>11575.149999999998</v>
      </c>
      <c r="AS7" s="16">
        <f t="shared" si="1"/>
        <v>10906.5</v>
      </c>
      <c r="AT7" s="16">
        <f t="shared" si="1"/>
        <v>10777.975000000002</v>
      </c>
      <c r="AU7" s="16">
        <f t="shared" si="1"/>
        <v>10778.350000000002</v>
      </c>
      <c r="AV7" s="16">
        <f t="shared" si="1"/>
        <v>10994</v>
      </c>
      <c r="AW7" s="65">
        <f t="shared" si="1"/>
        <v>11108.55</v>
      </c>
      <c r="AX7" s="16">
        <f t="shared" si="1"/>
        <v>11033.825000000001</v>
      </c>
      <c r="AY7" s="16">
        <f t="shared" si="1"/>
        <v>11015.524999999998</v>
      </c>
      <c r="AZ7" s="16">
        <f t="shared" si="1"/>
        <v>11177.424999999999</v>
      </c>
      <c r="BA7" s="16">
        <f t="shared" si="1"/>
        <v>11168.25</v>
      </c>
      <c r="BB7" s="16">
        <f t="shared" si="1"/>
        <v>11108.150000000001</v>
      </c>
      <c r="BC7" s="16">
        <f>(BC6+BC8)/2</f>
        <v>10983.649999999998</v>
      </c>
      <c r="BD7" s="16">
        <f>(BD6+BD8)/2</f>
        <v>10958.25</v>
      </c>
      <c r="BE7" s="16">
        <f>(BE6+BE8)/2</f>
        <v>10962.199999999999</v>
      </c>
      <c r="BF7" s="16">
        <f>(BF6+BF8)/2</f>
        <v>10843.325000000001</v>
      </c>
      <c r="BG7" s="16">
        <f>(BG6+BG8)/2</f>
        <v>10920.425000000003</v>
      </c>
    </row>
    <row r="8" spans="1:59" ht="14.55" customHeight="1" x14ac:dyDescent="0.3">
      <c r="A8" s="12"/>
      <c r="B8" s="13"/>
      <c r="C8" s="13"/>
      <c r="D8" s="14" t="s">
        <v>8</v>
      </c>
      <c r="E8" s="66">
        <f t="shared" ref="E8:BB8" si="2">E14+E50</f>
        <v>10985.95</v>
      </c>
      <c r="F8" s="66">
        <f t="shared" si="2"/>
        <v>10922.2</v>
      </c>
      <c r="G8" s="66">
        <f t="shared" si="2"/>
        <v>10857.066666666666</v>
      </c>
      <c r="H8" s="67">
        <f t="shared" si="2"/>
        <v>10771.75</v>
      </c>
      <c r="I8" s="67">
        <f t="shared" si="2"/>
        <v>10771.066666666666</v>
      </c>
      <c r="J8" s="67">
        <f t="shared" si="2"/>
        <v>10591.316666666668</v>
      </c>
      <c r="K8" s="67">
        <f t="shared" si="2"/>
        <v>10716.683333333332</v>
      </c>
      <c r="L8" s="67">
        <f t="shared" si="2"/>
        <v>10874.933333333334</v>
      </c>
      <c r="M8" s="67">
        <f t="shared" si="2"/>
        <v>10882.316666666666</v>
      </c>
      <c r="N8" s="67">
        <f t="shared" si="2"/>
        <v>10854.75</v>
      </c>
      <c r="O8" s="67">
        <f t="shared" si="2"/>
        <v>10933.35</v>
      </c>
      <c r="P8" s="67">
        <f t="shared" si="2"/>
        <v>10977.366666666667</v>
      </c>
      <c r="Q8" s="67">
        <f t="shared" si="2"/>
        <v>11017.3</v>
      </c>
      <c r="R8" s="67">
        <f t="shared" si="2"/>
        <v>11013.933333333334</v>
      </c>
      <c r="S8" s="67">
        <f t="shared" si="2"/>
        <v>11043.766666666666</v>
      </c>
      <c r="T8" s="67">
        <f t="shared" si="2"/>
        <v>10831.4</v>
      </c>
      <c r="U8" s="67">
        <f t="shared" si="2"/>
        <v>10883.583333333334</v>
      </c>
      <c r="V8" s="67">
        <f t="shared" si="2"/>
        <v>10862.566666666668</v>
      </c>
      <c r="W8" s="67">
        <f t="shared" si="2"/>
        <v>10933.333333333334</v>
      </c>
      <c r="X8" s="67">
        <f t="shared" si="2"/>
        <v>10950.116666666665</v>
      </c>
      <c r="Y8" s="67">
        <f t="shared" si="2"/>
        <v>10996.766666666668</v>
      </c>
      <c r="Z8" s="67">
        <f t="shared" si="2"/>
        <v>10967.933333333334</v>
      </c>
      <c r="AA8" s="67">
        <f t="shared" si="2"/>
        <v>10868.65</v>
      </c>
      <c r="AB8" s="67">
        <f t="shared" si="2"/>
        <v>10811.416666666664</v>
      </c>
      <c r="AC8" s="17">
        <f t="shared" si="2"/>
        <v>10871.766666666666</v>
      </c>
      <c r="AD8" s="17">
        <f t="shared" si="2"/>
        <v>10869.816666666668</v>
      </c>
      <c r="AE8" s="17">
        <f t="shared" si="2"/>
        <v>10945.983333333332</v>
      </c>
      <c r="AF8" s="17">
        <f t="shared" si="2"/>
        <v>10885.133333333335</v>
      </c>
      <c r="AG8" s="17">
        <f t="shared" si="2"/>
        <v>10905.583333333334</v>
      </c>
      <c r="AH8" s="17">
        <f t="shared" si="2"/>
        <v>10861.633333333331</v>
      </c>
      <c r="AI8" s="17">
        <f t="shared" si="2"/>
        <v>10973.166666666668</v>
      </c>
      <c r="AJ8" s="17">
        <f t="shared" si="2"/>
        <v>10949.699999999999</v>
      </c>
      <c r="AK8" s="17">
        <f t="shared" si="2"/>
        <v>10979.5</v>
      </c>
      <c r="AL8" s="17">
        <f t="shared" si="2"/>
        <v>10971.783333333335</v>
      </c>
      <c r="AM8" s="17">
        <f t="shared" si="2"/>
        <v>11046.716666666669</v>
      </c>
      <c r="AN8" s="17">
        <f t="shared" si="2"/>
        <v>10997.883333333331</v>
      </c>
      <c r="AO8" s="17">
        <f t="shared" si="2"/>
        <v>10995.599999999999</v>
      </c>
      <c r="AP8" s="17">
        <f t="shared" si="2"/>
        <v>10906.300000000001</v>
      </c>
      <c r="AQ8" s="17">
        <f t="shared" si="2"/>
        <v>10998.15</v>
      </c>
      <c r="AR8" s="17">
        <f t="shared" si="2"/>
        <v>11378.483333333332</v>
      </c>
      <c r="AS8" s="17">
        <f t="shared" si="2"/>
        <v>10872.483333333334</v>
      </c>
      <c r="AT8" s="17">
        <f t="shared" si="2"/>
        <v>10748.766666666668</v>
      </c>
      <c r="AU8" s="17">
        <f t="shared" si="2"/>
        <v>10755.633333333335</v>
      </c>
      <c r="AV8" s="17">
        <f t="shared" si="2"/>
        <v>10942.016666666666</v>
      </c>
      <c r="AW8" s="68">
        <f t="shared" si="2"/>
        <v>11066.85</v>
      </c>
      <c r="AX8" s="17">
        <f t="shared" si="2"/>
        <v>10998.516666666666</v>
      </c>
      <c r="AY8" s="17">
        <f t="shared" si="2"/>
        <v>10995.916666666666</v>
      </c>
      <c r="AZ8" s="17">
        <f t="shared" si="2"/>
        <v>11142.483333333334</v>
      </c>
      <c r="BA8" s="17">
        <f t="shared" si="2"/>
        <v>11151.533333333333</v>
      </c>
      <c r="BB8" s="17">
        <f t="shared" si="2"/>
        <v>11085.833333333334</v>
      </c>
      <c r="BC8" s="17">
        <f>BC14+BC50</f>
        <v>10966.066666666666</v>
      </c>
      <c r="BD8" s="17">
        <f>BD14+BD50</f>
        <v>10942.466666666667</v>
      </c>
      <c r="BE8" s="17">
        <f>BE14+BE50</f>
        <v>10938.683333333332</v>
      </c>
      <c r="BF8" s="17">
        <f>BF14+BF50</f>
        <v>10826.45</v>
      </c>
      <c r="BG8" s="17">
        <f>BG14+BG50</f>
        <v>10875.533333333335</v>
      </c>
    </row>
    <row r="9" spans="1:59" ht="14.55" customHeight="1" x14ac:dyDescent="0.3">
      <c r="A9" s="12"/>
      <c r="B9" s="13"/>
      <c r="C9" s="13"/>
      <c r="D9" s="14" t="s">
        <v>9</v>
      </c>
      <c r="E9" s="64">
        <f t="shared" ref="E9:BB9" si="3">(E8+E10)/2</f>
        <v>10960.400000000001</v>
      </c>
      <c r="F9" s="64">
        <f t="shared" si="3"/>
        <v>10909.025000000001</v>
      </c>
      <c r="G9" s="64">
        <f t="shared" si="3"/>
        <v>10838.525</v>
      </c>
      <c r="H9" s="64">
        <f t="shared" si="3"/>
        <v>10729.1</v>
      </c>
      <c r="I9" s="64">
        <f t="shared" si="3"/>
        <v>10751.724999999999</v>
      </c>
      <c r="J9" s="64">
        <f t="shared" si="3"/>
        <v>10565.600000000002</v>
      </c>
      <c r="K9" s="64">
        <f t="shared" si="3"/>
        <v>10674.8</v>
      </c>
      <c r="L9" s="64">
        <f t="shared" si="3"/>
        <v>10840.6</v>
      </c>
      <c r="M9" s="64">
        <f t="shared" si="3"/>
        <v>10859.624999999998</v>
      </c>
      <c r="N9" s="64">
        <f t="shared" si="3"/>
        <v>10842.424999999999</v>
      </c>
      <c r="O9" s="64">
        <f t="shared" si="3"/>
        <v>10922.1</v>
      </c>
      <c r="P9" s="64">
        <f t="shared" si="3"/>
        <v>10960.2</v>
      </c>
      <c r="Q9" s="64">
        <f t="shared" si="3"/>
        <v>11004.8</v>
      </c>
      <c r="R9" s="64">
        <f t="shared" si="3"/>
        <v>10998.375000000002</v>
      </c>
      <c r="S9" s="64">
        <f t="shared" si="3"/>
        <v>10971.325000000001</v>
      </c>
      <c r="T9" s="64">
        <f t="shared" si="3"/>
        <v>10789.424999999999</v>
      </c>
      <c r="U9" s="64">
        <f t="shared" si="3"/>
        <v>10845.150000000001</v>
      </c>
      <c r="V9" s="64">
        <f t="shared" si="3"/>
        <v>10841.875</v>
      </c>
      <c r="W9" s="64">
        <f t="shared" si="3"/>
        <v>10914.975</v>
      </c>
      <c r="X9" s="64">
        <f t="shared" si="3"/>
        <v>10928.224999999999</v>
      </c>
      <c r="Y9" s="64">
        <f t="shared" si="3"/>
        <v>10975.100000000002</v>
      </c>
      <c r="Z9" s="64">
        <f t="shared" si="3"/>
        <v>10924.075000000001</v>
      </c>
      <c r="AA9" s="64">
        <f t="shared" si="3"/>
        <v>10819.55</v>
      </c>
      <c r="AB9" s="64">
        <f t="shared" si="3"/>
        <v>10790.399999999998</v>
      </c>
      <c r="AC9" s="16">
        <f t="shared" si="3"/>
        <v>10846.774999999998</v>
      </c>
      <c r="AD9" s="16">
        <f t="shared" si="3"/>
        <v>10852.900000000001</v>
      </c>
      <c r="AE9" s="16">
        <f t="shared" si="3"/>
        <v>10923.274999999998</v>
      </c>
      <c r="AF9" s="16">
        <f t="shared" si="3"/>
        <v>10869.250000000002</v>
      </c>
      <c r="AG9" s="16">
        <f t="shared" si="3"/>
        <v>10877.925000000001</v>
      </c>
      <c r="AH9" s="16">
        <f t="shared" si="3"/>
        <v>10830.624999999996</v>
      </c>
      <c r="AI9" s="16">
        <f t="shared" si="3"/>
        <v>10951.575000000001</v>
      </c>
      <c r="AJ9" s="16">
        <f t="shared" si="3"/>
        <v>10934.849999999999</v>
      </c>
      <c r="AK9" s="16">
        <f t="shared" si="3"/>
        <v>10960.924999999999</v>
      </c>
      <c r="AL9" s="16">
        <f t="shared" si="3"/>
        <v>10955.575000000001</v>
      </c>
      <c r="AM9" s="16">
        <f t="shared" si="3"/>
        <v>11025.500000000004</v>
      </c>
      <c r="AN9" s="16">
        <f t="shared" si="3"/>
        <v>10979.099999999999</v>
      </c>
      <c r="AO9" s="16">
        <f t="shared" si="3"/>
        <v>10954.574999999999</v>
      </c>
      <c r="AP9" s="16">
        <f t="shared" si="3"/>
        <v>10892.175000000001</v>
      </c>
      <c r="AQ9" s="16">
        <f t="shared" si="3"/>
        <v>10943.75</v>
      </c>
      <c r="AR9" s="16">
        <f t="shared" si="3"/>
        <v>11249.499999999998</v>
      </c>
      <c r="AS9" s="16">
        <f t="shared" si="3"/>
        <v>10819.75</v>
      </c>
      <c r="AT9" s="16">
        <f t="shared" si="3"/>
        <v>10724.625000000002</v>
      </c>
      <c r="AU9" s="16">
        <f t="shared" si="3"/>
        <v>10729.675000000003</v>
      </c>
      <c r="AV9" s="16">
        <f t="shared" si="3"/>
        <v>10914.25</v>
      </c>
      <c r="AW9" s="65">
        <f t="shared" si="3"/>
        <v>11023.55</v>
      </c>
      <c r="AX9" s="16">
        <f t="shared" si="3"/>
        <v>10976.95</v>
      </c>
      <c r="AY9" s="16">
        <f t="shared" si="3"/>
        <v>10980.524999999998</v>
      </c>
      <c r="AZ9" s="16">
        <f t="shared" si="3"/>
        <v>11122.475</v>
      </c>
      <c r="BA9" s="16">
        <f t="shared" si="3"/>
        <v>11131</v>
      </c>
      <c r="BB9" s="16">
        <f t="shared" si="3"/>
        <v>11050.275000000001</v>
      </c>
      <c r="BC9" s="16">
        <f>(BC8+BC10)/2</f>
        <v>10946.75</v>
      </c>
      <c r="BD9" s="16">
        <f>(BD8+BD10)/2</f>
        <v>10914.7</v>
      </c>
      <c r="BE9" s="16">
        <f>(BE8+BE10)/2</f>
        <v>10902.424999999999</v>
      </c>
      <c r="BF9" s="16">
        <f>(BF8+BF10)/2</f>
        <v>10806.35</v>
      </c>
      <c r="BG9" s="16">
        <f>(BG8+BG10)/2</f>
        <v>10837.750000000002</v>
      </c>
    </row>
    <row r="10" spans="1:59" ht="14.55" customHeight="1" x14ac:dyDescent="0.3">
      <c r="A10" s="12"/>
      <c r="B10" s="13"/>
      <c r="C10" s="13"/>
      <c r="D10" s="14" t="s">
        <v>10</v>
      </c>
      <c r="E10" s="69">
        <f t="shared" ref="E10:BB10" si="4">(2*E14)-E3</f>
        <v>10934.85</v>
      </c>
      <c r="F10" s="69">
        <f t="shared" si="4"/>
        <v>10895.85</v>
      </c>
      <c r="G10" s="69">
        <f t="shared" si="4"/>
        <v>10819.983333333334</v>
      </c>
      <c r="H10" s="70">
        <f t="shared" si="4"/>
        <v>10686.45</v>
      </c>
      <c r="I10" s="70">
        <f t="shared" si="4"/>
        <v>10732.383333333333</v>
      </c>
      <c r="J10" s="70">
        <f t="shared" si="4"/>
        <v>10539.883333333335</v>
      </c>
      <c r="K10" s="70">
        <f t="shared" si="4"/>
        <v>10632.916666666666</v>
      </c>
      <c r="L10" s="70">
        <f t="shared" si="4"/>
        <v>10806.266666666666</v>
      </c>
      <c r="M10" s="70">
        <f t="shared" si="4"/>
        <v>10836.933333333331</v>
      </c>
      <c r="N10" s="70">
        <f t="shared" si="4"/>
        <v>10830.1</v>
      </c>
      <c r="O10" s="70">
        <f t="shared" si="4"/>
        <v>10910.85</v>
      </c>
      <c r="P10" s="70">
        <f t="shared" si="4"/>
        <v>10943.033333333335</v>
      </c>
      <c r="Q10" s="70">
        <f t="shared" si="4"/>
        <v>10992.3</v>
      </c>
      <c r="R10" s="70">
        <f t="shared" si="4"/>
        <v>10982.816666666669</v>
      </c>
      <c r="S10" s="70">
        <f t="shared" si="4"/>
        <v>10898.883333333333</v>
      </c>
      <c r="T10" s="70">
        <f t="shared" si="4"/>
        <v>10747.45</v>
      </c>
      <c r="U10" s="70">
        <f t="shared" si="4"/>
        <v>10806.716666666667</v>
      </c>
      <c r="V10" s="70">
        <f t="shared" si="4"/>
        <v>10821.183333333334</v>
      </c>
      <c r="W10" s="70">
        <f t="shared" si="4"/>
        <v>10896.616666666667</v>
      </c>
      <c r="X10" s="70">
        <f t="shared" si="4"/>
        <v>10906.333333333332</v>
      </c>
      <c r="Y10" s="70">
        <f t="shared" si="4"/>
        <v>10953.433333333336</v>
      </c>
      <c r="Z10" s="70">
        <f t="shared" si="4"/>
        <v>10880.216666666667</v>
      </c>
      <c r="AA10" s="70">
        <f t="shared" si="4"/>
        <v>10770.45</v>
      </c>
      <c r="AB10" s="70">
        <f t="shared" si="4"/>
        <v>10769.38333333333</v>
      </c>
      <c r="AC10" s="18">
        <f t="shared" si="4"/>
        <v>10821.783333333331</v>
      </c>
      <c r="AD10" s="18">
        <f t="shared" si="4"/>
        <v>10835.983333333334</v>
      </c>
      <c r="AE10" s="18">
        <f t="shared" si="4"/>
        <v>10900.566666666664</v>
      </c>
      <c r="AF10" s="18">
        <f t="shared" si="4"/>
        <v>10853.366666666669</v>
      </c>
      <c r="AG10" s="18">
        <f t="shared" si="4"/>
        <v>10850.266666666668</v>
      </c>
      <c r="AH10" s="18">
        <f t="shared" si="4"/>
        <v>10799.616666666663</v>
      </c>
      <c r="AI10" s="18">
        <f t="shared" si="4"/>
        <v>10929.983333333334</v>
      </c>
      <c r="AJ10" s="18">
        <f t="shared" si="4"/>
        <v>10919.999999999998</v>
      </c>
      <c r="AK10" s="18">
        <f t="shared" si="4"/>
        <v>10942.35</v>
      </c>
      <c r="AL10" s="18">
        <f t="shared" si="4"/>
        <v>10939.366666666669</v>
      </c>
      <c r="AM10" s="18">
        <f t="shared" si="4"/>
        <v>11004.283333333336</v>
      </c>
      <c r="AN10" s="18">
        <f t="shared" si="4"/>
        <v>10960.316666666664</v>
      </c>
      <c r="AO10" s="18">
        <f t="shared" si="4"/>
        <v>10913.55</v>
      </c>
      <c r="AP10" s="18">
        <f t="shared" si="4"/>
        <v>10878.050000000001</v>
      </c>
      <c r="AQ10" s="18">
        <f t="shared" si="4"/>
        <v>10889.349999999999</v>
      </c>
      <c r="AR10" s="18">
        <f t="shared" si="4"/>
        <v>11120.516666666665</v>
      </c>
      <c r="AS10" s="18">
        <f t="shared" si="4"/>
        <v>10767.016666666666</v>
      </c>
      <c r="AT10" s="18">
        <f t="shared" si="4"/>
        <v>10700.483333333335</v>
      </c>
      <c r="AU10" s="18">
        <f t="shared" si="4"/>
        <v>10703.716666666669</v>
      </c>
      <c r="AV10" s="18">
        <f t="shared" si="4"/>
        <v>10886.483333333334</v>
      </c>
      <c r="AW10" s="71">
        <f t="shared" si="4"/>
        <v>10980.25</v>
      </c>
      <c r="AX10" s="18">
        <f t="shared" si="4"/>
        <v>10955.383333333333</v>
      </c>
      <c r="AY10" s="18">
        <f t="shared" si="4"/>
        <v>10965.133333333331</v>
      </c>
      <c r="AZ10" s="18">
        <f t="shared" si="4"/>
        <v>11102.466666666667</v>
      </c>
      <c r="BA10" s="18">
        <f t="shared" si="4"/>
        <v>11110.466666666665</v>
      </c>
      <c r="BB10" s="18">
        <f t="shared" si="4"/>
        <v>11014.716666666667</v>
      </c>
      <c r="BC10" s="18">
        <f>(2*BC14)-BC3</f>
        <v>10927.433333333332</v>
      </c>
      <c r="BD10" s="18">
        <f>(2*BD14)-BD3</f>
        <v>10886.933333333334</v>
      </c>
      <c r="BE10" s="18">
        <f>(2*BE14)-BE3</f>
        <v>10866.166666666666</v>
      </c>
      <c r="BF10" s="18">
        <f>(2*BF14)-BF3</f>
        <v>10786.25</v>
      </c>
      <c r="BG10" s="18">
        <f>(2*BG14)-BG3</f>
        <v>10799.966666666669</v>
      </c>
    </row>
    <row r="11" spans="1:59" ht="14.55" customHeight="1" x14ac:dyDescent="0.3">
      <c r="A11" s="12"/>
      <c r="B11" s="13"/>
      <c r="C11" s="13"/>
      <c r="D11" s="14" t="s">
        <v>11</v>
      </c>
      <c r="E11" s="64">
        <f t="shared" ref="E11:BB11" si="5">(E10+E14)/2</f>
        <v>10912.475</v>
      </c>
      <c r="F11" s="64">
        <f t="shared" si="5"/>
        <v>10880.225</v>
      </c>
      <c r="G11" s="64">
        <f t="shared" si="5"/>
        <v>10801.975</v>
      </c>
      <c r="H11" s="64">
        <f t="shared" si="5"/>
        <v>10661.900000000001</v>
      </c>
      <c r="I11" s="64">
        <f t="shared" si="5"/>
        <v>10699.125</v>
      </c>
      <c r="J11" s="64">
        <f t="shared" si="5"/>
        <v>10523.650000000001</v>
      </c>
      <c r="K11" s="64">
        <f t="shared" si="5"/>
        <v>10558.15</v>
      </c>
      <c r="L11" s="64">
        <f t="shared" si="5"/>
        <v>10744.9</v>
      </c>
      <c r="M11" s="64">
        <f t="shared" si="5"/>
        <v>10815.074999999997</v>
      </c>
      <c r="N11" s="64">
        <f t="shared" si="5"/>
        <v>10810.6</v>
      </c>
      <c r="O11" s="64">
        <f t="shared" si="5"/>
        <v>10894.35</v>
      </c>
      <c r="P11" s="64">
        <f t="shared" si="5"/>
        <v>10912.050000000001</v>
      </c>
      <c r="Q11" s="64">
        <f t="shared" si="5"/>
        <v>10976.224999999999</v>
      </c>
      <c r="R11" s="64">
        <f t="shared" si="5"/>
        <v>10957.125000000002</v>
      </c>
      <c r="S11" s="64">
        <f t="shared" si="5"/>
        <v>10858.825000000001</v>
      </c>
      <c r="T11" s="64">
        <f t="shared" si="5"/>
        <v>10722.900000000001</v>
      </c>
      <c r="U11" s="64">
        <f t="shared" si="5"/>
        <v>10738.674999999999</v>
      </c>
      <c r="V11" s="64">
        <f t="shared" si="5"/>
        <v>10807</v>
      </c>
      <c r="W11" s="64">
        <f t="shared" si="5"/>
        <v>10876.75</v>
      </c>
      <c r="X11" s="64">
        <f t="shared" si="5"/>
        <v>10893.05</v>
      </c>
      <c r="Y11" s="64">
        <f t="shared" si="5"/>
        <v>10916.850000000002</v>
      </c>
      <c r="Z11" s="64">
        <f t="shared" si="5"/>
        <v>10843.924999999999</v>
      </c>
      <c r="AA11" s="64">
        <f t="shared" si="5"/>
        <v>10743.150000000001</v>
      </c>
      <c r="AB11" s="64">
        <f t="shared" si="5"/>
        <v>10734.199999999997</v>
      </c>
      <c r="AC11" s="16">
        <f t="shared" si="5"/>
        <v>10803.874999999998</v>
      </c>
      <c r="AD11" s="16">
        <f t="shared" si="5"/>
        <v>10810.3</v>
      </c>
      <c r="AE11" s="16">
        <f t="shared" si="5"/>
        <v>10862.774999999998</v>
      </c>
      <c r="AF11" s="16">
        <f t="shared" si="5"/>
        <v>10840.475000000002</v>
      </c>
      <c r="AG11" s="16">
        <f t="shared" si="5"/>
        <v>10822.550000000001</v>
      </c>
      <c r="AH11" s="16">
        <f t="shared" si="5"/>
        <v>10772.799999999997</v>
      </c>
      <c r="AI11" s="16">
        <f t="shared" si="5"/>
        <v>10891.875</v>
      </c>
      <c r="AJ11" s="16">
        <f t="shared" si="5"/>
        <v>10909.224999999999</v>
      </c>
      <c r="AK11" s="16">
        <f t="shared" si="5"/>
        <v>10917.924999999999</v>
      </c>
      <c r="AL11" s="16">
        <f t="shared" si="5"/>
        <v>10917.575000000001</v>
      </c>
      <c r="AM11" s="16">
        <f t="shared" si="5"/>
        <v>10974.650000000001</v>
      </c>
      <c r="AN11" s="16">
        <f t="shared" si="5"/>
        <v>10936.274999999998</v>
      </c>
      <c r="AO11" s="16">
        <f t="shared" si="5"/>
        <v>10888.15</v>
      </c>
      <c r="AP11" s="16">
        <f t="shared" si="5"/>
        <v>10858.2</v>
      </c>
      <c r="AQ11" s="16">
        <f t="shared" si="5"/>
        <v>10856.125</v>
      </c>
      <c r="AR11" s="16">
        <f t="shared" si="5"/>
        <v>10923.849999999999</v>
      </c>
      <c r="AS11" s="16">
        <f t="shared" si="5"/>
        <v>10733</v>
      </c>
      <c r="AT11" s="16">
        <f t="shared" si="5"/>
        <v>10671.275000000001</v>
      </c>
      <c r="AU11" s="16">
        <f t="shared" si="5"/>
        <v>10681.000000000002</v>
      </c>
      <c r="AV11" s="16">
        <f t="shared" si="5"/>
        <v>10834.5</v>
      </c>
      <c r="AW11" s="65">
        <f t="shared" si="5"/>
        <v>10938.55</v>
      </c>
      <c r="AX11" s="16">
        <f t="shared" si="5"/>
        <v>10920.075000000001</v>
      </c>
      <c r="AY11" s="16">
        <f t="shared" si="5"/>
        <v>10945.524999999998</v>
      </c>
      <c r="AZ11" s="16">
        <f t="shared" si="5"/>
        <v>11067.525000000001</v>
      </c>
      <c r="BA11" s="16">
        <f t="shared" si="5"/>
        <v>11093.75</v>
      </c>
      <c r="BB11" s="16">
        <f t="shared" si="5"/>
        <v>10992.400000000001</v>
      </c>
      <c r="BC11" s="16">
        <f>(BC10+BC14)/2</f>
        <v>10909.849999999999</v>
      </c>
      <c r="BD11" s="16">
        <f>(BD10+BD14)/2</f>
        <v>10871.150000000001</v>
      </c>
      <c r="BE11" s="16">
        <f>(BE10+BE14)/2</f>
        <v>10842.65</v>
      </c>
      <c r="BF11" s="16">
        <f>(BF10+BF14)/2</f>
        <v>10769.375</v>
      </c>
      <c r="BG11" s="16">
        <f>(BG10+BG14)/2</f>
        <v>10755.075000000001</v>
      </c>
    </row>
    <row r="12" spans="1:59" ht="8.1" customHeight="1" x14ac:dyDescent="0.3">
      <c r="A12" s="12"/>
      <c r="B12" s="13"/>
      <c r="C12" s="13"/>
      <c r="D12" s="19"/>
      <c r="E12" s="56"/>
      <c r="F12" s="56"/>
      <c r="G12" s="56"/>
      <c r="H12" s="57"/>
      <c r="I12" s="57"/>
      <c r="J12" s="57"/>
      <c r="K12" s="57"/>
      <c r="L12" s="57"/>
      <c r="M12" s="57"/>
      <c r="N12" s="57"/>
      <c r="O12" s="57"/>
      <c r="P12" s="57"/>
      <c r="Q12" s="57"/>
      <c r="R12" s="57"/>
      <c r="S12" s="57"/>
      <c r="T12" s="57"/>
      <c r="U12" s="57"/>
      <c r="V12" s="57"/>
      <c r="W12" s="57"/>
      <c r="X12" s="57"/>
      <c r="Y12" s="57"/>
      <c r="Z12" s="57"/>
      <c r="AA12" s="57"/>
      <c r="AB12" s="57"/>
      <c r="AC12" s="11"/>
      <c r="AD12" s="11"/>
      <c r="AE12" s="11"/>
      <c r="AF12" s="11"/>
      <c r="AG12" s="11"/>
      <c r="AH12" s="11"/>
      <c r="AI12" s="11"/>
      <c r="AJ12" s="11"/>
      <c r="AK12" s="11"/>
      <c r="AL12" s="11"/>
      <c r="AM12" s="11"/>
      <c r="AN12" s="11"/>
      <c r="AO12" s="11"/>
      <c r="AP12" s="11"/>
      <c r="AQ12" s="11"/>
      <c r="AR12" s="11"/>
      <c r="AS12" s="11"/>
      <c r="AT12" s="11"/>
      <c r="AU12" s="11"/>
      <c r="AV12" s="11"/>
      <c r="AW12" s="58"/>
      <c r="AX12" s="11"/>
      <c r="AY12" s="11"/>
      <c r="AZ12" s="11"/>
      <c r="BA12" s="11"/>
      <c r="BB12" s="11"/>
      <c r="BC12" s="11"/>
      <c r="BD12" s="11"/>
      <c r="BE12" s="11"/>
      <c r="BF12" s="11"/>
      <c r="BG12" s="11"/>
    </row>
    <row r="13" spans="1:59" ht="14.55" customHeight="1" x14ac:dyDescent="0.3">
      <c r="A13" s="12"/>
      <c r="B13" s="13"/>
      <c r="C13" s="13"/>
      <c r="D13" s="14" t="s">
        <v>12</v>
      </c>
      <c r="E13" s="72">
        <f t="shared" ref="E13:BB13" si="6">E14+E57/2</f>
        <v>10893.275000000001</v>
      </c>
      <c r="F13" s="72">
        <f t="shared" si="6"/>
        <v>10867.05</v>
      </c>
      <c r="G13" s="72">
        <f t="shared" si="6"/>
        <v>10784.5</v>
      </c>
      <c r="H13" s="72">
        <f t="shared" si="6"/>
        <v>10655.45</v>
      </c>
      <c r="I13" s="72">
        <f t="shared" si="6"/>
        <v>10679.783333333333</v>
      </c>
      <c r="J13" s="72">
        <f t="shared" si="6"/>
        <v>10516.900000000001</v>
      </c>
      <c r="K13" s="72">
        <f t="shared" si="6"/>
        <v>10516.266666666666</v>
      </c>
      <c r="L13" s="72">
        <f t="shared" si="6"/>
        <v>10710.566666666666</v>
      </c>
      <c r="M13" s="72">
        <f t="shared" si="6"/>
        <v>10794.05</v>
      </c>
      <c r="N13" s="72">
        <f t="shared" si="6"/>
        <v>10798.275000000001</v>
      </c>
      <c r="O13" s="72">
        <f t="shared" si="6"/>
        <v>10883.1</v>
      </c>
      <c r="P13" s="72">
        <f t="shared" si="6"/>
        <v>10894.883333333335</v>
      </c>
      <c r="Q13" s="72">
        <f t="shared" si="6"/>
        <v>10963.724999999999</v>
      </c>
      <c r="R13" s="72">
        <f t="shared" si="6"/>
        <v>10941.566666666669</v>
      </c>
      <c r="S13" s="72">
        <f t="shared" si="6"/>
        <v>10851.15</v>
      </c>
      <c r="T13" s="72">
        <f t="shared" si="6"/>
        <v>10715.775</v>
      </c>
      <c r="U13" s="72">
        <f t="shared" si="6"/>
        <v>10700.241666666667</v>
      </c>
      <c r="V13" s="72">
        <f t="shared" si="6"/>
        <v>10799.325000000001</v>
      </c>
      <c r="W13" s="72">
        <f t="shared" si="6"/>
        <v>10858.391666666666</v>
      </c>
      <c r="X13" s="72">
        <f t="shared" si="6"/>
        <v>10888.375</v>
      </c>
      <c r="Y13" s="72">
        <f t="shared" si="6"/>
        <v>10895.183333333336</v>
      </c>
      <c r="Z13" s="72">
        <f t="shared" si="6"/>
        <v>10815.2</v>
      </c>
      <c r="AA13" s="72">
        <f t="shared" si="6"/>
        <v>10737.65</v>
      </c>
      <c r="AB13" s="72">
        <f t="shared" si="6"/>
        <v>10713.183333333331</v>
      </c>
      <c r="AC13" s="73">
        <f t="shared" si="6"/>
        <v>10793.05</v>
      </c>
      <c r="AD13" s="73">
        <f t="shared" si="6"/>
        <v>10793.383333333333</v>
      </c>
      <c r="AE13" s="73">
        <f t="shared" si="6"/>
        <v>10840.066666666664</v>
      </c>
      <c r="AF13" s="73">
        <f t="shared" si="6"/>
        <v>10830.575000000001</v>
      </c>
      <c r="AG13" s="73">
        <f t="shared" si="6"/>
        <v>10794.891666666668</v>
      </c>
      <c r="AH13" s="20">
        <f t="shared" si="6"/>
        <v>10750.174999999999</v>
      </c>
      <c r="AI13" s="20">
        <f t="shared" si="6"/>
        <v>10870.283333333333</v>
      </c>
      <c r="AJ13" s="20">
        <f t="shared" si="6"/>
        <v>10902.525</v>
      </c>
      <c r="AK13" s="20">
        <f t="shared" si="6"/>
        <v>10899.35</v>
      </c>
      <c r="AL13" s="20">
        <f t="shared" si="6"/>
        <v>10901.366666666669</v>
      </c>
      <c r="AM13" s="20">
        <f t="shared" si="6"/>
        <v>10953.433333333336</v>
      </c>
      <c r="AN13" s="20">
        <f t="shared" si="6"/>
        <v>10917.491666666665</v>
      </c>
      <c r="AO13" s="20">
        <f t="shared" si="6"/>
        <v>10878.375</v>
      </c>
      <c r="AP13" s="20">
        <f t="shared" si="6"/>
        <v>10844.075000000001</v>
      </c>
      <c r="AQ13" s="20">
        <f t="shared" si="6"/>
        <v>10844.075000000001</v>
      </c>
      <c r="AR13" s="20">
        <f t="shared" si="6"/>
        <v>10794.866666666665</v>
      </c>
      <c r="AS13" s="20">
        <f t="shared" si="6"/>
        <v>10717.7</v>
      </c>
      <c r="AT13" s="20">
        <f t="shared" si="6"/>
        <v>10647.133333333335</v>
      </c>
      <c r="AU13" s="20">
        <f t="shared" si="6"/>
        <v>10661.525000000001</v>
      </c>
      <c r="AV13" s="20">
        <f t="shared" si="6"/>
        <v>10806.733333333334</v>
      </c>
      <c r="AW13" s="74">
        <f t="shared" si="6"/>
        <v>10898.45</v>
      </c>
      <c r="AX13" s="20">
        <f t="shared" si="6"/>
        <v>10898.508333333333</v>
      </c>
      <c r="AY13" s="20">
        <f t="shared" si="6"/>
        <v>10930.133333333331</v>
      </c>
      <c r="AZ13" s="20">
        <f t="shared" si="6"/>
        <v>11047.516666666666</v>
      </c>
      <c r="BA13" s="20">
        <f t="shared" si="6"/>
        <v>11080.85</v>
      </c>
      <c r="BB13" s="20">
        <f t="shared" si="6"/>
        <v>10983.325000000001</v>
      </c>
      <c r="BC13" s="20">
        <f>BC14+BC57/2</f>
        <v>10894</v>
      </c>
      <c r="BD13" s="20">
        <f>BD14+BD57/2</f>
        <v>10867.349999999999</v>
      </c>
      <c r="BE13" s="20">
        <f>BE14+BE57/2</f>
        <v>10831.875</v>
      </c>
      <c r="BF13" s="20">
        <f>BF14+BF57/2</f>
        <v>10755.725</v>
      </c>
      <c r="BG13" s="20">
        <f>BG14+BG57/2</f>
        <v>10717.291666666668</v>
      </c>
    </row>
    <row r="14" spans="1:59" ht="14.55" customHeight="1" x14ac:dyDescent="0.3">
      <c r="A14" s="12"/>
      <c r="B14" s="13"/>
      <c r="C14" s="13"/>
      <c r="D14" s="14" t="s">
        <v>13</v>
      </c>
      <c r="E14" s="56">
        <f t="shared" ref="E14:BB14" si="7">(E2+E3+E4)/3</f>
        <v>10890.1</v>
      </c>
      <c r="F14" s="56">
        <f t="shared" si="7"/>
        <v>10864.6</v>
      </c>
      <c r="G14" s="56">
        <f t="shared" si="7"/>
        <v>10783.966666666667</v>
      </c>
      <c r="H14" s="57">
        <f t="shared" si="7"/>
        <v>10637.35</v>
      </c>
      <c r="I14" s="57">
        <f t="shared" si="7"/>
        <v>10665.866666666667</v>
      </c>
      <c r="J14" s="57">
        <f t="shared" si="7"/>
        <v>10507.416666666668</v>
      </c>
      <c r="K14" s="57">
        <f t="shared" si="7"/>
        <v>10483.383333333333</v>
      </c>
      <c r="L14" s="57">
        <f t="shared" si="7"/>
        <v>10683.533333333333</v>
      </c>
      <c r="M14" s="57">
        <f t="shared" si="7"/>
        <v>10793.216666666665</v>
      </c>
      <c r="N14" s="57">
        <f t="shared" si="7"/>
        <v>10791.1</v>
      </c>
      <c r="O14" s="57">
        <f t="shared" si="7"/>
        <v>10877.85</v>
      </c>
      <c r="P14" s="57">
        <f t="shared" si="7"/>
        <v>10881.066666666668</v>
      </c>
      <c r="Q14" s="57">
        <f t="shared" si="7"/>
        <v>10960.15</v>
      </c>
      <c r="R14" s="57">
        <f t="shared" si="7"/>
        <v>10931.433333333334</v>
      </c>
      <c r="S14" s="57">
        <f t="shared" si="7"/>
        <v>10818.766666666666</v>
      </c>
      <c r="T14" s="57">
        <f t="shared" si="7"/>
        <v>10698.35</v>
      </c>
      <c r="U14" s="57">
        <f t="shared" si="7"/>
        <v>10670.633333333333</v>
      </c>
      <c r="V14" s="57">
        <f t="shared" si="7"/>
        <v>10792.816666666668</v>
      </c>
      <c r="W14" s="57">
        <f t="shared" si="7"/>
        <v>10856.883333333333</v>
      </c>
      <c r="X14" s="57">
        <f t="shared" si="7"/>
        <v>10879.766666666666</v>
      </c>
      <c r="Y14" s="57">
        <f t="shared" si="7"/>
        <v>10880.266666666668</v>
      </c>
      <c r="Z14" s="57">
        <f t="shared" si="7"/>
        <v>10807.633333333333</v>
      </c>
      <c r="AA14" s="57">
        <f t="shared" si="7"/>
        <v>10715.85</v>
      </c>
      <c r="AB14" s="57">
        <f t="shared" si="7"/>
        <v>10699.016666666665</v>
      </c>
      <c r="AC14" s="11">
        <f t="shared" si="7"/>
        <v>10785.966666666665</v>
      </c>
      <c r="AD14" s="11">
        <f t="shared" si="7"/>
        <v>10784.616666666667</v>
      </c>
      <c r="AE14" s="11">
        <f t="shared" si="7"/>
        <v>10824.983333333332</v>
      </c>
      <c r="AF14" s="11">
        <f t="shared" si="7"/>
        <v>10827.583333333334</v>
      </c>
      <c r="AG14" s="11">
        <f t="shared" si="7"/>
        <v>10794.833333333334</v>
      </c>
      <c r="AH14" s="11">
        <f t="shared" si="7"/>
        <v>10745.983333333332</v>
      </c>
      <c r="AI14" s="11">
        <f t="shared" si="7"/>
        <v>10853.766666666666</v>
      </c>
      <c r="AJ14" s="11">
        <f t="shared" si="7"/>
        <v>10898.449999999999</v>
      </c>
      <c r="AK14" s="11">
        <f t="shared" si="7"/>
        <v>10893.5</v>
      </c>
      <c r="AL14" s="11">
        <f t="shared" si="7"/>
        <v>10895.783333333335</v>
      </c>
      <c r="AM14" s="11">
        <f t="shared" si="7"/>
        <v>10945.016666666668</v>
      </c>
      <c r="AN14" s="11">
        <f t="shared" si="7"/>
        <v>10912.233333333332</v>
      </c>
      <c r="AO14" s="11">
        <f t="shared" si="7"/>
        <v>10862.75</v>
      </c>
      <c r="AP14" s="11">
        <f t="shared" si="7"/>
        <v>10838.35</v>
      </c>
      <c r="AQ14" s="11">
        <f t="shared" si="7"/>
        <v>10822.9</v>
      </c>
      <c r="AR14" s="11">
        <f t="shared" si="7"/>
        <v>10727.183333333332</v>
      </c>
      <c r="AS14" s="11">
        <f t="shared" si="7"/>
        <v>10698.983333333334</v>
      </c>
      <c r="AT14" s="11">
        <f t="shared" si="7"/>
        <v>10642.066666666668</v>
      </c>
      <c r="AU14" s="11">
        <f t="shared" si="7"/>
        <v>10658.283333333335</v>
      </c>
      <c r="AV14" s="11">
        <f t="shared" si="7"/>
        <v>10782.516666666666</v>
      </c>
      <c r="AW14" s="58">
        <f t="shared" si="7"/>
        <v>10896.85</v>
      </c>
      <c r="AX14" s="11">
        <f t="shared" si="7"/>
        <v>10884.766666666666</v>
      </c>
      <c r="AY14" s="11">
        <f t="shared" si="7"/>
        <v>10925.916666666666</v>
      </c>
      <c r="AZ14" s="11">
        <f t="shared" si="7"/>
        <v>11032.583333333334</v>
      </c>
      <c r="BA14" s="11">
        <f t="shared" si="7"/>
        <v>11077.033333333333</v>
      </c>
      <c r="BB14" s="11">
        <f t="shared" si="7"/>
        <v>10970.083333333334</v>
      </c>
      <c r="BC14" s="11">
        <f>(BC2+BC3+BC4)/3</f>
        <v>10892.266666666666</v>
      </c>
      <c r="BD14" s="11">
        <f>(BD2+BD3+BD4)/3</f>
        <v>10855.366666666667</v>
      </c>
      <c r="BE14" s="11">
        <f>(BE2+BE3+BE4)/3</f>
        <v>10819.133333333333</v>
      </c>
      <c r="BF14" s="11">
        <f>(BF2+BF3+BF4)/3</f>
        <v>10752.5</v>
      </c>
      <c r="BG14" s="11">
        <f>(BG2+BG3+BG4)/3</f>
        <v>10710.183333333334</v>
      </c>
    </row>
    <row r="15" spans="1:59" ht="14.55" customHeight="1" x14ac:dyDescent="0.3">
      <c r="A15" s="12"/>
      <c r="B15" s="13"/>
      <c r="C15" s="13"/>
      <c r="D15" s="14" t="s">
        <v>14</v>
      </c>
      <c r="E15" s="75">
        <f t="shared" ref="E15:BB15" si="8">E14-E57/2</f>
        <v>10886.924999999999</v>
      </c>
      <c r="F15" s="75">
        <f t="shared" si="8"/>
        <v>10862.150000000001</v>
      </c>
      <c r="G15" s="75">
        <f t="shared" si="8"/>
        <v>10783.433333333334</v>
      </c>
      <c r="H15" s="75">
        <f t="shared" si="8"/>
        <v>10619.25</v>
      </c>
      <c r="I15" s="75">
        <f t="shared" si="8"/>
        <v>10651.95</v>
      </c>
      <c r="J15" s="75">
        <f t="shared" si="8"/>
        <v>10497.933333333334</v>
      </c>
      <c r="K15" s="75">
        <f t="shared" si="8"/>
        <v>10450.5</v>
      </c>
      <c r="L15" s="75">
        <f t="shared" si="8"/>
        <v>10656.5</v>
      </c>
      <c r="M15" s="75">
        <f t="shared" si="8"/>
        <v>10792.383333333331</v>
      </c>
      <c r="N15" s="75">
        <f t="shared" si="8"/>
        <v>10783.924999999999</v>
      </c>
      <c r="O15" s="75">
        <f t="shared" si="8"/>
        <v>10872.6</v>
      </c>
      <c r="P15" s="75">
        <f t="shared" si="8"/>
        <v>10867.25</v>
      </c>
      <c r="Q15" s="75">
        <f t="shared" si="8"/>
        <v>10956.575000000001</v>
      </c>
      <c r="R15" s="75">
        <f t="shared" si="8"/>
        <v>10921.3</v>
      </c>
      <c r="S15" s="75">
        <f t="shared" si="8"/>
        <v>10786.383333333333</v>
      </c>
      <c r="T15" s="75">
        <f t="shared" si="8"/>
        <v>10680.925000000001</v>
      </c>
      <c r="U15" s="75">
        <f t="shared" si="8"/>
        <v>10641.025</v>
      </c>
      <c r="V15" s="75">
        <f t="shared" si="8"/>
        <v>10786.308333333334</v>
      </c>
      <c r="W15" s="75">
        <f t="shared" si="8"/>
        <v>10855.375</v>
      </c>
      <c r="X15" s="75">
        <f t="shared" si="8"/>
        <v>10871.158333333333</v>
      </c>
      <c r="Y15" s="75">
        <f t="shared" si="8"/>
        <v>10865.35</v>
      </c>
      <c r="Z15" s="75">
        <f t="shared" si="8"/>
        <v>10800.066666666666</v>
      </c>
      <c r="AA15" s="75">
        <f t="shared" si="8"/>
        <v>10694.050000000001</v>
      </c>
      <c r="AB15" s="75">
        <f t="shared" si="8"/>
        <v>10684.849999999999</v>
      </c>
      <c r="AC15" s="76">
        <f t="shared" si="8"/>
        <v>10778.883333333331</v>
      </c>
      <c r="AD15" s="76">
        <f t="shared" si="8"/>
        <v>10775.85</v>
      </c>
      <c r="AE15" s="76">
        <f t="shared" si="8"/>
        <v>10809.9</v>
      </c>
      <c r="AF15" s="76">
        <f t="shared" si="8"/>
        <v>10824.591666666667</v>
      </c>
      <c r="AG15" s="76">
        <f t="shared" si="8"/>
        <v>10794.775</v>
      </c>
      <c r="AH15" s="21">
        <f t="shared" si="8"/>
        <v>10741.791666666664</v>
      </c>
      <c r="AI15" s="21">
        <f t="shared" si="8"/>
        <v>10837.25</v>
      </c>
      <c r="AJ15" s="21">
        <f t="shared" si="8"/>
        <v>10894.374999999998</v>
      </c>
      <c r="AK15" s="21">
        <f t="shared" si="8"/>
        <v>10887.65</v>
      </c>
      <c r="AL15" s="21">
        <f t="shared" si="8"/>
        <v>10890.2</v>
      </c>
      <c r="AM15" s="21">
        <f t="shared" si="8"/>
        <v>10936.6</v>
      </c>
      <c r="AN15" s="21">
        <f t="shared" si="8"/>
        <v>10906.974999999999</v>
      </c>
      <c r="AO15" s="21">
        <f t="shared" si="8"/>
        <v>10847.125</v>
      </c>
      <c r="AP15" s="21">
        <f t="shared" si="8"/>
        <v>10832.625</v>
      </c>
      <c r="AQ15" s="21">
        <f t="shared" si="8"/>
        <v>10801.724999999999</v>
      </c>
      <c r="AR15" s="21">
        <f t="shared" si="8"/>
        <v>10659.5</v>
      </c>
      <c r="AS15" s="21">
        <f t="shared" si="8"/>
        <v>10680.266666666666</v>
      </c>
      <c r="AT15" s="21">
        <f t="shared" si="8"/>
        <v>10637</v>
      </c>
      <c r="AU15" s="21">
        <f t="shared" si="8"/>
        <v>10655.041666666668</v>
      </c>
      <c r="AV15" s="21">
        <f t="shared" si="8"/>
        <v>10758.3</v>
      </c>
      <c r="AW15" s="77">
        <f t="shared" si="8"/>
        <v>10895.25</v>
      </c>
      <c r="AX15" s="21">
        <f t="shared" si="8"/>
        <v>10871.025</v>
      </c>
      <c r="AY15" s="21">
        <f t="shared" si="8"/>
        <v>10921.7</v>
      </c>
      <c r="AZ15" s="21">
        <f t="shared" si="8"/>
        <v>11017.650000000001</v>
      </c>
      <c r="BA15" s="21">
        <f t="shared" si="8"/>
        <v>11073.216666666665</v>
      </c>
      <c r="BB15" s="21">
        <f t="shared" si="8"/>
        <v>10956.841666666667</v>
      </c>
      <c r="BC15" s="21">
        <f>BC14-BC57/2</f>
        <v>10890.533333333333</v>
      </c>
      <c r="BD15" s="21">
        <f>BD14-BD57/2</f>
        <v>10843.383333333335</v>
      </c>
      <c r="BE15" s="21">
        <f>BE14-BE57/2</f>
        <v>10806.391666666666</v>
      </c>
      <c r="BF15" s="21">
        <f>BF14-BF57/2</f>
        <v>10749.275</v>
      </c>
      <c r="BG15" s="21">
        <f>BG14-BG57/2</f>
        <v>10703.075000000001</v>
      </c>
    </row>
    <row r="16" spans="1:59" ht="8.1" customHeight="1" x14ac:dyDescent="0.3">
      <c r="A16" s="12"/>
      <c r="B16" s="13"/>
      <c r="C16" s="13"/>
      <c r="D16" s="19"/>
      <c r="E16" s="56"/>
      <c r="F16" s="56"/>
      <c r="G16" s="56"/>
      <c r="H16" s="57"/>
      <c r="I16" s="57"/>
      <c r="J16" s="57"/>
      <c r="K16" s="57"/>
      <c r="L16" s="57"/>
      <c r="M16" s="57"/>
      <c r="N16" s="57"/>
      <c r="O16" s="57"/>
      <c r="P16" s="57"/>
      <c r="Q16" s="57"/>
      <c r="R16" s="57"/>
      <c r="S16" s="57"/>
      <c r="T16" s="57"/>
      <c r="U16" s="57"/>
      <c r="V16" s="57"/>
      <c r="W16" s="57"/>
      <c r="X16" s="57"/>
      <c r="Y16" s="57"/>
      <c r="Z16" s="57"/>
      <c r="AA16" s="57"/>
      <c r="AB16" s="57"/>
      <c r="AC16" s="11"/>
      <c r="AD16" s="11"/>
      <c r="AE16" s="11"/>
      <c r="AF16" s="11"/>
      <c r="AG16" s="11"/>
      <c r="AH16" s="11"/>
      <c r="AI16" s="11"/>
      <c r="AJ16" s="11"/>
      <c r="AK16" s="11"/>
      <c r="AL16" s="11"/>
      <c r="AM16" s="11"/>
      <c r="AN16" s="11"/>
      <c r="AO16" s="11"/>
      <c r="AP16" s="11"/>
      <c r="AQ16" s="11"/>
      <c r="AR16" s="11"/>
      <c r="AS16" s="11"/>
      <c r="AT16" s="11"/>
      <c r="AU16" s="11"/>
      <c r="AV16" s="11"/>
      <c r="AW16" s="58"/>
      <c r="AX16" s="11"/>
      <c r="AY16" s="11"/>
      <c r="AZ16" s="11"/>
      <c r="BA16" s="11"/>
      <c r="BB16" s="11"/>
      <c r="BC16" s="11"/>
      <c r="BD16" s="11"/>
      <c r="BE16" s="11"/>
      <c r="BF16" s="11"/>
      <c r="BG16" s="11"/>
    </row>
    <row r="17" spans="1:59" ht="14.55" customHeight="1" x14ac:dyDescent="0.3">
      <c r="A17" s="12"/>
      <c r="B17" s="13"/>
      <c r="C17" s="13"/>
      <c r="D17" s="14" t="s">
        <v>15</v>
      </c>
      <c r="E17" s="64">
        <f t="shared" ref="E17:BB17" si="9">(E14+E18)/2</f>
        <v>10864.55</v>
      </c>
      <c r="F17" s="64">
        <f t="shared" si="9"/>
        <v>10851.424999999999</v>
      </c>
      <c r="G17" s="64">
        <f t="shared" si="9"/>
        <v>10765.425000000001</v>
      </c>
      <c r="H17" s="64">
        <f t="shared" si="9"/>
        <v>10594.7</v>
      </c>
      <c r="I17" s="64">
        <f t="shared" si="9"/>
        <v>10646.525000000001</v>
      </c>
      <c r="J17" s="64">
        <f t="shared" si="9"/>
        <v>10481.700000000001</v>
      </c>
      <c r="K17" s="64">
        <f t="shared" si="9"/>
        <v>10441.5</v>
      </c>
      <c r="L17" s="64">
        <f t="shared" si="9"/>
        <v>10649.199999999999</v>
      </c>
      <c r="M17" s="64">
        <f t="shared" si="9"/>
        <v>10770.524999999998</v>
      </c>
      <c r="N17" s="64">
        <f t="shared" si="9"/>
        <v>10778.775000000001</v>
      </c>
      <c r="O17" s="64">
        <f t="shared" si="9"/>
        <v>10866.6</v>
      </c>
      <c r="P17" s="64">
        <f t="shared" si="9"/>
        <v>10863.900000000001</v>
      </c>
      <c r="Q17" s="64">
        <f t="shared" si="9"/>
        <v>10947.65</v>
      </c>
      <c r="R17" s="64">
        <f t="shared" si="9"/>
        <v>10915.875000000002</v>
      </c>
      <c r="S17" s="64">
        <f t="shared" si="9"/>
        <v>10746.325000000001</v>
      </c>
      <c r="T17" s="64">
        <f t="shared" si="9"/>
        <v>10656.375</v>
      </c>
      <c r="U17" s="64">
        <f t="shared" si="9"/>
        <v>10632.2</v>
      </c>
      <c r="V17" s="64">
        <f t="shared" si="9"/>
        <v>10772.125</v>
      </c>
      <c r="W17" s="64">
        <f t="shared" si="9"/>
        <v>10838.525</v>
      </c>
      <c r="X17" s="64">
        <f t="shared" si="9"/>
        <v>10857.875</v>
      </c>
      <c r="Y17" s="64">
        <f t="shared" si="9"/>
        <v>10858.600000000002</v>
      </c>
      <c r="Z17" s="64">
        <f t="shared" si="9"/>
        <v>10763.775</v>
      </c>
      <c r="AA17" s="64">
        <f t="shared" si="9"/>
        <v>10666.75</v>
      </c>
      <c r="AB17" s="64">
        <f t="shared" si="9"/>
        <v>10677.999999999996</v>
      </c>
      <c r="AC17" s="16">
        <f t="shared" si="9"/>
        <v>10760.974999999999</v>
      </c>
      <c r="AD17" s="16">
        <f t="shared" si="9"/>
        <v>10767.7</v>
      </c>
      <c r="AE17" s="16">
        <f t="shared" si="9"/>
        <v>10802.274999999998</v>
      </c>
      <c r="AF17" s="16">
        <f t="shared" si="9"/>
        <v>10811.7</v>
      </c>
      <c r="AG17" s="16">
        <f t="shared" si="9"/>
        <v>10767.175000000001</v>
      </c>
      <c r="AH17" s="16">
        <f t="shared" si="9"/>
        <v>10714.974999999999</v>
      </c>
      <c r="AI17" s="16">
        <f t="shared" si="9"/>
        <v>10832.174999999999</v>
      </c>
      <c r="AJ17" s="16">
        <f t="shared" si="9"/>
        <v>10883.599999999999</v>
      </c>
      <c r="AK17" s="16">
        <f t="shared" si="9"/>
        <v>10874.924999999999</v>
      </c>
      <c r="AL17" s="16">
        <f t="shared" si="9"/>
        <v>10879.575000000001</v>
      </c>
      <c r="AM17" s="16">
        <f t="shared" si="9"/>
        <v>10923.800000000003</v>
      </c>
      <c r="AN17" s="16">
        <f t="shared" si="9"/>
        <v>10893.449999999997</v>
      </c>
      <c r="AO17" s="16">
        <f t="shared" si="9"/>
        <v>10821.725</v>
      </c>
      <c r="AP17" s="16">
        <f t="shared" si="9"/>
        <v>10824.225</v>
      </c>
      <c r="AQ17" s="16">
        <f t="shared" si="9"/>
        <v>10768.5</v>
      </c>
      <c r="AR17" s="16">
        <f t="shared" si="9"/>
        <v>10598.199999999999</v>
      </c>
      <c r="AS17" s="16">
        <f t="shared" si="9"/>
        <v>10646.25</v>
      </c>
      <c r="AT17" s="16">
        <f t="shared" si="9"/>
        <v>10617.925000000001</v>
      </c>
      <c r="AU17" s="16">
        <f t="shared" si="9"/>
        <v>10632.325000000001</v>
      </c>
      <c r="AV17" s="16">
        <f t="shared" si="9"/>
        <v>10754.75</v>
      </c>
      <c r="AW17" s="65">
        <f t="shared" si="9"/>
        <v>10853.55</v>
      </c>
      <c r="AX17" s="16">
        <f t="shared" si="9"/>
        <v>10863.2</v>
      </c>
      <c r="AY17" s="16">
        <f t="shared" si="9"/>
        <v>10910.524999999998</v>
      </c>
      <c r="AZ17" s="16">
        <f t="shared" si="9"/>
        <v>11012.575000000001</v>
      </c>
      <c r="BA17" s="16">
        <f t="shared" si="9"/>
        <v>11056.5</v>
      </c>
      <c r="BB17" s="16">
        <f t="shared" si="9"/>
        <v>10934.525000000001</v>
      </c>
      <c r="BC17" s="16">
        <f>(BC14+BC18)/2</f>
        <v>10872.95</v>
      </c>
      <c r="BD17" s="16">
        <f>(BD14+BD18)/2</f>
        <v>10827.6</v>
      </c>
      <c r="BE17" s="16">
        <f>(BE14+BE18)/2</f>
        <v>10782.875</v>
      </c>
      <c r="BF17" s="16">
        <f>(BF14+BF18)/2</f>
        <v>10732.4</v>
      </c>
      <c r="BG17" s="16">
        <f>(BG14+BG18)/2</f>
        <v>10672.400000000001</v>
      </c>
    </row>
    <row r="18" spans="1:59" ht="14.55" customHeight="1" x14ac:dyDescent="0.3">
      <c r="A18" s="12"/>
      <c r="B18" s="13"/>
      <c r="C18" s="13"/>
      <c r="D18" s="14" t="s">
        <v>16</v>
      </c>
      <c r="E18" s="78">
        <f t="shared" ref="E18:BB18" si="10">2*E14-E2</f>
        <v>10839</v>
      </c>
      <c r="F18" s="78">
        <f t="shared" si="10"/>
        <v>10838.25</v>
      </c>
      <c r="G18" s="78">
        <f t="shared" si="10"/>
        <v>10746.883333333335</v>
      </c>
      <c r="H18" s="79">
        <f t="shared" si="10"/>
        <v>10552.050000000001</v>
      </c>
      <c r="I18" s="79">
        <f t="shared" si="10"/>
        <v>10627.183333333334</v>
      </c>
      <c r="J18" s="79">
        <f t="shared" si="10"/>
        <v>10455.983333333335</v>
      </c>
      <c r="K18" s="79">
        <f t="shared" si="10"/>
        <v>10399.616666666667</v>
      </c>
      <c r="L18" s="79">
        <f t="shared" si="10"/>
        <v>10614.866666666665</v>
      </c>
      <c r="M18" s="79">
        <f t="shared" si="10"/>
        <v>10747.83333333333</v>
      </c>
      <c r="N18" s="79">
        <f t="shared" si="10"/>
        <v>10766.45</v>
      </c>
      <c r="O18" s="79">
        <f t="shared" si="10"/>
        <v>10855.35</v>
      </c>
      <c r="P18" s="79">
        <f t="shared" si="10"/>
        <v>10846.733333333335</v>
      </c>
      <c r="Q18" s="79">
        <f t="shared" si="10"/>
        <v>10935.15</v>
      </c>
      <c r="R18" s="79">
        <f t="shared" si="10"/>
        <v>10900.316666666669</v>
      </c>
      <c r="S18" s="79">
        <f t="shared" si="10"/>
        <v>10673.883333333333</v>
      </c>
      <c r="T18" s="79">
        <f t="shared" si="10"/>
        <v>10614.400000000001</v>
      </c>
      <c r="U18" s="79">
        <f t="shared" si="10"/>
        <v>10593.766666666666</v>
      </c>
      <c r="V18" s="79">
        <f t="shared" si="10"/>
        <v>10751.433333333334</v>
      </c>
      <c r="W18" s="79">
        <f t="shared" si="10"/>
        <v>10820.166666666666</v>
      </c>
      <c r="X18" s="79">
        <f t="shared" si="10"/>
        <v>10835.983333333334</v>
      </c>
      <c r="Y18" s="79">
        <f t="shared" si="10"/>
        <v>10836.933333333336</v>
      </c>
      <c r="Z18" s="79">
        <f t="shared" si="10"/>
        <v>10719.916666666666</v>
      </c>
      <c r="AA18" s="79">
        <f t="shared" si="10"/>
        <v>10617.650000000001</v>
      </c>
      <c r="AB18" s="79">
        <f t="shared" si="10"/>
        <v>10656.98333333333</v>
      </c>
      <c r="AC18" s="22">
        <f t="shared" si="10"/>
        <v>10735.98333333333</v>
      </c>
      <c r="AD18" s="22">
        <f t="shared" si="10"/>
        <v>10750.783333333333</v>
      </c>
      <c r="AE18" s="22">
        <f t="shared" si="10"/>
        <v>10779.566666666664</v>
      </c>
      <c r="AF18" s="22">
        <f t="shared" si="10"/>
        <v>10795.816666666668</v>
      </c>
      <c r="AG18" s="22">
        <f t="shared" si="10"/>
        <v>10739.516666666668</v>
      </c>
      <c r="AH18" s="22">
        <f t="shared" si="10"/>
        <v>10683.966666666664</v>
      </c>
      <c r="AI18" s="22">
        <f t="shared" si="10"/>
        <v>10810.583333333332</v>
      </c>
      <c r="AJ18" s="22">
        <f t="shared" si="10"/>
        <v>10868.749999999998</v>
      </c>
      <c r="AK18" s="22">
        <f t="shared" si="10"/>
        <v>10856.35</v>
      </c>
      <c r="AL18" s="22">
        <f t="shared" si="10"/>
        <v>10863.366666666669</v>
      </c>
      <c r="AM18" s="22">
        <f t="shared" si="10"/>
        <v>10902.583333333336</v>
      </c>
      <c r="AN18" s="22">
        <f t="shared" si="10"/>
        <v>10874.666666666664</v>
      </c>
      <c r="AO18" s="22">
        <f t="shared" si="10"/>
        <v>10780.7</v>
      </c>
      <c r="AP18" s="22">
        <f t="shared" si="10"/>
        <v>10810.1</v>
      </c>
      <c r="AQ18" s="22">
        <f t="shared" si="10"/>
        <v>10714.099999999999</v>
      </c>
      <c r="AR18" s="22">
        <f t="shared" si="10"/>
        <v>10469.216666666665</v>
      </c>
      <c r="AS18" s="22">
        <f t="shared" si="10"/>
        <v>10593.516666666666</v>
      </c>
      <c r="AT18" s="22">
        <f t="shared" si="10"/>
        <v>10593.783333333335</v>
      </c>
      <c r="AU18" s="22">
        <f t="shared" si="10"/>
        <v>10606.366666666669</v>
      </c>
      <c r="AV18" s="22">
        <f t="shared" si="10"/>
        <v>10726.983333333334</v>
      </c>
      <c r="AW18" s="80">
        <f t="shared" si="10"/>
        <v>10810.25</v>
      </c>
      <c r="AX18" s="22">
        <f t="shared" si="10"/>
        <v>10841.633333333333</v>
      </c>
      <c r="AY18" s="22">
        <f t="shared" si="10"/>
        <v>10895.133333333331</v>
      </c>
      <c r="AZ18" s="22">
        <f t="shared" si="10"/>
        <v>10992.566666666668</v>
      </c>
      <c r="BA18" s="22">
        <f t="shared" si="10"/>
        <v>11035.966666666665</v>
      </c>
      <c r="BB18" s="22">
        <f t="shared" si="10"/>
        <v>10898.966666666667</v>
      </c>
      <c r="BC18" s="22">
        <f>2*BC14-BC2</f>
        <v>10853.633333333333</v>
      </c>
      <c r="BD18" s="22">
        <f>2*BD14-BD2</f>
        <v>10799.833333333334</v>
      </c>
      <c r="BE18" s="22">
        <f>2*BE14-BE2</f>
        <v>10746.616666666667</v>
      </c>
      <c r="BF18" s="22">
        <f>2*BF14-BF2</f>
        <v>10712.3</v>
      </c>
      <c r="BG18" s="22">
        <f>2*BG14-BG2</f>
        <v>10634.616666666669</v>
      </c>
    </row>
    <row r="19" spans="1:59" ht="14.55" customHeight="1" x14ac:dyDescent="0.3">
      <c r="A19" s="12"/>
      <c r="B19" s="13"/>
      <c r="C19" s="13"/>
      <c r="D19" s="14" t="s">
        <v>17</v>
      </c>
      <c r="E19" s="64">
        <f t="shared" ref="E19:BB19" si="11">(E18+E20)/2</f>
        <v>10816.625</v>
      </c>
      <c r="F19" s="64">
        <f t="shared" si="11"/>
        <v>10822.625</v>
      </c>
      <c r="G19" s="64">
        <f t="shared" si="11"/>
        <v>10728.875000000002</v>
      </c>
      <c r="H19" s="64">
        <f t="shared" si="11"/>
        <v>10527.5</v>
      </c>
      <c r="I19" s="64">
        <f t="shared" si="11"/>
        <v>10593.925000000001</v>
      </c>
      <c r="J19" s="64">
        <f t="shared" si="11"/>
        <v>10439.750000000002</v>
      </c>
      <c r="K19" s="64">
        <f t="shared" si="11"/>
        <v>10324.85</v>
      </c>
      <c r="L19" s="64">
        <f t="shared" si="11"/>
        <v>10553.499999999998</v>
      </c>
      <c r="M19" s="64">
        <f t="shared" si="11"/>
        <v>10725.974999999999</v>
      </c>
      <c r="N19" s="64">
        <f t="shared" si="11"/>
        <v>10746.95</v>
      </c>
      <c r="O19" s="64">
        <f t="shared" si="11"/>
        <v>10838.85</v>
      </c>
      <c r="P19" s="64">
        <f t="shared" si="11"/>
        <v>10815.750000000002</v>
      </c>
      <c r="Q19" s="64">
        <f t="shared" si="11"/>
        <v>10919.075000000001</v>
      </c>
      <c r="R19" s="64">
        <f t="shared" si="11"/>
        <v>10874.625000000002</v>
      </c>
      <c r="S19" s="64">
        <f t="shared" si="11"/>
        <v>10633.825000000001</v>
      </c>
      <c r="T19" s="64">
        <f t="shared" si="11"/>
        <v>10589.850000000002</v>
      </c>
      <c r="U19" s="64">
        <f t="shared" si="11"/>
        <v>10525.724999999999</v>
      </c>
      <c r="V19" s="64">
        <f t="shared" si="11"/>
        <v>10737.25</v>
      </c>
      <c r="W19" s="64">
        <f t="shared" si="11"/>
        <v>10800.3</v>
      </c>
      <c r="X19" s="64">
        <f t="shared" si="11"/>
        <v>10822.7</v>
      </c>
      <c r="Y19" s="64">
        <f t="shared" si="11"/>
        <v>10800.350000000002</v>
      </c>
      <c r="Z19" s="64">
        <f t="shared" si="11"/>
        <v>10683.625</v>
      </c>
      <c r="AA19" s="64">
        <f t="shared" si="11"/>
        <v>10590.350000000002</v>
      </c>
      <c r="AB19" s="64">
        <f t="shared" si="11"/>
        <v>10621.799999999997</v>
      </c>
      <c r="AC19" s="16">
        <f t="shared" si="11"/>
        <v>10718.074999999997</v>
      </c>
      <c r="AD19" s="16">
        <f t="shared" si="11"/>
        <v>10725.099999999999</v>
      </c>
      <c r="AE19" s="16">
        <f t="shared" si="11"/>
        <v>10741.774999999998</v>
      </c>
      <c r="AF19" s="16">
        <f t="shared" si="11"/>
        <v>10782.924999999999</v>
      </c>
      <c r="AG19" s="16">
        <f t="shared" si="11"/>
        <v>10711.800000000001</v>
      </c>
      <c r="AH19" s="16">
        <f t="shared" si="11"/>
        <v>10657.149999999998</v>
      </c>
      <c r="AI19" s="16">
        <f t="shared" si="11"/>
        <v>10772.474999999999</v>
      </c>
      <c r="AJ19" s="16">
        <f t="shared" si="11"/>
        <v>10857.974999999999</v>
      </c>
      <c r="AK19" s="16">
        <f t="shared" si="11"/>
        <v>10831.924999999999</v>
      </c>
      <c r="AL19" s="16">
        <f t="shared" si="11"/>
        <v>10841.575000000001</v>
      </c>
      <c r="AM19" s="16">
        <f t="shared" si="11"/>
        <v>10872.95</v>
      </c>
      <c r="AN19" s="16">
        <f t="shared" si="11"/>
        <v>10850.624999999998</v>
      </c>
      <c r="AO19" s="16">
        <f t="shared" si="11"/>
        <v>10755.300000000001</v>
      </c>
      <c r="AP19" s="16">
        <f t="shared" si="11"/>
        <v>10790.25</v>
      </c>
      <c r="AQ19" s="16">
        <f t="shared" si="11"/>
        <v>10680.875</v>
      </c>
      <c r="AR19" s="16">
        <f t="shared" si="11"/>
        <v>10272.549999999999</v>
      </c>
      <c r="AS19" s="16">
        <f t="shared" si="11"/>
        <v>10559.5</v>
      </c>
      <c r="AT19" s="16">
        <f t="shared" si="11"/>
        <v>10564.575000000001</v>
      </c>
      <c r="AU19" s="16">
        <f t="shared" si="11"/>
        <v>10583.650000000001</v>
      </c>
      <c r="AV19" s="16">
        <f t="shared" si="11"/>
        <v>10675</v>
      </c>
      <c r="AW19" s="65">
        <f t="shared" si="11"/>
        <v>10768.55</v>
      </c>
      <c r="AX19" s="16">
        <f t="shared" si="11"/>
        <v>10806.325000000001</v>
      </c>
      <c r="AY19" s="16">
        <f t="shared" si="11"/>
        <v>10875.524999999998</v>
      </c>
      <c r="AZ19" s="16">
        <f t="shared" si="11"/>
        <v>10957.625</v>
      </c>
      <c r="BA19" s="16">
        <f t="shared" si="11"/>
        <v>11019.25</v>
      </c>
      <c r="BB19" s="16">
        <f t="shared" si="11"/>
        <v>10876.650000000001</v>
      </c>
      <c r="BC19" s="16">
        <f>(BC18+BC20)/2</f>
        <v>10836.05</v>
      </c>
      <c r="BD19" s="16">
        <f>(BD18+BD20)/2</f>
        <v>10784.05</v>
      </c>
      <c r="BE19" s="16">
        <f>(BE18+BE20)/2</f>
        <v>10723.1</v>
      </c>
      <c r="BF19" s="16">
        <f>(BF18+BF20)/2</f>
        <v>10695.424999999999</v>
      </c>
      <c r="BG19" s="16">
        <f>(BG18+BG20)/2</f>
        <v>10589.725000000002</v>
      </c>
    </row>
    <row r="20" spans="1:59" ht="14.55" customHeight="1" x14ac:dyDescent="0.3">
      <c r="A20" s="12"/>
      <c r="B20" s="13"/>
      <c r="C20" s="13"/>
      <c r="D20" s="14" t="s">
        <v>18</v>
      </c>
      <c r="E20" s="81">
        <f t="shared" ref="E20:BB20" si="12">E14-E50</f>
        <v>10794.25</v>
      </c>
      <c r="F20" s="81">
        <f t="shared" si="12"/>
        <v>10807</v>
      </c>
      <c r="G20" s="81">
        <f t="shared" si="12"/>
        <v>10710.866666666669</v>
      </c>
      <c r="H20" s="82">
        <f t="shared" si="12"/>
        <v>10502.95</v>
      </c>
      <c r="I20" s="82">
        <f t="shared" si="12"/>
        <v>10560.666666666668</v>
      </c>
      <c r="J20" s="82">
        <f t="shared" si="12"/>
        <v>10423.516666666668</v>
      </c>
      <c r="K20" s="82">
        <f t="shared" si="12"/>
        <v>10250.083333333334</v>
      </c>
      <c r="L20" s="82">
        <f t="shared" si="12"/>
        <v>10492.133333333331</v>
      </c>
      <c r="M20" s="82">
        <f t="shared" si="12"/>
        <v>10704.116666666665</v>
      </c>
      <c r="N20" s="82">
        <f t="shared" si="12"/>
        <v>10727.45</v>
      </c>
      <c r="O20" s="82">
        <f t="shared" si="12"/>
        <v>10822.35</v>
      </c>
      <c r="P20" s="82">
        <f t="shared" si="12"/>
        <v>10784.766666666668</v>
      </c>
      <c r="Q20" s="82">
        <f t="shared" si="12"/>
        <v>10903</v>
      </c>
      <c r="R20" s="82">
        <f t="shared" si="12"/>
        <v>10848.933333333334</v>
      </c>
      <c r="S20" s="82">
        <f t="shared" si="12"/>
        <v>10593.766666666666</v>
      </c>
      <c r="T20" s="82">
        <f t="shared" si="12"/>
        <v>10565.300000000001</v>
      </c>
      <c r="U20" s="82">
        <f t="shared" si="12"/>
        <v>10457.683333333332</v>
      </c>
      <c r="V20" s="82">
        <f t="shared" si="12"/>
        <v>10723.066666666668</v>
      </c>
      <c r="W20" s="82">
        <f t="shared" si="12"/>
        <v>10780.433333333332</v>
      </c>
      <c r="X20" s="82">
        <f t="shared" si="12"/>
        <v>10809.416666666668</v>
      </c>
      <c r="Y20" s="82">
        <f t="shared" si="12"/>
        <v>10763.766666666668</v>
      </c>
      <c r="Z20" s="82">
        <f t="shared" si="12"/>
        <v>10647.333333333332</v>
      </c>
      <c r="AA20" s="82">
        <f t="shared" si="12"/>
        <v>10563.050000000001</v>
      </c>
      <c r="AB20" s="82">
        <f t="shared" si="12"/>
        <v>10586.616666666665</v>
      </c>
      <c r="AC20" s="23">
        <f t="shared" si="12"/>
        <v>10700.166666666664</v>
      </c>
      <c r="AD20" s="23">
        <f t="shared" si="12"/>
        <v>10699.416666666666</v>
      </c>
      <c r="AE20" s="23">
        <f t="shared" si="12"/>
        <v>10703.983333333332</v>
      </c>
      <c r="AF20" s="23">
        <f t="shared" si="12"/>
        <v>10770.033333333333</v>
      </c>
      <c r="AG20" s="23">
        <f t="shared" si="12"/>
        <v>10684.083333333334</v>
      </c>
      <c r="AH20" s="23">
        <f t="shared" si="12"/>
        <v>10630.333333333332</v>
      </c>
      <c r="AI20" s="23">
        <f t="shared" si="12"/>
        <v>10734.366666666665</v>
      </c>
      <c r="AJ20" s="23">
        <f t="shared" si="12"/>
        <v>10847.199999999999</v>
      </c>
      <c r="AK20" s="23">
        <f t="shared" si="12"/>
        <v>10807.5</v>
      </c>
      <c r="AL20" s="23">
        <f t="shared" si="12"/>
        <v>10819.783333333335</v>
      </c>
      <c r="AM20" s="23">
        <f t="shared" si="12"/>
        <v>10843.316666666668</v>
      </c>
      <c r="AN20" s="23">
        <f t="shared" si="12"/>
        <v>10826.583333333332</v>
      </c>
      <c r="AO20" s="23">
        <f t="shared" si="12"/>
        <v>10729.900000000001</v>
      </c>
      <c r="AP20" s="23">
        <f t="shared" si="12"/>
        <v>10770.4</v>
      </c>
      <c r="AQ20" s="23">
        <f t="shared" si="12"/>
        <v>10647.65</v>
      </c>
      <c r="AR20" s="23">
        <f t="shared" si="12"/>
        <v>10075.883333333333</v>
      </c>
      <c r="AS20" s="23">
        <f t="shared" si="12"/>
        <v>10525.483333333334</v>
      </c>
      <c r="AT20" s="23">
        <f t="shared" si="12"/>
        <v>10535.366666666667</v>
      </c>
      <c r="AU20" s="23">
        <f t="shared" si="12"/>
        <v>10560.933333333334</v>
      </c>
      <c r="AV20" s="23">
        <f t="shared" si="12"/>
        <v>10623.016666666666</v>
      </c>
      <c r="AW20" s="83">
        <f t="shared" si="12"/>
        <v>10726.85</v>
      </c>
      <c r="AX20" s="23">
        <f t="shared" si="12"/>
        <v>10771.016666666666</v>
      </c>
      <c r="AY20" s="23">
        <f t="shared" si="12"/>
        <v>10855.916666666666</v>
      </c>
      <c r="AZ20" s="23">
        <f t="shared" si="12"/>
        <v>10922.683333333334</v>
      </c>
      <c r="BA20" s="23">
        <f t="shared" si="12"/>
        <v>11002.533333333333</v>
      </c>
      <c r="BB20" s="23">
        <f t="shared" si="12"/>
        <v>10854.333333333334</v>
      </c>
      <c r="BC20" s="23">
        <f>BC14-BC50</f>
        <v>10818.466666666667</v>
      </c>
      <c r="BD20" s="23">
        <f>BD14-BD50</f>
        <v>10768.266666666666</v>
      </c>
      <c r="BE20" s="23">
        <f>BE14-BE50</f>
        <v>10699.583333333334</v>
      </c>
      <c r="BF20" s="23">
        <f>BF14-BF50</f>
        <v>10678.55</v>
      </c>
      <c r="BG20" s="23">
        <f>BG14-BG50</f>
        <v>10544.833333333334</v>
      </c>
    </row>
    <row r="21" spans="1:59" ht="14.55" customHeight="1" x14ac:dyDescent="0.3">
      <c r="A21" s="12"/>
      <c r="B21" s="13"/>
      <c r="C21" s="13"/>
      <c r="D21" s="14" t="s">
        <v>19</v>
      </c>
      <c r="E21" s="64">
        <f t="shared" ref="E21:BB21" si="13">(E20+E22)/2</f>
        <v>10768.7</v>
      </c>
      <c r="F21" s="64">
        <f t="shared" si="13"/>
        <v>10793.825000000001</v>
      </c>
      <c r="G21" s="64">
        <f t="shared" si="13"/>
        <v>10692.325000000003</v>
      </c>
      <c r="H21" s="64">
        <f t="shared" si="13"/>
        <v>10460.300000000001</v>
      </c>
      <c r="I21" s="64">
        <f t="shared" si="13"/>
        <v>10541.325000000001</v>
      </c>
      <c r="J21" s="64">
        <f t="shared" si="13"/>
        <v>10397.800000000003</v>
      </c>
      <c r="K21" s="64">
        <f t="shared" si="13"/>
        <v>10208.200000000001</v>
      </c>
      <c r="L21" s="64">
        <f t="shared" si="13"/>
        <v>10457.799999999997</v>
      </c>
      <c r="M21" s="64">
        <f t="shared" si="13"/>
        <v>10681.424999999997</v>
      </c>
      <c r="N21" s="64">
        <f t="shared" si="13"/>
        <v>10715.125</v>
      </c>
      <c r="O21" s="64">
        <f t="shared" si="13"/>
        <v>10811.1</v>
      </c>
      <c r="P21" s="64">
        <f t="shared" si="13"/>
        <v>10767.600000000002</v>
      </c>
      <c r="Q21" s="64">
        <f t="shared" si="13"/>
        <v>10890.5</v>
      </c>
      <c r="R21" s="64">
        <f t="shared" si="13"/>
        <v>10833.375000000002</v>
      </c>
      <c r="S21" s="64">
        <f t="shared" si="13"/>
        <v>10521.325000000001</v>
      </c>
      <c r="T21" s="64">
        <f t="shared" si="13"/>
        <v>10523.325000000001</v>
      </c>
      <c r="U21" s="64">
        <f t="shared" si="13"/>
        <v>10419.25</v>
      </c>
      <c r="V21" s="64">
        <f t="shared" si="13"/>
        <v>10702.375</v>
      </c>
      <c r="W21" s="64">
        <f t="shared" si="13"/>
        <v>10762.074999999999</v>
      </c>
      <c r="X21" s="64">
        <f t="shared" si="13"/>
        <v>10787.525000000001</v>
      </c>
      <c r="Y21" s="64">
        <f t="shared" si="13"/>
        <v>10742.100000000002</v>
      </c>
      <c r="Z21" s="64">
        <f t="shared" si="13"/>
        <v>10603.474999999999</v>
      </c>
      <c r="AA21" s="64">
        <f t="shared" si="13"/>
        <v>10513.95</v>
      </c>
      <c r="AB21" s="64">
        <f t="shared" si="13"/>
        <v>10565.599999999999</v>
      </c>
      <c r="AC21" s="16">
        <f t="shared" si="13"/>
        <v>10675.174999999996</v>
      </c>
      <c r="AD21" s="16">
        <f t="shared" si="13"/>
        <v>10682.5</v>
      </c>
      <c r="AE21" s="16">
        <f t="shared" si="13"/>
        <v>10681.274999999998</v>
      </c>
      <c r="AF21" s="16">
        <f t="shared" si="13"/>
        <v>10754.15</v>
      </c>
      <c r="AG21" s="16">
        <f t="shared" si="13"/>
        <v>10656.425000000001</v>
      </c>
      <c r="AH21" s="16">
        <f t="shared" si="13"/>
        <v>10599.324999999997</v>
      </c>
      <c r="AI21" s="16">
        <f t="shared" si="13"/>
        <v>10712.774999999998</v>
      </c>
      <c r="AJ21" s="16">
        <f t="shared" si="13"/>
        <v>10832.349999999999</v>
      </c>
      <c r="AK21" s="16">
        <f t="shared" si="13"/>
        <v>10788.924999999999</v>
      </c>
      <c r="AL21" s="16">
        <f t="shared" si="13"/>
        <v>10803.575000000001</v>
      </c>
      <c r="AM21" s="16">
        <f t="shared" si="13"/>
        <v>10822.100000000002</v>
      </c>
      <c r="AN21" s="16">
        <f t="shared" si="13"/>
        <v>10807.8</v>
      </c>
      <c r="AO21" s="16">
        <f t="shared" si="13"/>
        <v>10688.875000000002</v>
      </c>
      <c r="AP21" s="16">
        <f t="shared" si="13"/>
        <v>10756.275</v>
      </c>
      <c r="AQ21" s="16">
        <f t="shared" si="13"/>
        <v>10593.25</v>
      </c>
      <c r="AR21" s="16">
        <f t="shared" si="13"/>
        <v>9946.9</v>
      </c>
      <c r="AS21" s="16">
        <f t="shared" si="13"/>
        <v>10472.75</v>
      </c>
      <c r="AT21" s="16">
        <f t="shared" si="13"/>
        <v>10511.225</v>
      </c>
      <c r="AU21" s="16">
        <f t="shared" si="13"/>
        <v>10534.975000000002</v>
      </c>
      <c r="AV21" s="16">
        <f t="shared" si="13"/>
        <v>10595.25</v>
      </c>
      <c r="AW21" s="65">
        <f t="shared" si="13"/>
        <v>10683.55</v>
      </c>
      <c r="AX21" s="16">
        <f t="shared" si="13"/>
        <v>10749.45</v>
      </c>
      <c r="AY21" s="16">
        <f t="shared" si="13"/>
        <v>10840.524999999998</v>
      </c>
      <c r="AZ21" s="16">
        <f t="shared" si="13"/>
        <v>10902.675000000001</v>
      </c>
      <c r="BA21" s="16">
        <f t="shared" si="13"/>
        <v>10982</v>
      </c>
      <c r="BB21" s="16">
        <f t="shared" si="13"/>
        <v>10818.775000000001</v>
      </c>
      <c r="BC21" s="16">
        <f>(BC20+BC22)/2</f>
        <v>10799.150000000001</v>
      </c>
      <c r="BD21" s="16">
        <f>(BD20+BD22)/2</f>
        <v>10740.5</v>
      </c>
      <c r="BE21" s="16">
        <f>(BE20+BE22)/2</f>
        <v>10663.325000000001</v>
      </c>
      <c r="BF21" s="16">
        <f>(BF20+BF22)/2</f>
        <v>10658.449999999999</v>
      </c>
      <c r="BG21" s="16">
        <f>(BG20+BG22)/2</f>
        <v>10507.050000000001</v>
      </c>
    </row>
    <row r="22" spans="1:59" ht="14.55" customHeight="1" x14ac:dyDescent="0.3">
      <c r="A22" s="12"/>
      <c r="B22" s="13"/>
      <c r="C22" s="13"/>
      <c r="D22" s="14" t="s">
        <v>20</v>
      </c>
      <c r="E22" s="84">
        <f t="shared" ref="E22:BB22" si="14">E18-E50</f>
        <v>10743.15</v>
      </c>
      <c r="F22" s="84">
        <f t="shared" si="14"/>
        <v>10780.65</v>
      </c>
      <c r="G22" s="84">
        <f t="shared" si="14"/>
        <v>10673.783333333336</v>
      </c>
      <c r="H22" s="85">
        <f t="shared" si="14"/>
        <v>10417.650000000001</v>
      </c>
      <c r="I22" s="85">
        <f t="shared" si="14"/>
        <v>10521.983333333335</v>
      </c>
      <c r="J22" s="85">
        <f t="shared" si="14"/>
        <v>10372.083333333336</v>
      </c>
      <c r="K22" s="85">
        <f t="shared" si="14"/>
        <v>10166.316666666668</v>
      </c>
      <c r="L22" s="85">
        <f t="shared" si="14"/>
        <v>10423.466666666664</v>
      </c>
      <c r="M22" s="85">
        <f t="shared" si="14"/>
        <v>10658.73333333333</v>
      </c>
      <c r="N22" s="85">
        <f t="shared" si="14"/>
        <v>10702.800000000001</v>
      </c>
      <c r="O22" s="85">
        <f t="shared" si="14"/>
        <v>10799.85</v>
      </c>
      <c r="P22" s="85">
        <f t="shared" si="14"/>
        <v>10750.433333333336</v>
      </c>
      <c r="Q22" s="85">
        <f t="shared" si="14"/>
        <v>10878</v>
      </c>
      <c r="R22" s="85">
        <f t="shared" si="14"/>
        <v>10817.816666666669</v>
      </c>
      <c r="S22" s="85">
        <f t="shared" si="14"/>
        <v>10448.883333333333</v>
      </c>
      <c r="T22" s="85">
        <f t="shared" si="14"/>
        <v>10481.350000000002</v>
      </c>
      <c r="U22" s="85">
        <f t="shared" si="14"/>
        <v>10380.816666666666</v>
      </c>
      <c r="V22" s="85">
        <f t="shared" si="14"/>
        <v>10681.683333333334</v>
      </c>
      <c r="W22" s="85">
        <f t="shared" si="14"/>
        <v>10743.716666666665</v>
      </c>
      <c r="X22" s="85">
        <f t="shared" si="14"/>
        <v>10765.633333333335</v>
      </c>
      <c r="Y22" s="85">
        <f t="shared" si="14"/>
        <v>10720.433333333336</v>
      </c>
      <c r="Z22" s="85">
        <f t="shared" si="14"/>
        <v>10559.616666666665</v>
      </c>
      <c r="AA22" s="85">
        <f t="shared" si="14"/>
        <v>10464.850000000002</v>
      </c>
      <c r="AB22" s="85">
        <f t="shared" si="14"/>
        <v>10544.58333333333</v>
      </c>
      <c r="AC22" s="24">
        <f t="shared" si="14"/>
        <v>10650.183333333329</v>
      </c>
      <c r="AD22" s="24">
        <f t="shared" si="14"/>
        <v>10665.583333333332</v>
      </c>
      <c r="AE22" s="24">
        <f t="shared" si="14"/>
        <v>10658.566666666664</v>
      </c>
      <c r="AF22" s="24">
        <f t="shared" si="14"/>
        <v>10738.266666666666</v>
      </c>
      <c r="AG22" s="24">
        <f t="shared" si="14"/>
        <v>10628.766666666668</v>
      </c>
      <c r="AH22" s="24">
        <f t="shared" si="14"/>
        <v>10568.316666666664</v>
      </c>
      <c r="AI22" s="24">
        <f t="shared" si="14"/>
        <v>10691.183333333331</v>
      </c>
      <c r="AJ22" s="24">
        <f t="shared" si="14"/>
        <v>10817.499999999998</v>
      </c>
      <c r="AK22" s="24">
        <f t="shared" si="14"/>
        <v>10770.35</v>
      </c>
      <c r="AL22" s="24">
        <f t="shared" si="14"/>
        <v>10787.366666666669</v>
      </c>
      <c r="AM22" s="24">
        <f t="shared" si="14"/>
        <v>10800.883333333335</v>
      </c>
      <c r="AN22" s="24">
        <f t="shared" si="14"/>
        <v>10789.016666666665</v>
      </c>
      <c r="AO22" s="24">
        <f t="shared" si="14"/>
        <v>10647.850000000002</v>
      </c>
      <c r="AP22" s="24">
        <f t="shared" si="14"/>
        <v>10742.15</v>
      </c>
      <c r="AQ22" s="24">
        <f t="shared" si="14"/>
        <v>10538.849999999999</v>
      </c>
      <c r="AR22" s="24">
        <f t="shared" si="14"/>
        <v>9817.9166666666661</v>
      </c>
      <c r="AS22" s="24">
        <f t="shared" si="14"/>
        <v>10420.016666666666</v>
      </c>
      <c r="AT22" s="24">
        <f t="shared" si="14"/>
        <v>10487.083333333334</v>
      </c>
      <c r="AU22" s="24">
        <f t="shared" si="14"/>
        <v>10509.016666666668</v>
      </c>
      <c r="AV22" s="24">
        <f t="shared" si="14"/>
        <v>10567.483333333334</v>
      </c>
      <c r="AW22" s="86">
        <f t="shared" si="14"/>
        <v>10640.25</v>
      </c>
      <c r="AX22" s="24">
        <f t="shared" si="14"/>
        <v>10727.883333333333</v>
      </c>
      <c r="AY22" s="24">
        <f t="shared" si="14"/>
        <v>10825.133333333331</v>
      </c>
      <c r="AZ22" s="24">
        <f t="shared" si="14"/>
        <v>10882.666666666668</v>
      </c>
      <c r="BA22" s="24">
        <f t="shared" si="14"/>
        <v>10961.466666666665</v>
      </c>
      <c r="BB22" s="24">
        <f t="shared" si="14"/>
        <v>10783.216666666667</v>
      </c>
      <c r="BC22" s="24">
        <f>BC18-BC50</f>
        <v>10779.833333333334</v>
      </c>
      <c r="BD22" s="24">
        <f>BD18-BD50</f>
        <v>10712.733333333334</v>
      </c>
      <c r="BE22" s="24">
        <f>BE18-BE50</f>
        <v>10627.066666666668</v>
      </c>
      <c r="BF22" s="24">
        <f>BF18-BF50</f>
        <v>10638.349999999999</v>
      </c>
      <c r="BG22" s="24">
        <f>BG18-BG50</f>
        <v>10469.266666666668</v>
      </c>
    </row>
    <row r="23" spans="1:59" ht="14.55" customHeight="1" x14ac:dyDescent="0.3">
      <c r="A23" s="138" t="s">
        <v>21</v>
      </c>
      <c r="B23" s="139"/>
      <c r="C23" s="139"/>
      <c r="D23" s="139"/>
      <c r="E23" s="87"/>
      <c r="F23" s="87"/>
      <c r="G23" s="87"/>
      <c r="H23" s="88"/>
      <c r="I23" s="88"/>
      <c r="J23" s="88"/>
      <c r="K23" s="88"/>
      <c r="L23" s="88"/>
      <c r="M23" s="88"/>
      <c r="N23" s="88"/>
      <c r="O23" s="88"/>
      <c r="P23" s="88"/>
      <c r="Q23" s="88"/>
      <c r="R23" s="88"/>
      <c r="S23" s="88"/>
      <c r="T23" s="88"/>
      <c r="U23" s="88"/>
      <c r="V23" s="88"/>
      <c r="W23" s="88"/>
      <c r="X23" s="88"/>
      <c r="Y23" s="88"/>
      <c r="Z23" s="88"/>
      <c r="AA23" s="88"/>
      <c r="AB23" s="88"/>
      <c r="AC23" s="25"/>
      <c r="AD23" s="25"/>
      <c r="AE23" s="25"/>
      <c r="AF23" s="25"/>
      <c r="AG23" s="25"/>
      <c r="AH23" s="25"/>
      <c r="AI23" s="25"/>
      <c r="AJ23" s="25"/>
      <c r="AK23" s="25"/>
      <c r="AL23" s="25"/>
      <c r="AM23" s="25"/>
      <c r="AN23" s="25"/>
      <c r="AO23" s="25"/>
      <c r="AP23" s="25"/>
      <c r="AQ23" s="25"/>
      <c r="AR23" s="25"/>
      <c r="AS23" s="25"/>
      <c r="AT23" s="25"/>
      <c r="AU23" s="25"/>
      <c r="AV23" s="25"/>
      <c r="AW23" s="89"/>
      <c r="AX23" s="25"/>
      <c r="AY23" s="25"/>
      <c r="AZ23" s="25"/>
      <c r="BA23" s="25"/>
      <c r="BB23" s="25"/>
      <c r="BC23" s="25"/>
      <c r="BD23" s="25"/>
      <c r="BE23" s="25"/>
      <c r="BF23" s="25"/>
      <c r="BG23" s="25"/>
    </row>
    <row r="24" spans="1:59" ht="14.55" customHeight="1" x14ac:dyDescent="0.3">
      <c r="A24" s="12"/>
      <c r="B24" s="13"/>
      <c r="C24" s="13"/>
      <c r="D24" s="14" t="s">
        <v>22</v>
      </c>
      <c r="E24" s="66">
        <f t="shared" ref="E24:BB24" si="15">(E2/E3)*E4</f>
        <v>10979.939374939491</v>
      </c>
      <c r="F24" s="66">
        <f t="shared" si="15"/>
        <v>10927.292206473528</v>
      </c>
      <c r="G24" s="66">
        <f t="shared" si="15"/>
        <v>10856.237705329851</v>
      </c>
      <c r="H24" s="67">
        <f t="shared" si="15"/>
        <v>10735.713743772578</v>
      </c>
      <c r="I24" s="67">
        <f t="shared" si="15"/>
        <v>10799.836436668285</v>
      </c>
      <c r="J24" s="67">
        <f t="shared" si="15"/>
        <v>10572.458129394412</v>
      </c>
      <c r="K24" s="67">
        <f t="shared" si="15"/>
        <v>10787.310675353327</v>
      </c>
      <c r="L24" s="67">
        <f t="shared" si="15"/>
        <v>10932.204257253239</v>
      </c>
      <c r="M24" s="67">
        <f t="shared" si="15"/>
        <v>10880.998542257777</v>
      </c>
      <c r="N24" s="67">
        <f t="shared" si="15"/>
        <v>10869.41581993285</v>
      </c>
      <c r="O24" s="67">
        <f t="shared" si="15"/>
        <v>10944.072617186959</v>
      </c>
      <c r="P24" s="67">
        <f t="shared" si="15"/>
        <v>11005.797522899318</v>
      </c>
      <c r="Q24" s="67">
        <f t="shared" si="15"/>
        <v>11024.655526628841</v>
      </c>
      <c r="R24" s="67">
        <f t="shared" si="15"/>
        <v>11034.743299433367</v>
      </c>
      <c r="S24" s="67">
        <f t="shared" si="15"/>
        <v>10979.321618639215</v>
      </c>
      <c r="T24" s="67">
        <f t="shared" si="15"/>
        <v>10796.728037185718</v>
      </c>
      <c r="U24" s="67">
        <f t="shared" si="15"/>
        <v>10946.747879596185</v>
      </c>
      <c r="V24" s="67">
        <f t="shared" si="15"/>
        <v>10849.649462815099</v>
      </c>
      <c r="W24" s="67">
        <f t="shared" si="15"/>
        <v>10936.652134804455</v>
      </c>
      <c r="X24" s="67">
        <f t="shared" si="15"/>
        <v>10932.960606318871</v>
      </c>
      <c r="Y24" s="67">
        <f t="shared" si="15"/>
        <v>11027.710334872445</v>
      </c>
      <c r="Z24" s="67">
        <f t="shared" si="15"/>
        <v>10953.657866055586</v>
      </c>
      <c r="AA24" s="67">
        <f t="shared" si="15"/>
        <v>10825.20765505921</v>
      </c>
      <c r="AB24" s="67">
        <f t="shared" si="15"/>
        <v>10840.793771316206</v>
      </c>
      <c r="AC24" s="17">
        <f t="shared" si="15"/>
        <v>10857.772794798213</v>
      </c>
      <c r="AD24" s="17">
        <f t="shared" si="15"/>
        <v>10887.896924743205</v>
      </c>
      <c r="AE24" s="17">
        <f t="shared" si="15"/>
        <v>10977.34036876477</v>
      </c>
      <c r="AF24" s="17">
        <f t="shared" si="15"/>
        <v>10879.255490751542</v>
      </c>
      <c r="AG24" s="17">
        <f t="shared" si="15"/>
        <v>10906.272859051718</v>
      </c>
      <c r="AH24" s="17">
        <f t="shared" si="15"/>
        <v>10853.739430527434</v>
      </c>
      <c r="AI24" s="17">
        <f t="shared" si="15"/>
        <v>11007.410335373066</v>
      </c>
      <c r="AJ24" s="17">
        <f t="shared" si="15"/>
        <v>10941.613138394212</v>
      </c>
      <c r="AK24" s="17">
        <f t="shared" si="15"/>
        <v>10991.680172250833</v>
      </c>
      <c r="AL24" s="17">
        <f t="shared" si="15"/>
        <v>10983.333424559076</v>
      </c>
      <c r="AM24" s="17">
        <f t="shared" si="15"/>
        <v>11064.260963415476</v>
      </c>
      <c r="AN24" s="17">
        <f t="shared" si="15"/>
        <v>11008.861986441645</v>
      </c>
      <c r="AO24" s="17">
        <f t="shared" si="15"/>
        <v>10964.590217305849</v>
      </c>
      <c r="AP24" s="17">
        <f t="shared" si="15"/>
        <v>10918.071858982374</v>
      </c>
      <c r="AQ24" s="17">
        <f t="shared" si="15"/>
        <v>10956.192650456236</v>
      </c>
      <c r="AR24" s="17">
        <f t="shared" si="15"/>
        <v>11547.171783265674</v>
      </c>
      <c r="AS24" s="17">
        <f t="shared" si="15"/>
        <v>10835.549400335813</v>
      </c>
      <c r="AT24" s="17">
        <f t="shared" si="15"/>
        <v>10759.591092864939</v>
      </c>
      <c r="AU24" s="17">
        <f t="shared" si="15"/>
        <v>10749.507282209774</v>
      </c>
      <c r="AV24" s="17">
        <f t="shared" si="15"/>
        <v>10992.726320286933</v>
      </c>
      <c r="AW24" s="68">
        <f t="shared" si="15"/>
        <v>11064.910837198118</v>
      </c>
      <c r="AX24" s="17">
        <f t="shared" si="15"/>
        <v>11027.031877216425</v>
      </c>
      <c r="AY24" s="17">
        <f t="shared" si="15"/>
        <v>11004.656383017811</v>
      </c>
      <c r="AZ24" s="17">
        <f t="shared" si="15"/>
        <v>11173.34998403678</v>
      </c>
      <c r="BA24" s="17">
        <f t="shared" si="15"/>
        <v>11144.074046506574</v>
      </c>
      <c r="BB24" s="17">
        <f t="shared" si="15"/>
        <v>11059.542290706562</v>
      </c>
      <c r="BC24" s="17">
        <f>(BC2/BC3)*BC4</f>
        <v>10962.815477429514</v>
      </c>
      <c r="BD24" s="17">
        <f>(BD2/BD3)*BD4</f>
        <v>10918.561157818882</v>
      </c>
      <c r="BE24" s="17">
        <f>(BE2/BE3)*BE4</f>
        <v>10913.439164369063</v>
      </c>
      <c r="BF24" s="17">
        <f>(BF2/BF3)*BF4</f>
        <v>10820.188346122448</v>
      </c>
      <c r="BG24" s="17">
        <f>(BG2/BG3)*BG4</f>
        <v>10891.369185718053</v>
      </c>
    </row>
    <row r="25" spans="1:59" ht="14.55" customHeight="1" x14ac:dyDescent="0.3">
      <c r="A25" s="12"/>
      <c r="B25" s="13"/>
      <c r="C25" s="13"/>
      <c r="D25" s="14" t="s">
        <v>23</v>
      </c>
      <c r="E25" s="64">
        <f t="shared" ref="E25:BB25" si="16">E26+1.168*(E26-E27)</f>
        <v>10967.254520000002</v>
      </c>
      <c r="F25" s="64">
        <f t="shared" si="16"/>
        <v>10919.681120000001</v>
      </c>
      <c r="G25" s="64">
        <f t="shared" si="16"/>
        <v>10846.584720000001</v>
      </c>
      <c r="H25" s="64">
        <f t="shared" si="16"/>
        <v>10718.239280000002</v>
      </c>
      <c r="I25" s="64">
        <f t="shared" si="16"/>
        <v>10785.350239999998</v>
      </c>
      <c r="J25" s="64">
        <f t="shared" si="16"/>
        <v>10561.543680000001</v>
      </c>
      <c r="K25" s="64">
        <f t="shared" si="16"/>
        <v>10752.400960000001</v>
      </c>
      <c r="L25" s="64">
        <f t="shared" si="16"/>
        <v>10904.347680000001</v>
      </c>
      <c r="M25" s="64">
        <f t="shared" si="16"/>
        <v>10869.173920000001</v>
      </c>
      <c r="N25" s="64">
        <f t="shared" si="16"/>
        <v>10860.901879999999</v>
      </c>
      <c r="O25" s="64">
        <f t="shared" si="16"/>
        <v>10936.701599999999</v>
      </c>
      <c r="P25" s="64">
        <f t="shared" si="16"/>
        <v>10992.596560000002</v>
      </c>
      <c r="Q25" s="64">
        <f t="shared" si="16"/>
        <v>11017.089079999998</v>
      </c>
      <c r="R25" s="64">
        <f t="shared" si="16"/>
        <v>11023.574000000001</v>
      </c>
      <c r="S25" s="64">
        <f t="shared" si="16"/>
        <v>10950.02</v>
      </c>
      <c r="T25" s="64">
        <f t="shared" si="16"/>
        <v>10779.41316</v>
      </c>
      <c r="U25" s="64">
        <f t="shared" si="16"/>
        <v>10915.372040000002</v>
      </c>
      <c r="V25" s="64">
        <f t="shared" si="16"/>
        <v>10840.566199999997</v>
      </c>
      <c r="W25" s="64">
        <f t="shared" si="16"/>
        <v>10926.50324</v>
      </c>
      <c r="X25" s="64">
        <f t="shared" si="16"/>
        <v>10923.838919999998</v>
      </c>
      <c r="Y25" s="64">
        <f t="shared" si="16"/>
        <v>11011.594800000001</v>
      </c>
      <c r="Z25" s="64">
        <f t="shared" si="16"/>
        <v>10932.153360000002</v>
      </c>
      <c r="AA25" s="64">
        <f t="shared" si="16"/>
        <v>10805.369359999997</v>
      </c>
      <c r="AB25" s="64">
        <f t="shared" si="16"/>
        <v>10825.27288</v>
      </c>
      <c r="AC25" s="16">
        <f t="shared" si="16"/>
        <v>10846.548959999998</v>
      </c>
      <c r="AD25" s="16">
        <f t="shared" si="16"/>
        <v>10876.376240000001</v>
      </c>
      <c r="AE25" s="16">
        <f t="shared" si="16"/>
        <v>10960.565199999999</v>
      </c>
      <c r="AF25" s="16">
        <f t="shared" si="16"/>
        <v>10871.737560000001</v>
      </c>
      <c r="AG25" s="16">
        <f t="shared" si="16"/>
        <v>10891.435400000002</v>
      </c>
      <c r="AH25" s="16">
        <f t="shared" si="16"/>
        <v>10838.354280000001</v>
      </c>
      <c r="AI25" s="16">
        <f t="shared" si="16"/>
        <v>10990.821279999998</v>
      </c>
      <c r="AJ25" s="16">
        <f t="shared" si="16"/>
        <v>10934.948999999999</v>
      </c>
      <c r="AK25" s="16">
        <f t="shared" si="16"/>
        <v>10980.1232</v>
      </c>
      <c r="AL25" s="16">
        <f t="shared" si="16"/>
        <v>10973.1612</v>
      </c>
      <c r="AM25" s="16">
        <f t="shared" si="16"/>
        <v>11050.451040000002</v>
      </c>
      <c r="AN25" s="16">
        <f t="shared" si="16"/>
        <v>10997.368280000001</v>
      </c>
      <c r="AO25" s="16">
        <f t="shared" si="16"/>
        <v>10947.23892</v>
      </c>
      <c r="AP25" s="16">
        <f t="shared" si="16"/>
        <v>10908.998040000002</v>
      </c>
      <c r="AQ25" s="16">
        <f t="shared" si="16"/>
        <v>10933.227800000001</v>
      </c>
      <c r="AR25" s="16">
        <f t="shared" si="16"/>
        <v>11429.96256</v>
      </c>
      <c r="AS25" s="16">
        <f t="shared" si="16"/>
        <v>10812.703199999998</v>
      </c>
      <c r="AT25" s="16">
        <f t="shared" si="16"/>
        <v>10745.157040000004</v>
      </c>
      <c r="AU25" s="16">
        <f t="shared" si="16"/>
        <v>10736.611319999998</v>
      </c>
      <c r="AV25" s="16">
        <f t="shared" si="16"/>
        <v>10969.906400000002</v>
      </c>
      <c r="AW25" s="65">
        <f t="shared" si="16"/>
        <v>11041.753999999999</v>
      </c>
      <c r="AX25" s="16">
        <f t="shared" si="16"/>
        <v>11011.349</v>
      </c>
      <c r="AY25" s="16">
        <f t="shared" si="16"/>
        <v>10995.334000000001</v>
      </c>
      <c r="AZ25" s="16">
        <f t="shared" si="16"/>
        <v>11158.194880000001</v>
      </c>
      <c r="BA25" s="16">
        <f t="shared" si="16"/>
        <v>11134.304400000001</v>
      </c>
      <c r="BB25" s="16">
        <f t="shared" si="16"/>
        <v>11044.441400000002</v>
      </c>
      <c r="BC25" s="16">
        <f>BC26+1.168*(BC26-BC27)</f>
        <v>10953.09456</v>
      </c>
      <c r="BD25" s="16">
        <f>BD26+1.168*(BD26-BD27)</f>
        <v>10907.281520000002</v>
      </c>
      <c r="BE25" s="16">
        <f>BE26+1.168*(BE26-BE27)</f>
        <v>10897.801960000001</v>
      </c>
      <c r="BF25" s="16">
        <f>BF26+1.168*(BF26-BF27)</f>
        <v>10810.47524</v>
      </c>
      <c r="BG25" s="16">
        <f>BG26+1.168*(BG26-BG27)</f>
        <v>10868.452920000002</v>
      </c>
    </row>
    <row r="26" spans="1:59" ht="14.55" customHeight="1" x14ac:dyDescent="0.3">
      <c r="A26" s="12"/>
      <c r="B26" s="13"/>
      <c r="C26" s="13"/>
      <c r="D26" s="14" t="s">
        <v>24</v>
      </c>
      <c r="E26" s="69">
        <f t="shared" ref="E26:BB26" si="17">E4+E51/2</f>
        <v>10936.467500000001</v>
      </c>
      <c r="F26" s="69">
        <f t="shared" si="17"/>
        <v>10901.18</v>
      </c>
      <c r="G26" s="69">
        <f t="shared" si="17"/>
        <v>10823.105</v>
      </c>
      <c r="H26" s="70">
        <f t="shared" si="17"/>
        <v>10675.07</v>
      </c>
      <c r="I26" s="70">
        <f t="shared" si="17"/>
        <v>10751.56</v>
      </c>
      <c r="J26" s="70">
        <f t="shared" si="17"/>
        <v>10534.595000000001</v>
      </c>
      <c r="K26" s="70">
        <f t="shared" si="17"/>
        <v>10677.465</v>
      </c>
      <c r="L26" s="70">
        <f t="shared" si="17"/>
        <v>10842.87</v>
      </c>
      <c r="M26" s="70">
        <f t="shared" si="17"/>
        <v>10840.555</v>
      </c>
      <c r="N26" s="70">
        <f t="shared" si="17"/>
        <v>10840.4575</v>
      </c>
      <c r="O26" s="70">
        <f t="shared" si="17"/>
        <v>10918.875</v>
      </c>
      <c r="P26" s="70">
        <f t="shared" si="17"/>
        <v>10961.665000000001</v>
      </c>
      <c r="Q26" s="70">
        <f t="shared" si="17"/>
        <v>10998.732499999998</v>
      </c>
      <c r="R26" s="70">
        <f t="shared" si="17"/>
        <v>10997.075000000001</v>
      </c>
      <c r="S26" s="70">
        <f t="shared" si="17"/>
        <v>10877.75</v>
      </c>
      <c r="T26" s="70">
        <f t="shared" si="17"/>
        <v>10736.6775</v>
      </c>
      <c r="U26" s="70">
        <f t="shared" si="17"/>
        <v>10846.972500000002</v>
      </c>
      <c r="V26" s="70">
        <f t="shared" si="17"/>
        <v>10818.162499999999</v>
      </c>
      <c r="W26" s="70">
        <f t="shared" si="17"/>
        <v>10901.9475</v>
      </c>
      <c r="X26" s="70">
        <f t="shared" si="17"/>
        <v>10901.242499999998</v>
      </c>
      <c r="Y26" s="70">
        <f t="shared" si="17"/>
        <v>10974.175000000001</v>
      </c>
      <c r="Z26" s="70">
        <f t="shared" si="17"/>
        <v>10880.665000000001</v>
      </c>
      <c r="AA26" s="70">
        <f t="shared" si="17"/>
        <v>10756.289999999999</v>
      </c>
      <c r="AB26" s="70">
        <f t="shared" si="17"/>
        <v>10789.17</v>
      </c>
      <c r="AC26" s="18">
        <f t="shared" si="17"/>
        <v>10818.99</v>
      </c>
      <c r="AD26" s="18">
        <f t="shared" si="17"/>
        <v>10849.01</v>
      </c>
      <c r="AE26" s="18">
        <f t="shared" si="17"/>
        <v>10921.699999999999</v>
      </c>
      <c r="AF26" s="18">
        <f t="shared" si="17"/>
        <v>10853.252500000001</v>
      </c>
      <c r="AG26" s="18">
        <f t="shared" si="17"/>
        <v>10855.862500000001</v>
      </c>
      <c r="AH26" s="18">
        <f t="shared" si="17"/>
        <v>10801.2075</v>
      </c>
      <c r="AI26" s="18">
        <f t="shared" si="17"/>
        <v>10952.47</v>
      </c>
      <c r="AJ26" s="18">
        <f t="shared" si="17"/>
        <v>10918.487499999999</v>
      </c>
      <c r="AK26" s="18">
        <f t="shared" si="17"/>
        <v>10952.5</v>
      </c>
      <c r="AL26" s="18">
        <f t="shared" si="17"/>
        <v>10948.75</v>
      </c>
      <c r="AM26" s="18">
        <f t="shared" si="17"/>
        <v>11017.785000000002</v>
      </c>
      <c r="AN26" s="18">
        <f t="shared" si="17"/>
        <v>10969.8575</v>
      </c>
      <c r="AO26" s="18">
        <f t="shared" si="17"/>
        <v>10904.567499999999</v>
      </c>
      <c r="AP26" s="18">
        <f t="shared" si="17"/>
        <v>10887.172500000001</v>
      </c>
      <c r="AQ26" s="18">
        <f t="shared" si="17"/>
        <v>10876.9375</v>
      </c>
      <c r="AR26" s="18">
        <f t="shared" si="17"/>
        <v>11220.764999999999</v>
      </c>
      <c r="AS26" s="18">
        <f t="shared" si="17"/>
        <v>10756.974999999999</v>
      </c>
      <c r="AT26" s="18">
        <f t="shared" si="17"/>
        <v>10710.885000000002</v>
      </c>
      <c r="AU26" s="18">
        <f t="shared" si="17"/>
        <v>10705.342499999999</v>
      </c>
      <c r="AV26" s="18">
        <f t="shared" si="17"/>
        <v>10918.675000000001</v>
      </c>
      <c r="AW26" s="71">
        <f t="shared" si="17"/>
        <v>10987.15</v>
      </c>
      <c r="AX26" s="18">
        <f t="shared" si="17"/>
        <v>10974.8125</v>
      </c>
      <c r="AY26" s="18">
        <f t="shared" si="17"/>
        <v>10972.85</v>
      </c>
      <c r="AZ26" s="18">
        <f t="shared" si="17"/>
        <v>11122.895</v>
      </c>
      <c r="BA26" s="18">
        <f t="shared" si="17"/>
        <v>11110.375</v>
      </c>
      <c r="BB26" s="18">
        <f t="shared" si="17"/>
        <v>11007.262500000001</v>
      </c>
      <c r="BC26" s="18">
        <f>BC4+BC51/2</f>
        <v>10929.39</v>
      </c>
      <c r="BD26" s="18">
        <f>BD4+BD51/2</f>
        <v>10879.305</v>
      </c>
      <c r="BE26" s="18">
        <f>BE4+BE51/2</f>
        <v>10859.4025</v>
      </c>
      <c r="BF26" s="18">
        <f>BF4+BF51/2</f>
        <v>10786.7225</v>
      </c>
      <c r="BG26" s="18">
        <f>BG4+BG51/2</f>
        <v>10815.342500000001</v>
      </c>
    </row>
    <row r="27" spans="1:59" ht="14.55" customHeight="1" x14ac:dyDescent="0.3">
      <c r="A27" s="12"/>
      <c r="B27" s="13"/>
      <c r="C27" s="13"/>
      <c r="D27" s="14" t="s">
        <v>25</v>
      </c>
      <c r="E27" s="50">
        <f t="shared" ref="E27:BB27" si="18">E4+E51/4</f>
        <v>10910.108749999999</v>
      </c>
      <c r="F27" s="50">
        <f t="shared" si="18"/>
        <v>10885.34</v>
      </c>
      <c r="G27" s="50">
        <f t="shared" si="18"/>
        <v>10803.002499999999</v>
      </c>
      <c r="H27" s="51">
        <f t="shared" si="18"/>
        <v>10638.109999999999</v>
      </c>
      <c r="I27" s="51">
        <f t="shared" si="18"/>
        <v>10722.630000000001</v>
      </c>
      <c r="J27" s="51">
        <f t="shared" si="18"/>
        <v>10511.522500000001</v>
      </c>
      <c r="K27" s="51">
        <f t="shared" si="18"/>
        <v>10613.307499999999</v>
      </c>
      <c r="L27" s="51">
        <f t="shared" si="18"/>
        <v>10790.235000000001</v>
      </c>
      <c r="M27" s="51">
        <f t="shared" si="18"/>
        <v>10816.0525</v>
      </c>
      <c r="N27" s="51">
        <f t="shared" si="18"/>
        <v>10822.953750000001</v>
      </c>
      <c r="O27" s="51">
        <f t="shared" si="18"/>
        <v>10903.612500000001</v>
      </c>
      <c r="P27" s="51">
        <f t="shared" si="18"/>
        <v>10935.182500000001</v>
      </c>
      <c r="Q27" s="51">
        <f t="shared" si="18"/>
        <v>10983.016249999999</v>
      </c>
      <c r="R27" s="51">
        <f t="shared" si="18"/>
        <v>10974.387500000001</v>
      </c>
      <c r="S27" s="51">
        <f t="shared" si="18"/>
        <v>10815.875</v>
      </c>
      <c r="T27" s="51">
        <f t="shared" si="18"/>
        <v>10700.088749999999</v>
      </c>
      <c r="U27" s="51">
        <f t="shared" si="18"/>
        <v>10788.411250000001</v>
      </c>
      <c r="V27" s="51">
        <f t="shared" si="18"/>
        <v>10798.981249999999</v>
      </c>
      <c r="W27" s="51">
        <f t="shared" si="18"/>
        <v>10880.92375</v>
      </c>
      <c r="X27" s="51">
        <f t="shared" si="18"/>
        <v>10881.896249999998</v>
      </c>
      <c r="Y27" s="51">
        <f t="shared" si="18"/>
        <v>10942.137500000001</v>
      </c>
      <c r="Z27" s="51">
        <f t="shared" si="18"/>
        <v>10836.5825</v>
      </c>
      <c r="AA27" s="51">
        <f t="shared" si="18"/>
        <v>10714.27</v>
      </c>
      <c r="AB27" s="51">
        <f t="shared" si="18"/>
        <v>10758.26</v>
      </c>
      <c r="AC27" s="7">
        <f t="shared" si="18"/>
        <v>10795.395</v>
      </c>
      <c r="AD27" s="7">
        <f t="shared" si="18"/>
        <v>10825.58</v>
      </c>
      <c r="AE27" s="7">
        <f t="shared" si="18"/>
        <v>10888.424999999999</v>
      </c>
      <c r="AF27" s="7">
        <f t="shared" si="18"/>
        <v>10837.42625</v>
      </c>
      <c r="AG27" s="7">
        <f t="shared" si="18"/>
        <v>10825.40625</v>
      </c>
      <c r="AH27" s="7">
        <f t="shared" si="18"/>
        <v>10769.403749999999</v>
      </c>
      <c r="AI27" s="7">
        <f t="shared" si="18"/>
        <v>10919.635</v>
      </c>
      <c r="AJ27" s="7">
        <f t="shared" si="18"/>
        <v>10904.393749999999</v>
      </c>
      <c r="AK27" s="7">
        <f t="shared" si="18"/>
        <v>10928.85</v>
      </c>
      <c r="AL27" s="7">
        <f t="shared" si="18"/>
        <v>10927.85</v>
      </c>
      <c r="AM27" s="7">
        <f t="shared" si="18"/>
        <v>10989.817500000001</v>
      </c>
      <c r="AN27" s="7">
        <f t="shared" si="18"/>
        <v>10946.303749999999</v>
      </c>
      <c r="AO27" s="7">
        <f t="shared" si="18"/>
        <v>10868.033749999999</v>
      </c>
      <c r="AP27" s="7">
        <f t="shared" si="18"/>
        <v>10868.48625</v>
      </c>
      <c r="AQ27" s="7">
        <f t="shared" si="18"/>
        <v>10828.74375</v>
      </c>
      <c r="AR27" s="7">
        <f t="shared" si="18"/>
        <v>11041.657499999999</v>
      </c>
      <c r="AS27" s="7">
        <f t="shared" si="18"/>
        <v>10709.262499999999</v>
      </c>
      <c r="AT27" s="7">
        <f t="shared" si="18"/>
        <v>10681.542500000001</v>
      </c>
      <c r="AU27" s="7">
        <f t="shared" si="18"/>
        <v>10678.571249999999</v>
      </c>
      <c r="AV27" s="7">
        <f t="shared" si="18"/>
        <v>10874.8125</v>
      </c>
      <c r="AW27" s="52">
        <f t="shared" si="18"/>
        <v>10940.4</v>
      </c>
      <c r="AX27" s="7">
        <f t="shared" si="18"/>
        <v>10943.53125</v>
      </c>
      <c r="AY27" s="7">
        <f t="shared" si="18"/>
        <v>10953.6</v>
      </c>
      <c r="AZ27" s="7">
        <f t="shared" si="18"/>
        <v>11092.672500000001</v>
      </c>
      <c r="BA27" s="7">
        <f t="shared" si="18"/>
        <v>11089.887499999999</v>
      </c>
      <c r="BB27" s="7">
        <f t="shared" si="18"/>
        <v>10975.43125</v>
      </c>
      <c r="BC27" s="7">
        <f>BC4+BC51/4</f>
        <v>10909.094999999999</v>
      </c>
      <c r="BD27" s="7">
        <f>BD4+BD51/4</f>
        <v>10855.352499999999</v>
      </c>
      <c r="BE27" s="7">
        <f>BE4+BE51/4</f>
        <v>10826.526249999999</v>
      </c>
      <c r="BF27" s="7">
        <f>BF4+BF51/4</f>
        <v>10766.38625</v>
      </c>
      <c r="BG27" s="7">
        <f>BG4+BG51/4</f>
        <v>10769.87125</v>
      </c>
    </row>
    <row r="28" spans="1:59" ht="14.55" customHeight="1" x14ac:dyDescent="0.3">
      <c r="A28" s="12"/>
      <c r="B28" s="13"/>
      <c r="C28" s="13"/>
      <c r="D28" s="14" t="s">
        <v>26</v>
      </c>
      <c r="E28" s="64">
        <f t="shared" ref="E28:BB28" si="19">E4+E51/6</f>
        <v>10901.3225</v>
      </c>
      <c r="F28" s="64">
        <f t="shared" si="19"/>
        <v>10880.06</v>
      </c>
      <c r="G28" s="64">
        <f t="shared" si="19"/>
        <v>10796.301666666666</v>
      </c>
      <c r="H28" s="64">
        <f t="shared" si="19"/>
        <v>10625.789999999999</v>
      </c>
      <c r="I28" s="64">
        <f t="shared" si="19"/>
        <v>10712.986666666668</v>
      </c>
      <c r="J28" s="64">
        <f t="shared" si="19"/>
        <v>10503.831666666667</v>
      </c>
      <c r="K28" s="64">
        <f t="shared" si="19"/>
        <v>10591.921666666665</v>
      </c>
      <c r="L28" s="64">
        <f t="shared" si="19"/>
        <v>10772.69</v>
      </c>
      <c r="M28" s="64">
        <f t="shared" si="19"/>
        <v>10807.885</v>
      </c>
      <c r="N28" s="64">
        <f t="shared" si="19"/>
        <v>10817.119166666667</v>
      </c>
      <c r="O28" s="64">
        <f t="shared" si="19"/>
        <v>10898.525</v>
      </c>
      <c r="P28" s="64">
        <f t="shared" si="19"/>
        <v>10926.355000000001</v>
      </c>
      <c r="Q28" s="64">
        <f t="shared" si="19"/>
        <v>10977.777499999998</v>
      </c>
      <c r="R28" s="64">
        <f t="shared" si="19"/>
        <v>10966.825000000001</v>
      </c>
      <c r="S28" s="64">
        <f t="shared" si="19"/>
        <v>10795.25</v>
      </c>
      <c r="T28" s="64">
        <f t="shared" si="19"/>
        <v>10687.8925</v>
      </c>
      <c r="U28" s="64">
        <f t="shared" si="19"/>
        <v>10768.890833333335</v>
      </c>
      <c r="V28" s="64">
        <f t="shared" si="19"/>
        <v>10792.5875</v>
      </c>
      <c r="W28" s="64">
        <f t="shared" si="19"/>
        <v>10873.915833333333</v>
      </c>
      <c r="X28" s="64">
        <f t="shared" si="19"/>
        <v>10875.447499999998</v>
      </c>
      <c r="Y28" s="64">
        <f t="shared" si="19"/>
        <v>10931.458333333334</v>
      </c>
      <c r="Z28" s="64">
        <f t="shared" si="19"/>
        <v>10821.888333333334</v>
      </c>
      <c r="AA28" s="64">
        <f t="shared" si="19"/>
        <v>10700.263333333332</v>
      </c>
      <c r="AB28" s="64">
        <f t="shared" si="19"/>
        <v>10747.956666666667</v>
      </c>
      <c r="AC28" s="16">
        <f t="shared" si="19"/>
        <v>10787.529999999999</v>
      </c>
      <c r="AD28" s="16">
        <f t="shared" si="19"/>
        <v>10817.77</v>
      </c>
      <c r="AE28" s="16">
        <f t="shared" si="19"/>
        <v>10877.333333333332</v>
      </c>
      <c r="AF28" s="16">
        <f t="shared" si="19"/>
        <v>10832.150833333333</v>
      </c>
      <c r="AG28" s="16">
        <f t="shared" si="19"/>
        <v>10815.254166666668</v>
      </c>
      <c r="AH28" s="16">
        <f t="shared" si="19"/>
        <v>10758.8025</v>
      </c>
      <c r="AI28" s="16">
        <f t="shared" si="19"/>
        <v>10908.689999999999</v>
      </c>
      <c r="AJ28" s="16">
        <f t="shared" si="19"/>
        <v>10899.695833333333</v>
      </c>
      <c r="AK28" s="16">
        <f t="shared" si="19"/>
        <v>10920.966666666667</v>
      </c>
      <c r="AL28" s="16">
        <f t="shared" si="19"/>
        <v>10920.883333333333</v>
      </c>
      <c r="AM28" s="16">
        <f t="shared" si="19"/>
        <v>10980.495000000001</v>
      </c>
      <c r="AN28" s="16">
        <f t="shared" si="19"/>
        <v>10938.452499999999</v>
      </c>
      <c r="AO28" s="16">
        <f t="shared" si="19"/>
        <v>10855.855833333333</v>
      </c>
      <c r="AP28" s="16">
        <f t="shared" si="19"/>
        <v>10862.2575</v>
      </c>
      <c r="AQ28" s="16">
        <f t="shared" si="19"/>
        <v>10812.679166666667</v>
      </c>
      <c r="AR28" s="16">
        <f t="shared" si="19"/>
        <v>10981.955</v>
      </c>
      <c r="AS28" s="16">
        <f t="shared" si="19"/>
        <v>10693.358333333332</v>
      </c>
      <c r="AT28" s="16">
        <f t="shared" si="19"/>
        <v>10671.761666666667</v>
      </c>
      <c r="AU28" s="16">
        <f t="shared" si="19"/>
        <v>10669.647499999999</v>
      </c>
      <c r="AV28" s="16">
        <f t="shared" si="19"/>
        <v>10860.191666666668</v>
      </c>
      <c r="AW28" s="65">
        <f t="shared" si="19"/>
        <v>10924.816666666666</v>
      </c>
      <c r="AX28" s="16">
        <f t="shared" si="19"/>
        <v>10933.104166666666</v>
      </c>
      <c r="AY28" s="16">
        <f t="shared" si="19"/>
        <v>10947.183333333334</v>
      </c>
      <c r="AZ28" s="16">
        <f t="shared" si="19"/>
        <v>11082.598333333333</v>
      </c>
      <c r="BA28" s="16">
        <f t="shared" si="19"/>
        <v>11083.058333333332</v>
      </c>
      <c r="BB28" s="16">
        <f t="shared" si="19"/>
        <v>10964.820833333333</v>
      </c>
      <c r="BC28" s="16">
        <f>BC4+BC51/6</f>
        <v>10902.33</v>
      </c>
      <c r="BD28" s="16">
        <f>BD4+BD51/6</f>
        <v>10847.368333333334</v>
      </c>
      <c r="BE28" s="16">
        <f>BE4+BE51/6</f>
        <v>10815.567499999999</v>
      </c>
      <c r="BF28" s="16">
        <f>BF4+BF51/6</f>
        <v>10759.6075</v>
      </c>
      <c r="BG28" s="16">
        <f>BG4+BG51/6</f>
        <v>10754.714166666667</v>
      </c>
    </row>
    <row r="29" spans="1:59" ht="14.55" customHeight="1" x14ac:dyDescent="0.3">
      <c r="A29" s="12"/>
      <c r="B29" s="13"/>
      <c r="C29" s="13"/>
      <c r="D29" s="14" t="s">
        <v>27</v>
      </c>
      <c r="E29" s="64">
        <f t="shared" ref="E29:BB29" si="20">E4+E51/12</f>
        <v>10892.536249999999</v>
      </c>
      <c r="F29" s="64">
        <f t="shared" si="20"/>
        <v>10874.78</v>
      </c>
      <c r="G29" s="64">
        <f t="shared" si="20"/>
        <v>10789.600833333332</v>
      </c>
      <c r="H29" s="64">
        <f t="shared" si="20"/>
        <v>10613.47</v>
      </c>
      <c r="I29" s="64">
        <f t="shared" si="20"/>
        <v>10703.343333333334</v>
      </c>
      <c r="J29" s="64">
        <f t="shared" si="20"/>
        <v>10496.140833333335</v>
      </c>
      <c r="K29" s="64">
        <f t="shared" si="20"/>
        <v>10570.535833333333</v>
      </c>
      <c r="L29" s="64">
        <f t="shared" si="20"/>
        <v>10755.145</v>
      </c>
      <c r="M29" s="64">
        <f t="shared" si="20"/>
        <v>10799.717499999999</v>
      </c>
      <c r="N29" s="64">
        <f t="shared" si="20"/>
        <v>10811.284583333334</v>
      </c>
      <c r="O29" s="64">
        <f t="shared" si="20"/>
        <v>10893.4375</v>
      </c>
      <c r="P29" s="64">
        <f t="shared" si="20"/>
        <v>10917.5275</v>
      </c>
      <c r="Q29" s="64">
        <f t="shared" si="20"/>
        <v>10972.53875</v>
      </c>
      <c r="R29" s="64">
        <f t="shared" si="20"/>
        <v>10959.262500000001</v>
      </c>
      <c r="S29" s="64">
        <f t="shared" si="20"/>
        <v>10774.625</v>
      </c>
      <c r="T29" s="64">
        <f t="shared" si="20"/>
        <v>10675.696249999999</v>
      </c>
      <c r="U29" s="64">
        <f t="shared" si="20"/>
        <v>10749.370416666667</v>
      </c>
      <c r="V29" s="64">
        <f t="shared" si="20"/>
        <v>10786.193749999999</v>
      </c>
      <c r="W29" s="64">
        <f t="shared" si="20"/>
        <v>10866.907916666667</v>
      </c>
      <c r="X29" s="64">
        <f t="shared" si="20"/>
        <v>10868.998749999999</v>
      </c>
      <c r="Y29" s="64">
        <f t="shared" si="20"/>
        <v>10920.779166666667</v>
      </c>
      <c r="Z29" s="64">
        <f t="shared" si="20"/>
        <v>10807.194166666666</v>
      </c>
      <c r="AA29" s="64">
        <f t="shared" si="20"/>
        <v>10686.256666666666</v>
      </c>
      <c r="AB29" s="64">
        <f t="shared" si="20"/>
        <v>10737.653333333334</v>
      </c>
      <c r="AC29" s="16">
        <f t="shared" si="20"/>
        <v>10779.664999999999</v>
      </c>
      <c r="AD29" s="16">
        <f t="shared" si="20"/>
        <v>10809.96</v>
      </c>
      <c r="AE29" s="16">
        <f t="shared" si="20"/>
        <v>10866.241666666667</v>
      </c>
      <c r="AF29" s="16">
        <f t="shared" si="20"/>
        <v>10826.875416666668</v>
      </c>
      <c r="AG29" s="16">
        <f t="shared" si="20"/>
        <v>10805.102083333333</v>
      </c>
      <c r="AH29" s="16">
        <f t="shared" si="20"/>
        <v>10748.20125</v>
      </c>
      <c r="AI29" s="16">
        <f t="shared" si="20"/>
        <v>10897.744999999999</v>
      </c>
      <c r="AJ29" s="16">
        <f t="shared" si="20"/>
        <v>10894.997916666665</v>
      </c>
      <c r="AK29" s="16">
        <f t="shared" si="20"/>
        <v>10913.083333333334</v>
      </c>
      <c r="AL29" s="16">
        <f t="shared" si="20"/>
        <v>10913.916666666668</v>
      </c>
      <c r="AM29" s="16">
        <f t="shared" si="20"/>
        <v>10971.172500000001</v>
      </c>
      <c r="AN29" s="16">
        <f t="shared" si="20"/>
        <v>10930.60125</v>
      </c>
      <c r="AO29" s="16">
        <f t="shared" si="20"/>
        <v>10843.677916666667</v>
      </c>
      <c r="AP29" s="16">
        <f t="shared" si="20"/>
        <v>10856.028749999999</v>
      </c>
      <c r="AQ29" s="16">
        <f t="shared" si="20"/>
        <v>10796.614583333332</v>
      </c>
      <c r="AR29" s="16">
        <f t="shared" si="20"/>
        <v>10922.252499999999</v>
      </c>
      <c r="AS29" s="16">
        <f t="shared" si="20"/>
        <v>10677.454166666666</v>
      </c>
      <c r="AT29" s="16">
        <f t="shared" si="20"/>
        <v>10661.980833333335</v>
      </c>
      <c r="AU29" s="16">
        <f t="shared" si="20"/>
        <v>10660.723749999999</v>
      </c>
      <c r="AV29" s="16">
        <f t="shared" si="20"/>
        <v>10845.570833333333</v>
      </c>
      <c r="AW29" s="65">
        <f t="shared" si="20"/>
        <v>10909.233333333334</v>
      </c>
      <c r="AX29" s="16">
        <f t="shared" si="20"/>
        <v>10922.677083333334</v>
      </c>
      <c r="AY29" s="16">
        <f t="shared" si="20"/>
        <v>10940.766666666666</v>
      </c>
      <c r="AZ29" s="16">
        <f t="shared" si="20"/>
        <v>11072.524166666668</v>
      </c>
      <c r="BA29" s="16">
        <f t="shared" si="20"/>
        <v>11076.229166666666</v>
      </c>
      <c r="BB29" s="16">
        <f t="shared" si="20"/>
        <v>10954.210416666667</v>
      </c>
      <c r="BC29" s="16">
        <f>BC4+BC51/12</f>
        <v>10895.564999999999</v>
      </c>
      <c r="BD29" s="16">
        <f>BD4+BD51/12</f>
        <v>10839.384166666667</v>
      </c>
      <c r="BE29" s="16">
        <f>BE4+BE51/12</f>
        <v>10804.608749999999</v>
      </c>
      <c r="BF29" s="16">
        <f>BF4+BF51/12</f>
        <v>10752.828749999999</v>
      </c>
      <c r="BG29" s="16">
        <f>BG4+BG51/12</f>
        <v>10739.557083333333</v>
      </c>
    </row>
    <row r="30" spans="1:59" ht="14.55" customHeight="1" x14ac:dyDescent="0.3">
      <c r="A30" s="12"/>
      <c r="B30" s="13"/>
      <c r="C30" s="13"/>
      <c r="D30" s="14" t="s">
        <v>4</v>
      </c>
      <c r="E30" s="56">
        <f t="shared" ref="E30:BB30" si="21">E4</f>
        <v>10883.75</v>
      </c>
      <c r="F30" s="56">
        <f t="shared" si="21"/>
        <v>10869.5</v>
      </c>
      <c r="G30" s="56">
        <f t="shared" si="21"/>
        <v>10782.9</v>
      </c>
      <c r="H30" s="57">
        <f t="shared" si="21"/>
        <v>10601.15</v>
      </c>
      <c r="I30" s="57">
        <f t="shared" si="21"/>
        <v>10693.7</v>
      </c>
      <c r="J30" s="57">
        <f t="shared" si="21"/>
        <v>10488.45</v>
      </c>
      <c r="K30" s="57">
        <f t="shared" si="21"/>
        <v>10549.15</v>
      </c>
      <c r="L30" s="57">
        <f t="shared" si="21"/>
        <v>10737.6</v>
      </c>
      <c r="M30" s="57">
        <f t="shared" si="21"/>
        <v>10791.55</v>
      </c>
      <c r="N30" s="57">
        <f t="shared" si="21"/>
        <v>10805.45</v>
      </c>
      <c r="O30" s="57">
        <f t="shared" si="21"/>
        <v>10888.35</v>
      </c>
      <c r="P30" s="57">
        <f t="shared" si="21"/>
        <v>10908.7</v>
      </c>
      <c r="Q30" s="57">
        <f t="shared" si="21"/>
        <v>10967.3</v>
      </c>
      <c r="R30" s="57">
        <f t="shared" si="21"/>
        <v>10951.7</v>
      </c>
      <c r="S30" s="57">
        <f t="shared" si="21"/>
        <v>10754</v>
      </c>
      <c r="T30" s="57">
        <f t="shared" si="21"/>
        <v>10663.5</v>
      </c>
      <c r="U30" s="57">
        <f t="shared" si="21"/>
        <v>10729.85</v>
      </c>
      <c r="V30" s="57">
        <f t="shared" si="21"/>
        <v>10779.8</v>
      </c>
      <c r="W30" s="57">
        <f t="shared" si="21"/>
        <v>10859.9</v>
      </c>
      <c r="X30" s="57">
        <f t="shared" si="21"/>
        <v>10862.55</v>
      </c>
      <c r="Y30" s="57">
        <f t="shared" si="21"/>
        <v>10910.1</v>
      </c>
      <c r="Z30" s="57">
        <f t="shared" si="21"/>
        <v>10792.5</v>
      </c>
      <c r="AA30" s="57">
        <f t="shared" si="21"/>
        <v>10672.25</v>
      </c>
      <c r="AB30" s="57">
        <f t="shared" si="21"/>
        <v>10727.35</v>
      </c>
      <c r="AC30" s="11">
        <f t="shared" si="21"/>
        <v>10771.8</v>
      </c>
      <c r="AD30" s="11">
        <f t="shared" si="21"/>
        <v>10802.15</v>
      </c>
      <c r="AE30" s="11">
        <f t="shared" si="21"/>
        <v>10855.15</v>
      </c>
      <c r="AF30" s="11">
        <f t="shared" si="21"/>
        <v>10821.6</v>
      </c>
      <c r="AG30" s="11">
        <f t="shared" si="21"/>
        <v>10794.95</v>
      </c>
      <c r="AH30" s="11">
        <f t="shared" si="21"/>
        <v>10737.6</v>
      </c>
      <c r="AI30" s="11">
        <f t="shared" si="21"/>
        <v>10886.8</v>
      </c>
      <c r="AJ30" s="11">
        <f t="shared" si="21"/>
        <v>10890.3</v>
      </c>
      <c r="AK30" s="11">
        <f t="shared" si="21"/>
        <v>10905.2</v>
      </c>
      <c r="AL30" s="11">
        <f t="shared" si="21"/>
        <v>10906.95</v>
      </c>
      <c r="AM30" s="11">
        <f t="shared" si="21"/>
        <v>10961.85</v>
      </c>
      <c r="AN30" s="11">
        <f t="shared" si="21"/>
        <v>10922.75</v>
      </c>
      <c r="AO30" s="11">
        <f t="shared" si="21"/>
        <v>10831.5</v>
      </c>
      <c r="AP30" s="11">
        <f t="shared" si="21"/>
        <v>10849.8</v>
      </c>
      <c r="AQ30" s="11">
        <f t="shared" si="21"/>
        <v>10780.55</v>
      </c>
      <c r="AR30" s="11">
        <f t="shared" si="21"/>
        <v>10862.55</v>
      </c>
      <c r="AS30" s="11">
        <f t="shared" si="21"/>
        <v>10661.55</v>
      </c>
      <c r="AT30" s="11">
        <f t="shared" si="21"/>
        <v>10652.2</v>
      </c>
      <c r="AU30" s="11">
        <f t="shared" si="21"/>
        <v>10651.8</v>
      </c>
      <c r="AV30" s="11">
        <f t="shared" si="21"/>
        <v>10830.95</v>
      </c>
      <c r="AW30" s="58">
        <f t="shared" si="21"/>
        <v>10893.65</v>
      </c>
      <c r="AX30" s="11">
        <f t="shared" si="21"/>
        <v>10912.25</v>
      </c>
      <c r="AY30" s="11">
        <f t="shared" si="21"/>
        <v>10934.35</v>
      </c>
      <c r="AZ30" s="11">
        <f t="shared" si="21"/>
        <v>11062.45</v>
      </c>
      <c r="BA30" s="11">
        <f t="shared" si="21"/>
        <v>11069.4</v>
      </c>
      <c r="BB30" s="11">
        <f t="shared" si="21"/>
        <v>10943.6</v>
      </c>
      <c r="BC30" s="11">
        <f>BC4</f>
        <v>10888.8</v>
      </c>
      <c r="BD30" s="11">
        <f>BD4</f>
        <v>10831.4</v>
      </c>
      <c r="BE30" s="11">
        <f>BE4</f>
        <v>10793.65</v>
      </c>
      <c r="BF30" s="11">
        <f>BF4</f>
        <v>10746.05</v>
      </c>
      <c r="BG30" s="11">
        <f>BG4</f>
        <v>10724.4</v>
      </c>
    </row>
    <row r="31" spans="1:59" ht="14.55" customHeight="1" x14ac:dyDescent="0.3">
      <c r="A31" s="12"/>
      <c r="B31" s="13"/>
      <c r="C31" s="13"/>
      <c r="D31" s="14" t="s">
        <v>28</v>
      </c>
      <c r="E31" s="64">
        <f t="shared" ref="E31:BB31" si="22">E4-E51/12</f>
        <v>10874.963750000001</v>
      </c>
      <c r="F31" s="64">
        <f t="shared" si="22"/>
        <v>10864.22</v>
      </c>
      <c r="G31" s="64">
        <f t="shared" si="22"/>
        <v>10776.199166666667</v>
      </c>
      <c r="H31" s="64">
        <f t="shared" si="22"/>
        <v>10588.83</v>
      </c>
      <c r="I31" s="64">
        <f t="shared" si="22"/>
        <v>10684.056666666667</v>
      </c>
      <c r="J31" s="64">
        <f t="shared" si="22"/>
        <v>10480.759166666667</v>
      </c>
      <c r="K31" s="64">
        <f t="shared" si="22"/>
        <v>10527.764166666666</v>
      </c>
      <c r="L31" s="64">
        <f t="shared" si="22"/>
        <v>10720.055</v>
      </c>
      <c r="M31" s="64">
        <f t="shared" si="22"/>
        <v>10783.3825</v>
      </c>
      <c r="N31" s="64">
        <f t="shared" si="22"/>
        <v>10799.615416666667</v>
      </c>
      <c r="O31" s="64">
        <f t="shared" si="22"/>
        <v>10883.262500000001</v>
      </c>
      <c r="P31" s="64">
        <f t="shared" si="22"/>
        <v>10899.872500000001</v>
      </c>
      <c r="Q31" s="64">
        <f t="shared" si="22"/>
        <v>10962.061249999999</v>
      </c>
      <c r="R31" s="64">
        <f t="shared" si="22"/>
        <v>10944.137500000001</v>
      </c>
      <c r="S31" s="64">
        <f t="shared" si="22"/>
        <v>10733.375</v>
      </c>
      <c r="T31" s="64">
        <f t="shared" si="22"/>
        <v>10651.303750000001</v>
      </c>
      <c r="U31" s="64">
        <f t="shared" si="22"/>
        <v>10710.329583333334</v>
      </c>
      <c r="V31" s="64">
        <f t="shared" si="22"/>
        <v>10773.40625</v>
      </c>
      <c r="W31" s="64">
        <f t="shared" si="22"/>
        <v>10852.892083333332</v>
      </c>
      <c r="X31" s="64">
        <f t="shared" si="22"/>
        <v>10856.10125</v>
      </c>
      <c r="Y31" s="64">
        <f t="shared" si="22"/>
        <v>10899.420833333334</v>
      </c>
      <c r="Z31" s="64">
        <f t="shared" si="22"/>
        <v>10777.805833333334</v>
      </c>
      <c r="AA31" s="64">
        <f t="shared" si="22"/>
        <v>10658.243333333334</v>
      </c>
      <c r="AB31" s="64">
        <f t="shared" si="22"/>
        <v>10717.046666666667</v>
      </c>
      <c r="AC31" s="16">
        <f t="shared" si="22"/>
        <v>10763.934999999999</v>
      </c>
      <c r="AD31" s="16">
        <f t="shared" si="22"/>
        <v>10794.34</v>
      </c>
      <c r="AE31" s="16">
        <f t="shared" si="22"/>
        <v>10844.058333333332</v>
      </c>
      <c r="AF31" s="16">
        <f t="shared" si="22"/>
        <v>10816.324583333333</v>
      </c>
      <c r="AG31" s="16">
        <f t="shared" si="22"/>
        <v>10784.797916666668</v>
      </c>
      <c r="AH31" s="16">
        <f t="shared" si="22"/>
        <v>10726.998750000001</v>
      </c>
      <c r="AI31" s="16">
        <f t="shared" si="22"/>
        <v>10875.855</v>
      </c>
      <c r="AJ31" s="16">
        <f t="shared" si="22"/>
        <v>10885.602083333333</v>
      </c>
      <c r="AK31" s="16">
        <f t="shared" si="22"/>
        <v>10897.316666666668</v>
      </c>
      <c r="AL31" s="16">
        <f t="shared" si="22"/>
        <v>10899.983333333334</v>
      </c>
      <c r="AM31" s="16">
        <f t="shared" si="22"/>
        <v>10952.5275</v>
      </c>
      <c r="AN31" s="16">
        <f t="shared" si="22"/>
        <v>10914.89875</v>
      </c>
      <c r="AO31" s="16">
        <f t="shared" si="22"/>
        <v>10819.322083333333</v>
      </c>
      <c r="AP31" s="16">
        <f t="shared" si="22"/>
        <v>10843.571249999999</v>
      </c>
      <c r="AQ31" s="16">
        <f t="shared" si="22"/>
        <v>10764.485416666666</v>
      </c>
      <c r="AR31" s="16">
        <f t="shared" si="22"/>
        <v>10802.8475</v>
      </c>
      <c r="AS31" s="16">
        <f t="shared" si="22"/>
        <v>10645.645833333332</v>
      </c>
      <c r="AT31" s="16">
        <f t="shared" si="22"/>
        <v>10642.419166666667</v>
      </c>
      <c r="AU31" s="16">
        <f t="shared" si="22"/>
        <v>10642.876249999999</v>
      </c>
      <c r="AV31" s="16">
        <f t="shared" si="22"/>
        <v>10816.329166666668</v>
      </c>
      <c r="AW31" s="65">
        <f t="shared" si="22"/>
        <v>10878.066666666666</v>
      </c>
      <c r="AX31" s="16">
        <f t="shared" si="22"/>
        <v>10901.822916666666</v>
      </c>
      <c r="AY31" s="16">
        <f t="shared" si="22"/>
        <v>10927.933333333334</v>
      </c>
      <c r="AZ31" s="16">
        <f t="shared" si="22"/>
        <v>11052.375833333334</v>
      </c>
      <c r="BA31" s="16">
        <f t="shared" si="22"/>
        <v>11062.570833333333</v>
      </c>
      <c r="BB31" s="16">
        <f t="shared" si="22"/>
        <v>10932.989583333334</v>
      </c>
      <c r="BC31" s="16">
        <f>BC4-BC51/12</f>
        <v>10882.035</v>
      </c>
      <c r="BD31" s="16">
        <f>BD4-BD51/12</f>
        <v>10823.415833333333</v>
      </c>
      <c r="BE31" s="16">
        <f>BE4-BE51/12</f>
        <v>10782.69125</v>
      </c>
      <c r="BF31" s="16">
        <f>BF4-BF51/12</f>
        <v>10739.27125</v>
      </c>
      <c r="BG31" s="16">
        <f>BG4-BG51/12</f>
        <v>10709.242916666666</v>
      </c>
    </row>
    <row r="32" spans="1:59" ht="14.55" customHeight="1" x14ac:dyDescent="0.3">
      <c r="A32" s="12"/>
      <c r="B32" s="13"/>
      <c r="C32" s="13"/>
      <c r="D32" s="14" t="s">
        <v>29</v>
      </c>
      <c r="E32" s="64">
        <f t="shared" ref="E32:BB32" si="23">E4-E51/6</f>
        <v>10866.1775</v>
      </c>
      <c r="F32" s="64">
        <f t="shared" si="23"/>
        <v>10858.94</v>
      </c>
      <c r="G32" s="64">
        <f t="shared" si="23"/>
        <v>10769.498333333333</v>
      </c>
      <c r="H32" s="64">
        <f t="shared" si="23"/>
        <v>10576.51</v>
      </c>
      <c r="I32" s="64">
        <f t="shared" si="23"/>
        <v>10674.413333333334</v>
      </c>
      <c r="J32" s="64">
        <f t="shared" si="23"/>
        <v>10473.068333333335</v>
      </c>
      <c r="K32" s="64">
        <f t="shared" si="23"/>
        <v>10506.378333333334</v>
      </c>
      <c r="L32" s="64">
        <f t="shared" si="23"/>
        <v>10702.51</v>
      </c>
      <c r="M32" s="64">
        <f t="shared" si="23"/>
        <v>10775.214999999998</v>
      </c>
      <c r="N32" s="64">
        <f t="shared" si="23"/>
        <v>10793.780833333334</v>
      </c>
      <c r="O32" s="64">
        <f t="shared" si="23"/>
        <v>10878.175000000001</v>
      </c>
      <c r="P32" s="64">
        <f t="shared" si="23"/>
        <v>10891.045</v>
      </c>
      <c r="Q32" s="64">
        <f t="shared" si="23"/>
        <v>10956.8225</v>
      </c>
      <c r="R32" s="64">
        <f t="shared" si="23"/>
        <v>10936.575000000001</v>
      </c>
      <c r="S32" s="64">
        <f t="shared" si="23"/>
        <v>10712.75</v>
      </c>
      <c r="T32" s="64">
        <f t="shared" si="23"/>
        <v>10639.1075</v>
      </c>
      <c r="U32" s="64">
        <f t="shared" si="23"/>
        <v>10690.809166666666</v>
      </c>
      <c r="V32" s="64">
        <f t="shared" si="23"/>
        <v>10767.012499999999</v>
      </c>
      <c r="W32" s="64">
        <f t="shared" si="23"/>
        <v>10845.884166666667</v>
      </c>
      <c r="X32" s="64">
        <f t="shared" si="23"/>
        <v>10849.6525</v>
      </c>
      <c r="Y32" s="64">
        <f t="shared" si="23"/>
        <v>10888.741666666667</v>
      </c>
      <c r="Z32" s="64">
        <f t="shared" si="23"/>
        <v>10763.111666666666</v>
      </c>
      <c r="AA32" s="64">
        <f t="shared" si="23"/>
        <v>10644.236666666668</v>
      </c>
      <c r="AB32" s="64">
        <f t="shared" si="23"/>
        <v>10706.743333333334</v>
      </c>
      <c r="AC32" s="16">
        <f t="shared" si="23"/>
        <v>10756.07</v>
      </c>
      <c r="AD32" s="16">
        <f t="shared" si="23"/>
        <v>10786.529999999999</v>
      </c>
      <c r="AE32" s="16">
        <f t="shared" si="23"/>
        <v>10832.966666666667</v>
      </c>
      <c r="AF32" s="16">
        <f t="shared" si="23"/>
        <v>10811.049166666668</v>
      </c>
      <c r="AG32" s="16">
        <f t="shared" si="23"/>
        <v>10774.645833333334</v>
      </c>
      <c r="AH32" s="16">
        <f t="shared" si="23"/>
        <v>10716.397500000001</v>
      </c>
      <c r="AI32" s="16">
        <f t="shared" si="23"/>
        <v>10864.91</v>
      </c>
      <c r="AJ32" s="16">
        <f t="shared" si="23"/>
        <v>10880.904166666665</v>
      </c>
      <c r="AK32" s="16">
        <f t="shared" si="23"/>
        <v>10889.433333333334</v>
      </c>
      <c r="AL32" s="16">
        <f t="shared" si="23"/>
        <v>10893.016666666668</v>
      </c>
      <c r="AM32" s="16">
        <f t="shared" si="23"/>
        <v>10943.205</v>
      </c>
      <c r="AN32" s="16">
        <f t="shared" si="23"/>
        <v>10907.047500000001</v>
      </c>
      <c r="AO32" s="16">
        <f t="shared" si="23"/>
        <v>10807.144166666667</v>
      </c>
      <c r="AP32" s="16">
        <f t="shared" si="23"/>
        <v>10837.342499999999</v>
      </c>
      <c r="AQ32" s="16">
        <f t="shared" si="23"/>
        <v>10748.420833333332</v>
      </c>
      <c r="AR32" s="16">
        <f t="shared" si="23"/>
        <v>10743.144999999999</v>
      </c>
      <c r="AS32" s="16">
        <f t="shared" si="23"/>
        <v>10629.741666666667</v>
      </c>
      <c r="AT32" s="16">
        <f t="shared" si="23"/>
        <v>10632.638333333334</v>
      </c>
      <c r="AU32" s="16">
        <f t="shared" si="23"/>
        <v>10633.952499999999</v>
      </c>
      <c r="AV32" s="16">
        <f t="shared" si="23"/>
        <v>10801.708333333334</v>
      </c>
      <c r="AW32" s="65">
        <f t="shared" si="23"/>
        <v>10862.483333333334</v>
      </c>
      <c r="AX32" s="16">
        <f t="shared" si="23"/>
        <v>10891.395833333334</v>
      </c>
      <c r="AY32" s="16">
        <f t="shared" si="23"/>
        <v>10921.516666666666</v>
      </c>
      <c r="AZ32" s="16">
        <f t="shared" si="23"/>
        <v>11042.301666666668</v>
      </c>
      <c r="BA32" s="16">
        <f t="shared" si="23"/>
        <v>11055.741666666667</v>
      </c>
      <c r="BB32" s="16">
        <f t="shared" si="23"/>
        <v>10922.379166666668</v>
      </c>
      <c r="BC32" s="16">
        <f>BC4-BC51/6</f>
        <v>10875.269999999999</v>
      </c>
      <c r="BD32" s="16">
        <f>BD4-BD51/6</f>
        <v>10815.431666666665</v>
      </c>
      <c r="BE32" s="16">
        <f>BE4-BE51/6</f>
        <v>10771.7325</v>
      </c>
      <c r="BF32" s="16">
        <f>BF4-BF51/6</f>
        <v>10732.492499999998</v>
      </c>
      <c r="BG32" s="16">
        <f>BG4-BG51/6</f>
        <v>10694.085833333333</v>
      </c>
    </row>
    <row r="33" spans="1:59" ht="14.55" customHeight="1" x14ac:dyDescent="0.3">
      <c r="A33" s="12"/>
      <c r="B33" s="13"/>
      <c r="C33" s="13"/>
      <c r="D33" s="14" t="s">
        <v>30</v>
      </c>
      <c r="E33" s="53">
        <f t="shared" ref="E33:BB33" si="24">E4-E51/4</f>
        <v>10857.391250000001</v>
      </c>
      <c r="F33" s="53">
        <f t="shared" si="24"/>
        <v>10853.66</v>
      </c>
      <c r="G33" s="53">
        <f t="shared" si="24"/>
        <v>10762.797500000001</v>
      </c>
      <c r="H33" s="54">
        <f t="shared" si="24"/>
        <v>10564.19</v>
      </c>
      <c r="I33" s="54">
        <f t="shared" si="24"/>
        <v>10664.77</v>
      </c>
      <c r="J33" s="54">
        <f t="shared" si="24"/>
        <v>10465.377500000001</v>
      </c>
      <c r="K33" s="54">
        <f t="shared" si="24"/>
        <v>10484.9925</v>
      </c>
      <c r="L33" s="54">
        <f t="shared" si="24"/>
        <v>10684.965</v>
      </c>
      <c r="M33" s="54">
        <f t="shared" si="24"/>
        <v>10767.047499999999</v>
      </c>
      <c r="N33" s="54">
        <f t="shared" si="24"/>
        <v>10787.946250000001</v>
      </c>
      <c r="O33" s="54">
        <f t="shared" si="24"/>
        <v>10873.0875</v>
      </c>
      <c r="P33" s="54">
        <f t="shared" si="24"/>
        <v>10882.217500000001</v>
      </c>
      <c r="Q33" s="54">
        <f t="shared" si="24"/>
        <v>10951.58375</v>
      </c>
      <c r="R33" s="54">
        <f t="shared" si="24"/>
        <v>10929.012500000001</v>
      </c>
      <c r="S33" s="54">
        <f t="shared" si="24"/>
        <v>10692.125</v>
      </c>
      <c r="T33" s="54">
        <f t="shared" si="24"/>
        <v>10626.911250000001</v>
      </c>
      <c r="U33" s="54">
        <f t="shared" si="24"/>
        <v>10671.28875</v>
      </c>
      <c r="V33" s="54">
        <f t="shared" si="24"/>
        <v>10760.61875</v>
      </c>
      <c r="W33" s="54">
        <f t="shared" si="24"/>
        <v>10838.876249999999</v>
      </c>
      <c r="X33" s="54">
        <f t="shared" si="24"/>
        <v>10843.203750000001</v>
      </c>
      <c r="Y33" s="54">
        <f t="shared" si="24"/>
        <v>10878.0625</v>
      </c>
      <c r="Z33" s="54">
        <f t="shared" si="24"/>
        <v>10748.4175</v>
      </c>
      <c r="AA33" s="54">
        <f t="shared" si="24"/>
        <v>10630.23</v>
      </c>
      <c r="AB33" s="54">
        <f t="shared" si="24"/>
        <v>10696.44</v>
      </c>
      <c r="AC33" s="10">
        <f t="shared" si="24"/>
        <v>10748.204999999998</v>
      </c>
      <c r="AD33" s="10">
        <f t="shared" si="24"/>
        <v>10778.72</v>
      </c>
      <c r="AE33" s="10">
        <f t="shared" si="24"/>
        <v>10821.875</v>
      </c>
      <c r="AF33" s="10">
        <f t="shared" si="24"/>
        <v>10805.77375</v>
      </c>
      <c r="AG33" s="10">
        <f t="shared" si="24"/>
        <v>10764.493750000001</v>
      </c>
      <c r="AH33" s="10">
        <f t="shared" si="24"/>
        <v>10705.796250000001</v>
      </c>
      <c r="AI33" s="10">
        <f t="shared" si="24"/>
        <v>10853.964999999998</v>
      </c>
      <c r="AJ33" s="10">
        <f t="shared" si="24"/>
        <v>10876.206249999999</v>
      </c>
      <c r="AK33" s="10">
        <f t="shared" si="24"/>
        <v>10881.550000000001</v>
      </c>
      <c r="AL33" s="10">
        <f t="shared" si="24"/>
        <v>10886.050000000001</v>
      </c>
      <c r="AM33" s="10">
        <f t="shared" si="24"/>
        <v>10933.8825</v>
      </c>
      <c r="AN33" s="10">
        <f t="shared" si="24"/>
        <v>10899.196250000001</v>
      </c>
      <c r="AO33" s="10">
        <f t="shared" si="24"/>
        <v>10794.966250000001</v>
      </c>
      <c r="AP33" s="10">
        <f t="shared" si="24"/>
        <v>10831.113749999999</v>
      </c>
      <c r="AQ33" s="10">
        <f t="shared" si="24"/>
        <v>10732.356249999999</v>
      </c>
      <c r="AR33" s="10">
        <f t="shared" si="24"/>
        <v>10683.442499999999</v>
      </c>
      <c r="AS33" s="10">
        <f t="shared" si="24"/>
        <v>10613.8375</v>
      </c>
      <c r="AT33" s="10">
        <f t="shared" si="24"/>
        <v>10622.8575</v>
      </c>
      <c r="AU33" s="10">
        <f t="shared" si="24"/>
        <v>10625.028749999999</v>
      </c>
      <c r="AV33" s="10">
        <f t="shared" si="24"/>
        <v>10787.087500000001</v>
      </c>
      <c r="AW33" s="55">
        <f t="shared" si="24"/>
        <v>10846.9</v>
      </c>
      <c r="AX33" s="10">
        <f t="shared" si="24"/>
        <v>10880.96875</v>
      </c>
      <c r="AY33" s="10">
        <f t="shared" si="24"/>
        <v>10915.1</v>
      </c>
      <c r="AZ33" s="10">
        <f t="shared" si="24"/>
        <v>11032.227500000001</v>
      </c>
      <c r="BA33" s="10">
        <f t="shared" si="24"/>
        <v>11048.9125</v>
      </c>
      <c r="BB33" s="10">
        <f t="shared" si="24"/>
        <v>10911.768750000001</v>
      </c>
      <c r="BC33" s="10">
        <f>BC4-BC51/4</f>
        <v>10868.504999999999</v>
      </c>
      <c r="BD33" s="10">
        <f>BD4-BD51/4</f>
        <v>10807.4475</v>
      </c>
      <c r="BE33" s="10">
        <f>BE4-BE51/4</f>
        <v>10760.77375</v>
      </c>
      <c r="BF33" s="10">
        <f>BF4-BF51/4</f>
        <v>10725.713749999999</v>
      </c>
      <c r="BG33" s="10">
        <f>BG4-BG51/4</f>
        <v>10678.928749999999</v>
      </c>
    </row>
    <row r="34" spans="1:59" ht="14.55" customHeight="1" x14ac:dyDescent="0.3">
      <c r="A34" s="12"/>
      <c r="B34" s="13"/>
      <c r="C34" s="13"/>
      <c r="D34" s="14" t="s">
        <v>31</v>
      </c>
      <c r="E34" s="78">
        <f t="shared" ref="E34:BB34" si="25">E4-E51/2</f>
        <v>10831.032499999999</v>
      </c>
      <c r="F34" s="78">
        <f t="shared" si="25"/>
        <v>10837.82</v>
      </c>
      <c r="G34" s="78">
        <f t="shared" si="25"/>
        <v>10742.695</v>
      </c>
      <c r="H34" s="79">
        <f t="shared" si="25"/>
        <v>10527.23</v>
      </c>
      <c r="I34" s="79">
        <f t="shared" si="25"/>
        <v>10635.840000000002</v>
      </c>
      <c r="J34" s="79">
        <f t="shared" si="25"/>
        <v>10442.305</v>
      </c>
      <c r="K34" s="79">
        <f t="shared" si="25"/>
        <v>10420.834999999999</v>
      </c>
      <c r="L34" s="79">
        <f t="shared" si="25"/>
        <v>10632.33</v>
      </c>
      <c r="M34" s="79">
        <f t="shared" si="25"/>
        <v>10742.544999999998</v>
      </c>
      <c r="N34" s="79">
        <f t="shared" si="25"/>
        <v>10770.442500000001</v>
      </c>
      <c r="O34" s="79">
        <f t="shared" si="25"/>
        <v>10857.825000000001</v>
      </c>
      <c r="P34" s="79">
        <f t="shared" si="25"/>
        <v>10855.735000000001</v>
      </c>
      <c r="Q34" s="79">
        <f t="shared" si="25"/>
        <v>10935.8675</v>
      </c>
      <c r="R34" s="79">
        <f t="shared" si="25"/>
        <v>10906.325000000001</v>
      </c>
      <c r="S34" s="79">
        <f t="shared" si="25"/>
        <v>10630.25</v>
      </c>
      <c r="T34" s="79">
        <f t="shared" si="25"/>
        <v>10590.3225</v>
      </c>
      <c r="U34" s="79">
        <f t="shared" si="25"/>
        <v>10612.727499999999</v>
      </c>
      <c r="V34" s="79">
        <f t="shared" si="25"/>
        <v>10741.4375</v>
      </c>
      <c r="W34" s="79">
        <f t="shared" si="25"/>
        <v>10817.852499999999</v>
      </c>
      <c r="X34" s="79">
        <f t="shared" si="25"/>
        <v>10823.8575</v>
      </c>
      <c r="Y34" s="79">
        <f t="shared" si="25"/>
        <v>10846.025</v>
      </c>
      <c r="Z34" s="79">
        <f t="shared" si="25"/>
        <v>10704.334999999999</v>
      </c>
      <c r="AA34" s="79">
        <f t="shared" si="25"/>
        <v>10588.210000000001</v>
      </c>
      <c r="AB34" s="79">
        <f t="shared" si="25"/>
        <v>10665.53</v>
      </c>
      <c r="AC34" s="22">
        <f t="shared" si="25"/>
        <v>10724.609999999999</v>
      </c>
      <c r="AD34" s="22">
        <f t="shared" si="25"/>
        <v>10755.289999999999</v>
      </c>
      <c r="AE34" s="22">
        <f t="shared" si="25"/>
        <v>10788.6</v>
      </c>
      <c r="AF34" s="22">
        <f t="shared" si="25"/>
        <v>10789.9475</v>
      </c>
      <c r="AG34" s="22">
        <f t="shared" si="25"/>
        <v>10734.0375</v>
      </c>
      <c r="AH34" s="22">
        <f t="shared" si="25"/>
        <v>10673.9925</v>
      </c>
      <c r="AI34" s="22">
        <f t="shared" si="25"/>
        <v>10821.13</v>
      </c>
      <c r="AJ34" s="22">
        <f t="shared" si="25"/>
        <v>10862.112499999999</v>
      </c>
      <c r="AK34" s="22">
        <f t="shared" si="25"/>
        <v>10857.900000000001</v>
      </c>
      <c r="AL34" s="22">
        <f t="shared" si="25"/>
        <v>10865.150000000001</v>
      </c>
      <c r="AM34" s="22">
        <f t="shared" si="25"/>
        <v>10905.914999999999</v>
      </c>
      <c r="AN34" s="22">
        <f t="shared" si="25"/>
        <v>10875.6425</v>
      </c>
      <c r="AO34" s="22">
        <f t="shared" si="25"/>
        <v>10758.432500000001</v>
      </c>
      <c r="AP34" s="22">
        <f t="shared" si="25"/>
        <v>10812.427499999998</v>
      </c>
      <c r="AQ34" s="22">
        <f t="shared" si="25"/>
        <v>10684.162499999999</v>
      </c>
      <c r="AR34" s="22">
        <f t="shared" si="25"/>
        <v>10504.334999999999</v>
      </c>
      <c r="AS34" s="22">
        <f t="shared" si="25"/>
        <v>10566.125</v>
      </c>
      <c r="AT34" s="22">
        <f t="shared" si="25"/>
        <v>10593.514999999999</v>
      </c>
      <c r="AU34" s="22">
        <f t="shared" si="25"/>
        <v>10598.2575</v>
      </c>
      <c r="AV34" s="22">
        <f t="shared" si="25"/>
        <v>10743.225</v>
      </c>
      <c r="AW34" s="80">
        <f t="shared" si="25"/>
        <v>10800.15</v>
      </c>
      <c r="AX34" s="22">
        <f t="shared" si="25"/>
        <v>10849.6875</v>
      </c>
      <c r="AY34" s="22">
        <f t="shared" si="25"/>
        <v>10895.85</v>
      </c>
      <c r="AZ34" s="22">
        <f t="shared" si="25"/>
        <v>11002.005000000001</v>
      </c>
      <c r="BA34" s="22">
        <f t="shared" si="25"/>
        <v>11028.424999999999</v>
      </c>
      <c r="BB34" s="22">
        <f t="shared" si="25"/>
        <v>10879.9375</v>
      </c>
      <c r="BC34" s="22">
        <f>BC4-BC51/2</f>
        <v>10848.21</v>
      </c>
      <c r="BD34" s="22">
        <f>BD4-BD51/2</f>
        <v>10783.494999999999</v>
      </c>
      <c r="BE34" s="22">
        <f>BE4-BE51/2</f>
        <v>10727.897499999999</v>
      </c>
      <c r="BF34" s="22">
        <f>BF4-BF51/2</f>
        <v>10705.377499999999</v>
      </c>
      <c r="BG34" s="22">
        <f>BG4-BG51/2</f>
        <v>10633.457499999999</v>
      </c>
    </row>
    <row r="35" spans="1:59" ht="14.55" customHeight="1" x14ac:dyDescent="0.3">
      <c r="A35" s="12"/>
      <c r="B35" s="13"/>
      <c r="C35" s="13"/>
      <c r="D35" s="14" t="s">
        <v>32</v>
      </c>
      <c r="E35" s="64">
        <f t="shared" ref="E35:BB35" si="26">E34-1.168*(E33-E34)</f>
        <v>10800.245479999998</v>
      </c>
      <c r="F35" s="64">
        <f t="shared" si="26"/>
        <v>10819.318879999999</v>
      </c>
      <c r="G35" s="64">
        <f t="shared" si="26"/>
        <v>10719.215279999999</v>
      </c>
      <c r="H35" s="64">
        <f t="shared" si="26"/>
        <v>10484.060719999998</v>
      </c>
      <c r="I35" s="64">
        <f t="shared" si="26"/>
        <v>10602.049760000004</v>
      </c>
      <c r="J35" s="64">
        <f t="shared" si="26"/>
        <v>10415.356320000001</v>
      </c>
      <c r="K35" s="64">
        <f t="shared" si="26"/>
        <v>10345.899039999998</v>
      </c>
      <c r="L35" s="64">
        <f t="shared" si="26"/>
        <v>10570.85232</v>
      </c>
      <c r="M35" s="64">
        <f t="shared" si="26"/>
        <v>10713.926079999997</v>
      </c>
      <c r="N35" s="64">
        <f t="shared" si="26"/>
        <v>10749.998120000002</v>
      </c>
      <c r="O35" s="64">
        <f t="shared" si="26"/>
        <v>10839.998400000002</v>
      </c>
      <c r="P35" s="64">
        <f t="shared" si="26"/>
        <v>10824.80344</v>
      </c>
      <c r="Q35" s="64">
        <f t="shared" si="26"/>
        <v>10917.510920000001</v>
      </c>
      <c r="R35" s="64">
        <f t="shared" si="26"/>
        <v>10879.826000000001</v>
      </c>
      <c r="S35" s="64">
        <f t="shared" si="26"/>
        <v>10557.98</v>
      </c>
      <c r="T35" s="64">
        <f t="shared" si="26"/>
        <v>10547.58684</v>
      </c>
      <c r="U35" s="64">
        <f t="shared" si="26"/>
        <v>10544.327959999999</v>
      </c>
      <c r="V35" s="64">
        <f t="shared" si="26"/>
        <v>10719.033800000001</v>
      </c>
      <c r="W35" s="64">
        <f t="shared" si="26"/>
        <v>10793.296759999999</v>
      </c>
      <c r="X35" s="64">
        <f t="shared" si="26"/>
        <v>10801.26108</v>
      </c>
      <c r="Y35" s="64">
        <f t="shared" si="26"/>
        <v>10808.6052</v>
      </c>
      <c r="Z35" s="64">
        <f t="shared" si="26"/>
        <v>10652.846639999998</v>
      </c>
      <c r="AA35" s="64">
        <f t="shared" si="26"/>
        <v>10539.130640000003</v>
      </c>
      <c r="AB35" s="64">
        <f t="shared" si="26"/>
        <v>10629.42712</v>
      </c>
      <c r="AC35" s="16">
        <f t="shared" si="26"/>
        <v>10697.05104</v>
      </c>
      <c r="AD35" s="16">
        <f t="shared" si="26"/>
        <v>10727.923759999998</v>
      </c>
      <c r="AE35" s="16">
        <f t="shared" si="26"/>
        <v>10749.7348</v>
      </c>
      <c r="AF35" s="16">
        <f t="shared" si="26"/>
        <v>10771.462439999999</v>
      </c>
      <c r="AG35" s="16">
        <f t="shared" si="26"/>
        <v>10698.464599999999</v>
      </c>
      <c r="AH35" s="16">
        <f t="shared" si="26"/>
        <v>10636.845719999999</v>
      </c>
      <c r="AI35" s="16">
        <f t="shared" si="26"/>
        <v>10782.77872</v>
      </c>
      <c r="AJ35" s="16">
        <f t="shared" si="26"/>
        <v>10845.651</v>
      </c>
      <c r="AK35" s="16">
        <f t="shared" si="26"/>
        <v>10830.276800000001</v>
      </c>
      <c r="AL35" s="16">
        <f t="shared" si="26"/>
        <v>10840.738800000001</v>
      </c>
      <c r="AM35" s="16">
        <f t="shared" si="26"/>
        <v>10873.248959999999</v>
      </c>
      <c r="AN35" s="16">
        <f t="shared" si="26"/>
        <v>10848.131719999999</v>
      </c>
      <c r="AO35" s="16">
        <f t="shared" si="26"/>
        <v>10715.76108</v>
      </c>
      <c r="AP35" s="16">
        <f t="shared" si="26"/>
        <v>10790.601959999996</v>
      </c>
      <c r="AQ35" s="16">
        <f t="shared" si="26"/>
        <v>10627.872199999998</v>
      </c>
      <c r="AR35" s="16">
        <f t="shared" si="26"/>
        <v>10295.137439999999</v>
      </c>
      <c r="AS35" s="16">
        <f t="shared" si="26"/>
        <v>10510.3968</v>
      </c>
      <c r="AT35" s="16">
        <f t="shared" si="26"/>
        <v>10559.242959999998</v>
      </c>
      <c r="AU35" s="16">
        <f t="shared" si="26"/>
        <v>10566.98868</v>
      </c>
      <c r="AV35" s="16">
        <f t="shared" si="26"/>
        <v>10691.9936</v>
      </c>
      <c r="AW35" s="65">
        <f t="shared" si="26"/>
        <v>10745.546</v>
      </c>
      <c r="AX35" s="16">
        <f t="shared" si="26"/>
        <v>10813.151</v>
      </c>
      <c r="AY35" s="16">
        <f t="shared" si="26"/>
        <v>10873.366</v>
      </c>
      <c r="AZ35" s="16">
        <f t="shared" si="26"/>
        <v>10966.705120000001</v>
      </c>
      <c r="BA35" s="16">
        <f t="shared" si="26"/>
        <v>11004.495599999998</v>
      </c>
      <c r="BB35" s="16">
        <f t="shared" si="26"/>
        <v>10842.758599999999</v>
      </c>
      <c r="BC35" s="16">
        <f>BC34-1.168*(BC33-BC34)</f>
        <v>10824.505439999999</v>
      </c>
      <c r="BD35" s="16">
        <f>BD34-1.168*(BD33-BD34)</f>
        <v>10755.518479999997</v>
      </c>
      <c r="BE35" s="16">
        <f>BE34-1.168*(BE33-BE34)</f>
        <v>10689.498039999999</v>
      </c>
      <c r="BF35" s="16">
        <f>BF34-1.168*(BF33-BF34)</f>
        <v>10681.624759999999</v>
      </c>
      <c r="BG35" s="16">
        <f>BG34-1.168*(BG33-BG34)</f>
        <v>10580.347079999998</v>
      </c>
    </row>
    <row r="36" spans="1:59" ht="14.55" customHeight="1" x14ac:dyDescent="0.3">
      <c r="A36" s="12"/>
      <c r="B36" s="13"/>
      <c r="C36" s="13"/>
      <c r="D36" s="14" t="s">
        <v>33</v>
      </c>
      <c r="E36" s="81">
        <f t="shared" ref="E36:BB36" si="27">E4-(E24-E4)</f>
        <v>10787.560625060509</v>
      </c>
      <c r="F36" s="81">
        <f t="shared" si="27"/>
        <v>10811.707793526472</v>
      </c>
      <c r="G36" s="81">
        <f t="shared" si="27"/>
        <v>10709.562294670148</v>
      </c>
      <c r="H36" s="82">
        <f t="shared" si="27"/>
        <v>10466.586256227421</v>
      </c>
      <c r="I36" s="82">
        <f t="shared" si="27"/>
        <v>10587.563563331716</v>
      </c>
      <c r="J36" s="82">
        <f t="shared" si="27"/>
        <v>10404.441870605589</v>
      </c>
      <c r="K36" s="82">
        <f t="shared" si="27"/>
        <v>10310.989324646673</v>
      </c>
      <c r="L36" s="82">
        <f t="shared" si="27"/>
        <v>10542.995742746762</v>
      </c>
      <c r="M36" s="82">
        <f t="shared" si="27"/>
        <v>10702.101457742221</v>
      </c>
      <c r="N36" s="82">
        <f t="shared" si="27"/>
        <v>10741.484180067151</v>
      </c>
      <c r="O36" s="82">
        <f t="shared" si="27"/>
        <v>10832.627382813042</v>
      </c>
      <c r="P36" s="82">
        <f t="shared" si="27"/>
        <v>10811.602477100683</v>
      </c>
      <c r="Q36" s="82">
        <f t="shared" si="27"/>
        <v>10909.944473371157</v>
      </c>
      <c r="R36" s="82">
        <f t="shared" si="27"/>
        <v>10868.656700566635</v>
      </c>
      <c r="S36" s="82">
        <f t="shared" si="27"/>
        <v>10528.678381360785</v>
      </c>
      <c r="T36" s="82">
        <f t="shared" si="27"/>
        <v>10530.271962814282</v>
      </c>
      <c r="U36" s="82">
        <f t="shared" si="27"/>
        <v>10512.952120403816</v>
      </c>
      <c r="V36" s="82">
        <f t="shared" si="27"/>
        <v>10709.950537184899</v>
      </c>
      <c r="W36" s="82">
        <f t="shared" si="27"/>
        <v>10783.147865195544</v>
      </c>
      <c r="X36" s="82">
        <f t="shared" si="27"/>
        <v>10792.139393681127</v>
      </c>
      <c r="Y36" s="82">
        <f t="shared" si="27"/>
        <v>10792.489665127556</v>
      </c>
      <c r="Z36" s="82">
        <f t="shared" si="27"/>
        <v>10631.342133944414</v>
      </c>
      <c r="AA36" s="82">
        <f t="shared" si="27"/>
        <v>10519.29234494079</v>
      </c>
      <c r="AB36" s="82">
        <f t="shared" si="27"/>
        <v>10613.906228683794</v>
      </c>
      <c r="AC36" s="23">
        <f t="shared" si="27"/>
        <v>10685.827205201786</v>
      </c>
      <c r="AD36" s="23">
        <f t="shared" si="27"/>
        <v>10716.403075256794</v>
      </c>
      <c r="AE36" s="23">
        <f t="shared" si="27"/>
        <v>10732.95963123523</v>
      </c>
      <c r="AF36" s="23">
        <f t="shared" si="27"/>
        <v>10763.944509248458</v>
      </c>
      <c r="AG36" s="23">
        <f t="shared" si="27"/>
        <v>10683.627140948283</v>
      </c>
      <c r="AH36" s="23">
        <f t="shared" si="27"/>
        <v>10621.460569472567</v>
      </c>
      <c r="AI36" s="23">
        <f t="shared" si="27"/>
        <v>10766.189664626932</v>
      </c>
      <c r="AJ36" s="23">
        <f t="shared" si="27"/>
        <v>10838.986861605787</v>
      </c>
      <c r="AK36" s="23">
        <f t="shared" si="27"/>
        <v>10818.719827749168</v>
      </c>
      <c r="AL36" s="23">
        <f t="shared" si="27"/>
        <v>10830.566575440926</v>
      </c>
      <c r="AM36" s="23">
        <f t="shared" si="27"/>
        <v>10859.439036584525</v>
      </c>
      <c r="AN36" s="23">
        <f t="shared" si="27"/>
        <v>10836.638013558355</v>
      </c>
      <c r="AO36" s="23">
        <f t="shared" si="27"/>
        <v>10698.409782694151</v>
      </c>
      <c r="AP36" s="23">
        <f t="shared" si="27"/>
        <v>10781.528141017625</v>
      </c>
      <c r="AQ36" s="23">
        <f t="shared" si="27"/>
        <v>10604.907349543762</v>
      </c>
      <c r="AR36" s="23">
        <f t="shared" si="27"/>
        <v>10177.928216734324</v>
      </c>
      <c r="AS36" s="23">
        <f t="shared" si="27"/>
        <v>10487.550599664186</v>
      </c>
      <c r="AT36" s="23">
        <f t="shared" si="27"/>
        <v>10544.808907135062</v>
      </c>
      <c r="AU36" s="23">
        <f t="shared" si="27"/>
        <v>10554.092717790225</v>
      </c>
      <c r="AV36" s="23">
        <f t="shared" si="27"/>
        <v>10669.173679713069</v>
      </c>
      <c r="AW36" s="83">
        <f t="shared" si="27"/>
        <v>10722.389162801881</v>
      </c>
      <c r="AX36" s="23">
        <f t="shared" si="27"/>
        <v>10797.468122783575</v>
      </c>
      <c r="AY36" s="23">
        <f t="shared" si="27"/>
        <v>10864.04361698219</v>
      </c>
      <c r="AZ36" s="23">
        <f t="shared" si="27"/>
        <v>10951.550015963221</v>
      </c>
      <c r="BA36" s="23">
        <f t="shared" si="27"/>
        <v>10994.725953493426</v>
      </c>
      <c r="BB36" s="23">
        <f t="shared" si="27"/>
        <v>10827.657709293439</v>
      </c>
      <c r="BC36" s="23">
        <f>BC4-(BC24-BC4)</f>
        <v>10814.784522570484</v>
      </c>
      <c r="BD36" s="23">
        <f>BD4-(BD24-BD4)</f>
        <v>10744.238842181117</v>
      </c>
      <c r="BE36" s="23">
        <f>BE4-(BE24-BE4)</f>
        <v>10673.860835630936</v>
      </c>
      <c r="BF36" s="23">
        <f>BF4-(BF24-BF4)</f>
        <v>10671.911653877551</v>
      </c>
      <c r="BG36" s="23">
        <f>BG4-(BG24-BG4)</f>
        <v>10557.430814281946</v>
      </c>
    </row>
    <row r="37" spans="1:59" ht="14.55" customHeight="1" x14ac:dyDescent="0.3">
      <c r="A37" s="138" t="s">
        <v>34</v>
      </c>
      <c r="B37" s="139"/>
      <c r="C37" s="139"/>
      <c r="D37" s="139"/>
      <c r="E37" s="90"/>
      <c r="F37" s="87"/>
      <c r="G37" s="87"/>
      <c r="H37" s="88"/>
      <c r="I37" s="88"/>
      <c r="J37" s="88"/>
      <c r="K37" s="88"/>
      <c r="L37" s="88"/>
      <c r="M37" s="88"/>
      <c r="N37" s="88"/>
      <c r="O37" s="88"/>
      <c r="P37" s="88"/>
      <c r="Q37" s="88"/>
      <c r="R37" s="88"/>
      <c r="S37" s="88"/>
      <c r="T37" s="88"/>
      <c r="U37" s="88"/>
      <c r="V37" s="88"/>
      <c r="W37" s="88"/>
      <c r="X37" s="88"/>
      <c r="Y37" s="88"/>
      <c r="Z37" s="88"/>
      <c r="AA37" s="88"/>
      <c r="AB37" s="88"/>
      <c r="AC37" s="9"/>
      <c r="AD37" s="25"/>
      <c r="AE37" s="25"/>
      <c r="AF37" s="25"/>
      <c r="AG37" s="25"/>
      <c r="AH37" s="25"/>
      <c r="AI37" s="25"/>
      <c r="AJ37" s="25"/>
      <c r="AK37" s="25"/>
      <c r="AL37" s="25"/>
      <c r="AM37" s="25"/>
      <c r="AN37" s="25"/>
      <c r="AO37" s="25"/>
      <c r="AP37" s="27"/>
      <c r="AQ37" s="27"/>
      <c r="AR37" s="26" t="s">
        <v>35</v>
      </c>
      <c r="AS37" s="27"/>
      <c r="AT37" s="27"/>
      <c r="AU37" s="27"/>
      <c r="AV37" s="27"/>
      <c r="AW37" s="91"/>
      <c r="AX37" s="27"/>
      <c r="AY37" s="27"/>
      <c r="AZ37" s="27"/>
      <c r="BA37" s="27"/>
      <c r="BB37" s="27"/>
      <c r="BC37" s="27"/>
      <c r="BD37" s="27"/>
      <c r="BE37" s="27"/>
      <c r="BF37" s="27"/>
      <c r="BG37" s="27"/>
    </row>
    <row r="38" spans="1:59" ht="14.55" customHeight="1" x14ac:dyDescent="0.3">
      <c r="A38" s="30"/>
      <c r="B38" s="19"/>
      <c r="C38" s="19"/>
      <c r="D38" s="14" t="s">
        <v>36</v>
      </c>
      <c r="E38" s="61"/>
      <c r="F38" s="61"/>
      <c r="G38" s="61"/>
      <c r="H38" s="62"/>
      <c r="I38" s="62"/>
      <c r="J38" s="62"/>
      <c r="K38" s="62"/>
      <c r="L38" s="62"/>
      <c r="M38" s="62"/>
      <c r="N38" s="62"/>
      <c r="O38" s="62"/>
      <c r="P38" s="62"/>
      <c r="Q38" s="62"/>
      <c r="R38" s="62"/>
      <c r="S38" s="62"/>
      <c r="T38" s="62"/>
      <c r="U38" s="62"/>
      <c r="V38" s="62"/>
      <c r="W38" s="62"/>
      <c r="X38" s="62"/>
      <c r="Y38" s="62"/>
      <c r="Z38" s="62"/>
      <c r="AA38" s="62"/>
      <c r="AB38" s="62"/>
      <c r="AC38" s="15"/>
      <c r="AD38" s="15"/>
      <c r="AE38" s="15"/>
      <c r="AF38" s="15"/>
      <c r="AG38" s="15"/>
      <c r="AH38" s="15"/>
      <c r="AI38" s="15"/>
      <c r="AJ38" s="15"/>
      <c r="AK38" s="15"/>
      <c r="AL38" s="15"/>
      <c r="AM38" s="15"/>
      <c r="AN38" s="15"/>
      <c r="AO38" s="15"/>
      <c r="AP38" s="15"/>
      <c r="AQ38" s="15"/>
      <c r="AR38" s="15"/>
      <c r="AS38" s="15"/>
      <c r="AT38" s="15"/>
      <c r="AU38" s="15"/>
      <c r="AV38" s="15"/>
      <c r="AW38" s="63"/>
      <c r="AX38" s="15"/>
      <c r="AY38" s="15"/>
      <c r="AZ38" s="15"/>
      <c r="BA38" s="15"/>
      <c r="BB38" s="15"/>
      <c r="BC38" s="15">
        <v>11062.246000000001</v>
      </c>
      <c r="BD38" s="15"/>
      <c r="BE38" s="15"/>
      <c r="BF38" s="15"/>
      <c r="BG38" s="15"/>
    </row>
    <row r="39" spans="1:59" ht="14.55" customHeight="1" x14ac:dyDescent="0.3">
      <c r="A39" s="30"/>
      <c r="B39" s="19"/>
      <c r="C39" s="19"/>
      <c r="D39" s="14" t="s">
        <v>37</v>
      </c>
      <c r="E39" s="66"/>
      <c r="F39" s="66"/>
      <c r="G39" s="66"/>
      <c r="H39" s="67"/>
      <c r="I39" s="67"/>
      <c r="J39" s="67"/>
      <c r="K39" s="67"/>
      <c r="L39" s="67"/>
      <c r="M39" s="67"/>
      <c r="N39" s="67"/>
      <c r="O39" s="67"/>
      <c r="P39" s="67"/>
      <c r="Q39" s="67"/>
      <c r="R39" s="67"/>
      <c r="S39" s="67"/>
      <c r="T39" s="67"/>
      <c r="U39" s="67"/>
      <c r="V39" s="67"/>
      <c r="W39" s="67"/>
      <c r="X39" s="67"/>
      <c r="Y39" s="67"/>
      <c r="Z39" s="67"/>
      <c r="AA39" s="67"/>
      <c r="AB39" s="67"/>
      <c r="AC39" s="17"/>
      <c r="AD39" s="17"/>
      <c r="AE39" s="17"/>
      <c r="AF39" s="17"/>
      <c r="AG39" s="17"/>
      <c r="AH39" s="17"/>
      <c r="AI39" s="17"/>
      <c r="AJ39" s="92"/>
      <c r="AK39" s="17"/>
      <c r="AL39" s="92">
        <v>11081</v>
      </c>
      <c r="AM39" s="17"/>
      <c r="AN39" s="17"/>
      <c r="AO39" s="92"/>
      <c r="AP39" s="92"/>
      <c r="AQ39" s="92"/>
      <c r="AR39" s="17"/>
      <c r="AS39" s="17"/>
      <c r="AT39" s="17"/>
      <c r="AU39" s="17"/>
      <c r="AV39" s="17"/>
      <c r="AW39" s="68"/>
      <c r="AX39" s="17">
        <v>11064.098400000001</v>
      </c>
      <c r="AY39" s="17">
        <v>11064.098400000001</v>
      </c>
      <c r="AZ39" s="17"/>
      <c r="BA39" s="17"/>
      <c r="BB39" s="17"/>
      <c r="BC39" s="17">
        <v>11018.398000000001</v>
      </c>
      <c r="BD39" s="17"/>
      <c r="BE39" s="17"/>
      <c r="BF39" s="17">
        <v>10918.424999999999</v>
      </c>
      <c r="BG39" s="17">
        <v>10918.424999999999</v>
      </c>
    </row>
    <row r="40" spans="1:59" ht="14.55" customHeight="1" x14ac:dyDescent="0.3">
      <c r="A40" s="12"/>
      <c r="B40" s="19"/>
      <c r="C40" s="13"/>
      <c r="D40" s="14" t="s">
        <v>38</v>
      </c>
      <c r="E40" s="69"/>
      <c r="F40" s="69"/>
      <c r="G40" s="69"/>
      <c r="H40" s="70"/>
      <c r="I40" s="70"/>
      <c r="J40" s="70"/>
      <c r="K40" s="70"/>
      <c r="L40" s="70"/>
      <c r="M40" s="70"/>
      <c r="N40" s="70"/>
      <c r="O40" s="70"/>
      <c r="P40" s="70"/>
      <c r="Q40" s="70"/>
      <c r="R40" s="70"/>
      <c r="S40" s="70"/>
      <c r="T40" s="70"/>
      <c r="U40" s="70"/>
      <c r="V40" s="70"/>
      <c r="W40" s="70"/>
      <c r="X40" s="70"/>
      <c r="Y40" s="70"/>
      <c r="Z40" s="70"/>
      <c r="AA40" s="70"/>
      <c r="AB40" s="70"/>
      <c r="AC40" s="18"/>
      <c r="AD40" s="18"/>
      <c r="AE40" s="18"/>
      <c r="AF40" s="18"/>
      <c r="AG40" s="18"/>
      <c r="AH40" s="18"/>
      <c r="AI40" s="18"/>
      <c r="AJ40" s="93"/>
      <c r="AK40" s="18"/>
      <c r="AL40" s="94" t="s">
        <v>62</v>
      </c>
      <c r="AM40" s="18"/>
      <c r="AN40" s="18"/>
      <c r="AO40" s="18"/>
      <c r="AP40" s="93"/>
      <c r="AQ40" s="93"/>
      <c r="AR40" s="18"/>
      <c r="AS40" s="18">
        <v>10767.1639</v>
      </c>
      <c r="AT40" s="18">
        <v>10736</v>
      </c>
      <c r="AU40" s="18">
        <v>10817.9079</v>
      </c>
      <c r="AV40" s="18"/>
      <c r="AW40" s="71"/>
      <c r="AX40" s="18">
        <v>11016.45</v>
      </c>
      <c r="AY40" s="18">
        <v>11016.45</v>
      </c>
      <c r="AZ40" s="18">
        <v>11218.35</v>
      </c>
      <c r="BA40" s="18"/>
      <c r="BB40" s="18"/>
      <c r="BC40" s="129">
        <v>10956.802</v>
      </c>
      <c r="BD40" s="129"/>
      <c r="BE40" s="129"/>
      <c r="BF40" s="129">
        <v>10871.3017</v>
      </c>
      <c r="BG40" s="129">
        <v>10871.3017</v>
      </c>
    </row>
    <row r="41" spans="1:59" ht="14.55" customHeight="1" x14ac:dyDescent="0.3">
      <c r="A41" s="12"/>
      <c r="B41" s="13"/>
      <c r="C41" s="13"/>
      <c r="D41" s="14" t="s">
        <v>39</v>
      </c>
      <c r="E41" s="50"/>
      <c r="F41" s="50"/>
      <c r="G41" s="50"/>
      <c r="H41" s="51"/>
      <c r="I41" s="51"/>
      <c r="J41" s="51"/>
      <c r="K41" s="51"/>
      <c r="L41" s="51"/>
      <c r="M41" s="51"/>
      <c r="N41" s="51"/>
      <c r="O41" s="51"/>
      <c r="P41" s="51"/>
      <c r="Q41" s="51"/>
      <c r="R41" s="51"/>
      <c r="S41" s="51"/>
      <c r="T41" s="51"/>
      <c r="U41" s="51"/>
      <c r="V41" s="51"/>
      <c r="W41" s="51"/>
      <c r="X41" s="51"/>
      <c r="Y41" s="51"/>
      <c r="Z41" s="51"/>
      <c r="AA41" s="51"/>
      <c r="AB41" s="51"/>
      <c r="AC41" s="7"/>
      <c r="AD41" s="7"/>
      <c r="AE41" s="7"/>
      <c r="AF41" s="7"/>
      <c r="AG41" s="7"/>
      <c r="AH41" s="7"/>
      <c r="AI41" s="7"/>
      <c r="AJ41" s="7"/>
      <c r="AK41" s="7"/>
      <c r="AL41" s="95">
        <v>10991</v>
      </c>
      <c r="AM41" s="7"/>
      <c r="AN41" s="7"/>
      <c r="AO41" s="95"/>
      <c r="AP41" s="95"/>
      <c r="AQ41" s="95"/>
      <c r="AR41" s="7"/>
      <c r="AS41" s="7">
        <v>10745.6</v>
      </c>
      <c r="AT41" s="7">
        <v>10716.3377</v>
      </c>
      <c r="AU41" s="7">
        <v>10716.472546000001</v>
      </c>
      <c r="AV41" s="7"/>
      <c r="AW41" s="52">
        <v>11060.526400000001</v>
      </c>
      <c r="AX41" s="7">
        <v>10993.75</v>
      </c>
      <c r="AY41" s="7">
        <v>10993.75</v>
      </c>
      <c r="AZ41" s="7">
        <v>11097.49266</v>
      </c>
      <c r="BA41" s="7"/>
      <c r="BB41" s="7"/>
      <c r="BC41" s="7">
        <v>10939.924999999999</v>
      </c>
      <c r="BD41" s="7">
        <v>10899.7989</v>
      </c>
      <c r="BE41" s="7"/>
      <c r="BF41" s="7">
        <v>10812.9966</v>
      </c>
      <c r="BG41" s="7">
        <v>10812.9966</v>
      </c>
    </row>
    <row r="42" spans="1:59" ht="14.55" customHeight="1" x14ac:dyDescent="0.3">
      <c r="A42" s="12"/>
      <c r="B42" s="13"/>
      <c r="C42" s="13"/>
      <c r="D42" s="14" t="s">
        <v>39</v>
      </c>
      <c r="E42" s="96"/>
      <c r="F42" s="96"/>
      <c r="G42" s="96"/>
      <c r="H42" s="97"/>
      <c r="I42" s="97"/>
      <c r="J42" s="97"/>
      <c r="K42" s="97"/>
      <c r="L42" s="97"/>
      <c r="M42" s="97"/>
      <c r="N42" s="97"/>
      <c r="O42" s="97"/>
      <c r="P42" s="97"/>
      <c r="Q42" s="97"/>
      <c r="R42" s="97"/>
      <c r="S42" s="97"/>
      <c r="T42" s="97"/>
      <c r="U42" s="97"/>
      <c r="V42" s="97"/>
      <c r="W42" s="97"/>
      <c r="X42" s="97"/>
      <c r="Y42" s="97"/>
      <c r="Z42" s="97"/>
      <c r="AA42" s="97"/>
      <c r="AB42" s="97"/>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74">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row>
    <row r="43" spans="1:59" ht="14.55" customHeight="1" x14ac:dyDescent="0.3">
      <c r="A43" s="12"/>
      <c r="B43" s="13"/>
      <c r="C43" s="13"/>
      <c r="D43" s="14" t="s">
        <v>4</v>
      </c>
      <c r="E43" s="56">
        <f t="shared" ref="E43:BB43" si="28">E4</f>
        <v>10883.75</v>
      </c>
      <c r="F43" s="56">
        <f t="shared" si="28"/>
        <v>10869.5</v>
      </c>
      <c r="G43" s="56">
        <f t="shared" si="28"/>
        <v>10782.9</v>
      </c>
      <c r="H43" s="57">
        <f t="shared" si="28"/>
        <v>10601.15</v>
      </c>
      <c r="I43" s="57">
        <f t="shared" si="28"/>
        <v>10693.7</v>
      </c>
      <c r="J43" s="57">
        <f t="shared" si="28"/>
        <v>10488.45</v>
      </c>
      <c r="K43" s="57">
        <f t="shared" si="28"/>
        <v>10549.15</v>
      </c>
      <c r="L43" s="57">
        <f t="shared" si="28"/>
        <v>10737.6</v>
      </c>
      <c r="M43" s="57">
        <f t="shared" si="28"/>
        <v>10791.55</v>
      </c>
      <c r="N43" s="57">
        <f t="shared" si="28"/>
        <v>10805.45</v>
      </c>
      <c r="O43" s="57">
        <f t="shared" si="28"/>
        <v>10888.35</v>
      </c>
      <c r="P43" s="57">
        <f t="shared" si="28"/>
        <v>10908.7</v>
      </c>
      <c r="Q43" s="57">
        <f t="shared" si="28"/>
        <v>10967.3</v>
      </c>
      <c r="R43" s="57">
        <f t="shared" si="28"/>
        <v>10951.7</v>
      </c>
      <c r="S43" s="57">
        <f t="shared" si="28"/>
        <v>10754</v>
      </c>
      <c r="T43" s="57">
        <f t="shared" si="28"/>
        <v>10663.5</v>
      </c>
      <c r="U43" s="57">
        <f t="shared" si="28"/>
        <v>10729.85</v>
      </c>
      <c r="V43" s="57">
        <f t="shared" si="28"/>
        <v>10779.8</v>
      </c>
      <c r="W43" s="57">
        <f t="shared" si="28"/>
        <v>10859.9</v>
      </c>
      <c r="X43" s="57">
        <f t="shared" si="28"/>
        <v>10862.55</v>
      </c>
      <c r="Y43" s="57">
        <f t="shared" si="28"/>
        <v>10910.1</v>
      </c>
      <c r="Z43" s="57">
        <f t="shared" si="28"/>
        <v>10792.5</v>
      </c>
      <c r="AA43" s="57">
        <f t="shared" si="28"/>
        <v>10672.25</v>
      </c>
      <c r="AB43" s="57">
        <f t="shared" si="28"/>
        <v>10727.35</v>
      </c>
      <c r="AC43" s="11">
        <f t="shared" si="28"/>
        <v>10771.8</v>
      </c>
      <c r="AD43" s="11">
        <f t="shared" si="28"/>
        <v>10802.15</v>
      </c>
      <c r="AE43" s="11">
        <f t="shared" si="28"/>
        <v>10855.15</v>
      </c>
      <c r="AF43" s="11">
        <f t="shared" si="28"/>
        <v>10821.6</v>
      </c>
      <c r="AG43" s="11">
        <f t="shared" si="28"/>
        <v>10794.95</v>
      </c>
      <c r="AH43" s="11">
        <f t="shared" si="28"/>
        <v>10737.6</v>
      </c>
      <c r="AI43" s="11">
        <f t="shared" si="28"/>
        <v>10886.8</v>
      </c>
      <c r="AJ43" s="11">
        <f t="shared" si="28"/>
        <v>10890.3</v>
      </c>
      <c r="AK43" s="11">
        <f t="shared" si="28"/>
        <v>10905.2</v>
      </c>
      <c r="AL43" s="11">
        <f t="shared" si="28"/>
        <v>10906.95</v>
      </c>
      <c r="AM43" s="11">
        <f t="shared" si="28"/>
        <v>10961.85</v>
      </c>
      <c r="AN43" s="11">
        <f t="shared" si="28"/>
        <v>10922.75</v>
      </c>
      <c r="AO43" s="11">
        <f t="shared" si="28"/>
        <v>10831.5</v>
      </c>
      <c r="AP43" s="11">
        <f t="shared" si="28"/>
        <v>10849.8</v>
      </c>
      <c r="AQ43" s="11">
        <f t="shared" si="28"/>
        <v>10780.55</v>
      </c>
      <c r="AR43" s="11">
        <f t="shared" si="28"/>
        <v>10862.55</v>
      </c>
      <c r="AS43" s="11">
        <f t="shared" si="28"/>
        <v>10661.55</v>
      </c>
      <c r="AT43" s="11">
        <f t="shared" si="28"/>
        <v>10652.2</v>
      </c>
      <c r="AU43" s="11">
        <f t="shared" si="28"/>
        <v>10651.8</v>
      </c>
      <c r="AV43" s="11">
        <f t="shared" si="28"/>
        <v>10830.95</v>
      </c>
      <c r="AW43" s="58">
        <f t="shared" si="28"/>
        <v>10893.65</v>
      </c>
      <c r="AX43" s="11">
        <f t="shared" si="28"/>
        <v>10912.25</v>
      </c>
      <c r="AY43" s="11">
        <f t="shared" si="28"/>
        <v>10934.35</v>
      </c>
      <c r="AZ43" s="11">
        <f t="shared" si="28"/>
        <v>11062.45</v>
      </c>
      <c r="BA43" s="11">
        <f t="shared" si="28"/>
        <v>11069.4</v>
      </c>
      <c r="BB43" s="11">
        <f t="shared" si="28"/>
        <v>10943.6</v>
      </c>
      <c r="BC43" s="11">
        <f>BC4</f>
        <v>10888.8</v>
      </c>
      <c r="BD43" s="11">
        <f>BD4</f>
        <v>10831.4</v>
      </c>
      <c r="BE43" s="11">
        <f>BE4</f>
        <v>10793.65</v>
      </c>
      <c r="BF43" s="11">
        <f>BF4</f>
        <v>10746.05</v>
      </c>
      <c r="BG43" s="11">
        <f>BG4</f>
        <v>10724.4</v>
      </c>
    </row>
    <row r="44" spans="1:59" ht="14.55" customHeight="1" x14ac:dyDescent="0.3">
      <c r="A44" s="12"/>
      <c r="B44" s="13"/>
      <c r="C44" s="13"/>
      <c r="D44" s="14" t="s">
        <v>40</v>
      </c>
      <c r="E44" s="98"/>
      <c r="F44" s="98"/>
      <c r="G44" s="98"/>
      <c r="H44" s="99"/>
      <c r="I44" s="99"/>
      <c r="J44" s="99"/>
      <c r="K44" s="99"/>
      <c r="L44" s="99"/>
      <c r="M44" s="99"/>
      <c r="N44" s="99"/>
      <c r="O44" s="99"/>
      <c r="P44" s="99"/>
      <c r="Q44" s="99"/>
      <c r="R44" s="99"/>
      <c r="S44" s="99"/>
      <c r="T44" s="99"/>
      <c r="U44" s="99"/>
      <c r="V44" s="99"/>
      <c r="W44" s="99"/>
      <c r="X44" s="99"/>
      <c r="Y44" s="99"/>
      <c r="Z44" s="99"/>
      <c r="AA44" s="99"/>
      <c r="AB44" s="99"/>
      <c r="AC44" s="21"/>
      <c r="AD44" s="21"/>
      <c r="AE44" s="21"/>
      <c r="AF44" s="21"/>
      <c r="AG44" s="21"/>
      <c r="AH44" s="21"/>
      <c r="AI44" s="21"/>
      <c r="AJ44" s="21"/>
      <c r="AK44" s="21"/>
      <c r="AL44" s="21">
        <v>10873.174199999999</v>
      </c>
      <c r="AM44" s="21"/>
      <c r="AN44" s="21"/>
      <c r="AO44" s="21"/>
      <c r="AP44" s="100"/>
      <c r="AQ44" s="100"/>
      <c r="AR44" s="21"/>
      <c r="AS44" s="21">
        <v>10625.5216</v>
      </c>
      <c r="AT44" s="21"/>
      <c r="AU44" s="21">
        <v>10559.5</v>
      </c>
      <c r="AV44" s="21">
        <v>10784.973599999999</v>
      </c>
      <c r="AW44" s="77">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row>
    <row r="45" spans="1:59" ht="14.55" customHeight="1" x14ac:dyDescent="0.3">
      <c r="A45" s="12"/>
      <c r="B45" s="13"/>
      <c r="C45" s="13"/>
      <c r="D45" s="14" t="s">
        <v>41</v>
      </c>
      <c r="E45" s="53"/>
      <c r="F45" s="53"/>
      <c r="G45" s="53"/>
      <c r="H45" s="54"/>
      <c r="I45" s="54"/>
      <c r="J45" s="54"/>
      <c r="K45" s="54"/>
      <c r="L45" s="54"/>
      <c r="M45" s="54"/>
      <c r="N45" s="54"/>
      <c r="O45" s="54"/>
      <c r="P45" s="54"/>
      <c r="Q45" s="54"/>
      <c r="R45" s="54"/>
      <c r="S45" s="54"/>
      <c r="T45" s="54"/>
      <c r="U45" s="54"/>
      <c r="V45" s="54"/>
      <c r="W45" s="54"/>
      <c r="X45" s="54"/>
      <c r="Y45" s="54"/>
      <c r="Z45" s="54"/>
      <c r="AA45" s="54"/>
      <c r="AB45" s="54"/>
      <c r="AC45" s="10"/>
      <c r="AD45" s="10"/>
      <c r="AE45" s="10"/>
      <c r="AF45" s="10"/>
      <c r="AG45" s="10"/>
      <c r="AH45" s="10"/>
      <c r="AI45" s="10"/>
      <c r="AJ45" s="101"/>
      <c r="AK45" s="10"/>
      <c r="AL45" s="10">
        <v>10838.6379</v>
      </c>
      <c r="AM45" s="10"/>
      <c r="AN45" s="10"/>
      <c r="AO45" s="10"/>
      <c r="AP45" s="10"/>
      <c r="AQ45" s="10"/>
      <c r="AR45" s="10"/>
      <c r="AS45" s="10">
        <v>10609.90784</v>
      </c>
      <c r="AT45" s="10"/>
      <c r="AU45" s="10">
        <v>10549.174999999999</v>
      </c>
      <c r="AV45" s="10">
        <v>10752.138199999999</v>
      </c>
      <c r="AW45" s="55">
        <v>10783.55</v>
      </c>
      <c r="AX45" s="10">
        <v>10884.6003</v>
      </c>
      <c r="AY45" s="10">
        <v>10884.6003</v>
      </c>
      <c r="AZ45" s="10">
        <v>10974.0249</v>
      </c>
      <c r="BA45" s="10">
        <v>11001.7237</v>
      </c>
      <c r="BB45" s="10">
        <v>11001.7237</v>
      </c>
      <c r="BC45" s="10">
        <v>10906.749114999999</v>
      </c>
      <c r="BD45" s="10">
        <v>10818.130199999998</v>
      </c>
      <c r="BE45" s="10"/>
      <c r="BF45" s="10">
        <v>10737.1173</v>
      </c>
      <c r="BG45" s="10">
        <v>10737.1173</v>
      </c>
    </row>
    <row r="46" spans="1:59" ht="14.55" customHeight="1" x14ac:dyDescent="0.3">
      <c r="A46" s="12"/>
      <c r="B46" s="13"/>
      <c r="C46" s="13"/>
      <c r="D46" s="14" t="s">
        <v>42</v>
      </c>
      <c r="E46" s="78"/>
      <c r="F46" s="78"/>
      <c r="G46" s="78"/>
      <c r="H46" s="79"/>
      <c r="I46" s="79"/>
      <c r="J46" s="79"/>
      <c r="K46" s="79"/>
      <c r="L46" s="79"/>
      <c r="M46" s="79"/>
      <c r="N46" s="79"/>
      <c r="O46" s="79"/>
      <c r="P46" s="79"/>
      <c r="Q46" s="79"/>
      <c r="R46" s="79"/>
      <c r="S46" s="79"/>
      <c r="T46" s="79"/>
      <c r="U46" s="79"/>
      <c r="V46" s="79"/>
      <c r="W46" s="79"/>
      <c r="X46" s="79"/>
      <c r="Y46" s="79"/>
      <c r="Z46" s="79"/>
      <c r="AA46" s="79"/>
      <c r="AB46" s="79"/>
      <c r="AC46" s="22"/>
      <c r="AD46" s="22"/>
      <c r="AE46" s="22"/>
      <c r="AF46" s="22"/>
      <c r="AG46" s="22"/>
      <c r="AH46" s="22"/>
      <c r="AI46" s="22"/>
      <c r="AJ46" s="22"/>
      <c r="AK46" s="22"/>
      <c r="AL46" s="22"/>
      <c r="AM46" s="22"/>
      <c r="AN46" s="22"/>
      <c r="AO46" s="22"/>
      <c r="AP46" s="102"/>
      <c r="AQ46" s="102"/>
      <c r="AR46" s="22"/>
      <c r="AS46" s="22">
        <v>10553.4</v>
      </c>
      <c r="AT46" s="22"/>
      <c r="AU46" s="22">
        <v>10539.4432</v>
      </c>
      <c r="AV46" s="22"/>
      <c r="AW46" s="103">
        <v>10736.373600000001</v>
      </c>
      <c r="AX46" s="22">
        <v>10652.84</v>
      </c>
      <c r="AY46" s="22">
        <v>10652.84</v>
      </c>
      <c r="AZ46" s="22"/>
      <c r="BA46" s="22">
        <v>10991.969800000001</v>
      </c>
      <c r="BB46" s="22">
        <v>10991.969800000001</v>
      </c>
      <c r="BC46" s="22">
        <v>10857.199999999999</v>
      </c>
      <c r="BD46" s="22">
        <v>10755</v>
      </c>
      <c r="BE46" s="22"/>
      <c r="BF46" s="22">
        <v>10659</v>
      </c>
      <c r="BG46" s="22">
        <v>10659</v>
      </c>
    </row>
    <row r="47" spans="1:59" ht="14.55" customHeight="1" x14ac:dyDescent="0.3">
      <c r="A47" s="12"/>
      <c r="B47" s="13"/>
      <c r="C47" s="13"/>
      <c r="D47" s="14" t="s">
        <v>43</v>
      </c>
      <c r="E47" s="81"/>
      <c r="F47" s="81"/>
      <c r="G47" s="81"/>
      <c r="H47" s="82"/>
      <c r="I47" s="82"/>
      <c r="J47" s="82"/>
      <c r="K47" s="82"/>
      <c r="L47" s="82"/>
      <c r="M47" s="82"/>
      <c r="N47" s="82"/>
      <c r="O47" s="82"/>
      <c r="P47" s="82"/>
      <c r="Q47" s="82"/>
      <c r="R47" s="82"/>
      <c r="S47" s="82"/>
      <c r="T47" s="82"/>
      <c r="U47" s="82"/>
      <c r="V47" s="82"/>
      <c r="W47" s="82"/>
      <c r="X47" s="82"/>
      <c r="Y47" s="82"/>
      <c r="Z47" s="82"/>
      <c r="AA47" s="82"/>
      <c r="AB47" s="82"/>
      <c r="AC47" s="23"/>
      <c r="AD47" s="23"/>
      <c r="AE47" s="23"/>
      <c r="AF47" s="23"/>
      <c r="AG47" s="23"/>
      <c r="AH47" s="23"/>
      <c r="AI47" s="23"/>
      <c r="AJ47" s="23"/>
      <c r="AK47" s="23"/>
      <c r="AL47" s="23"/>
      <c r="AM47" s="23"/>
      <c r="AN47" s="23"/>
      <c r="AO47" s="23"/>
      <c r="AP47" s="23"/>
      <c r="AQ47" s="23"/>
      <c r="AR47" s="23"/>
      <c r="AS47" s="23"/>
      <c r="AT47" s="23"/>
      <c r="AU47" s="23">
        <v>10515.75</v>
      </c>
      <c r="AV47" s="23"/>
      <c r="AW47" s="83">
        <v>10628.84</v>
      </c>
      <c r="AX47" s="23"/>
      <c r="AY47" s="23"/>
      <c r="AZ47" s="23"/>
      <c r="BA47" s="23">
        <v>10913.9401</v>
      </c>
      <c r="BB47" s="23">
        <v>10913.9401</v>
      </c>
      <c r="BC47" s="23">
        <v>10818.130199999998</v>
      </c>
      <c r="BD47" s="23"/>
      <c r="BE47" s="23"/>
      <c r="BF47" s="23"/>
      <c r="BG47" s="23"/>
    </row>
    <row r="48" spans="1:59" ht="14.55" customHeight="1" x14ac:dyDescent="0.3">
      <c r="A48" s="12"/>
      <c r="B48" s="13"/>
      <c r="C48" s="13"/>
      <c r="D48" s="14" t="s">
        <v>44</v>
      </c>
      <c r="E48" s="84"/>
      <c r="F48" s="84"/>
      <c r="G48" s="84"/>
      <c r="H48" s="85"/>
      <c r="I48" s="85"/>
      <c r="J48" s="85"/>
      <c r="K48" s="85"/>
      <c r="L48" s="85"/>
      <c r="M48" s="85"/>
      <c r="N48" s="85"/>
      <c r="O48" s="85"/>
      <c r="P48" s="85"/>
      <c r="Q48" s="85"/>
      <c r="R48" s="85"/>
      <c r="S48" s="85"/>
      <c r="T48" s="85"/>
      <c r="U48" s="85"/>
      <c r="V48" s="85"/>
      <c r="W48" s="85"/>
      <c r="X48" s="85"/>
      <c r="Y48" s="85"/>
      <c r="Z48" s="85"/>
      <c r="AA48" s="85"/>
      <c r="AB48" s="85"/>
      <c r="AC48" s="24"/>
      <c r="AD48" s="24"/>
      <c r="AE48" s="24"/>
      <c r="AF48" s="24"/>
      <c r="AG48" s="24"/>
      <c r="AH48" s="24"/>
      <c r="AI48" s="24"/>
      <c r="AJ48" s="24"/>
      <c r="AK48" s="24"/>
      <c r="AL48" s="24"/>
      <c r="AM48" s="24"/>
      <c r="AN48" s="24"/>
      <c r="AO48" s="24"/>
      <c r="AP48" s="24"/>
      <c r="AQ48" s="24"/>
      <c r="AR48" s="24"/>
      <c r="AS48" s="24"/>
      <c r="AT48" s="24"/>
      <c r="AU48" s="24"/>
      <c r="AV48" s="24"/>
      <c r="AW48" s="86"/>
      <c r="AX48" s="24"/>
      <c r="AY48" s="24"/>
      <c r="AZ48" s="24"/>
      <c r="BA48" s="24"/>
      <c r="BB48" s="24"/>
      <c r="BC48" s="24"/>
      <c r="BD48" s="24"/>
      <c r="BE48" s="24"/>
      <c r="BF48" s="24"/>
      <c r="BG48" s="24"/>
    </row>
    <row r="49" spans="1:59" ht="14.55" customHeight="1" x14ac:dyDescent="0.3">
      <c r="A49" s="138" t="s">
        <v>45</v>
      </c>
      <c r="B49" s="139"/>
      <c r="C49" s="139"/>
      <c r="D49" s="139"/>
      <c r="E49" s="87"/>
      <c r="F49" s="87"/>
      <c r="G49" s="87"/>
      <c r="H49" s="88"/>
      <c r="I49" s="88"/>
      <c r="J49" s="88"/>
      <c r="K49" s="88"/>
      <c r="L49" s="88"/>
      <c r="M49" s="88"/>
      <c r="N49" s="88"/>
      <c r="O49" s="88"/>
      <c r="P49" s="88"/>
      <c r="Q49" s="88"/>
      <c r="R49" s="88"/>
      <c r="S49" s="88"/>
      <c r="T49" s="88"/>
      <c r="U49" s="88"/>
      <c r="V49" s="88"/>
      <c r="W49" s="88"/>
      <c r="X49" s="88"/>
      <c r="Y49" s="88"/>
      <c r="Z49" s="88"/>
      <c r="AA49" s="88"/>
      <c r="AB49" s="88"/>
      <c r="AC49" s="25"/>
      <c r="AD49" s="25"/>
      <c r="AE49" s="25"/>
      <c r="AF49" s="25"/>
      <c r="AG49" s="25"/>
      <c r="AH49" s="25"/>
      <c r="AI49" s="25"/>
      <c r="AJ49" s="25"/>
      <c r="AK49" s="25"/>
      <c r="AL49" s="25"/>
      <c r="AM49" s="25"/>
      <c r="AN49" s="25"/>
      <c r="AO49" s="25"/>
      <c r="AP49" s="25"/>
      <c r="AQ49" s="25"/>
      <c r="AR49" s="25"/>
      <c r="AS49" s="25"/>
      <c r="AT49" s="25"/>
      <c r="AU49" s="25"/>
      <c r="AV49" s="25"/>
      <c r="AW49" s="89"/>
      <c r="AX49" s="25"/>
      <c r="AY49" s="25"/>
      <c r="AZ49" s="25"/>
      <c r="BA49" s="25"/>
      <c r="BB49" s="25"/>
      <c r="BC49" s="25"/>
      <c r="BD49" s="25"/>
      <c r="BE49" s="25"/>
      <c r="BF49" s="25"/>
      <c r="BG49" s="25"/>
    </row>
    <row r="50" spans="1:59" ht="14.55" customHeight="1" x14ac:dyDescent="0.3">
      <c r="A50" s="12"/>
      <c r="B50" s="13"/>
      <c r="C50" s="13"/>
      <c r="D50" s="14" t="s">
        <v>46</v>
      </c>
      <c r="E50" s="64">
        <f t="shared" ref="E50:BB50" si="29">ABS(E2-E3)</f>
        <v>95.850000000000364</v>
      </c>
      <c r="F50" s="64">
        <f t="shared" si="29"/>
        <v>57.600000000000364</v>
      </c>
      <c r="G50" s="64">
        <f t="shared" si="29"/>
        <v>73.099999999998545</v>
      </c>
      <c r="H50" s="64">
        <f t="shared" si="29"/>
        <v>134.39999999999964</v>
      </c>
      <c r="I50" s="64">
        <f t="shared" si="29"/>
        <v>105.19999999999891</v>
      </c>
      <c r="J50" s="64">
        <f t="shared" si="29"/>
        <v>83.899999999999636</v>
      </c>
      <c r="K50" s="64">
        <f t="shared" si="29"/>
        <v>233.29999999999927</v>
      </c>
      <c r="L50" s="64">
        <f t="shared" si="29"/>
        <v>191.40000000000146</v>
      </c>
      <c r="M50" s="64">
        <f t="shared" si="29"/>
        <v>89.100000000000364</v>
      </c>
      <c r="N50" s="64">
        <f t="shared" si="29"/>
        <v>63.649999999999636</v>
      </c>
      <c r="O50" s="64">
        <f t="shared" si="29"/>
        <v>55.5</v>
      </c>
      <c r="P50" s="64">
        <f t="shared" si="29"/>
        <v>96.299999999999272</v>
      </c>
      <c r="Q50" s="64">
        <f t="shared" si="29"/>
        <v>57.149999999999636</v>
      </c>
      <c r="R50" s="64">
        <f t="shared" si="29"/>
        <v>82.5</v>
      </c>
      <c r="S50" s="64">
        <f t="shared" si="29"/>
        <v>225</v>
      </c>
      <c r="T50" s="64">
        <f t="shared" si="29"/>
        <v>133.04999999999927</v>
      </c>
      <c r="U50" s="64">
        <f t="shared" si="29"/>
        <v>212.95000000000073</v>
      </c>
      <c r="V50" s="64">
        <f t="shared" si="29"/>
        <v>69.75</v>
      </c>
      <c r="W50" s="64">
        <f t="shared" si="29"/>
        <v>76.450000000000728</v>
      </c>
      <c r="X50" s="64">
        <f t="shared" si="29"/>
        <v>70.349999999998545</v>
      </c>
      <c r="Y50" s="64">
        <f t="shared" si="29"/>
        <v>116.5</v>
      </c>
      <c r="Z50" s="64">
        <f t="shared" si="29"/>
        <v>160.30000000000109</v>
      </c>
      <c r="AA50" s="64">
        <f t="shared" si="29"/>
        <v>152.79999999999927</v>
      </c>
      <c r="AB50" s="64">
        <f t="shared" si="29"/>
        <v>112.39999999999964</v>
      </c>
      <c r="AC50" s="16">
        <f t="shared" si="29"/>
        <v>85.800000000001091</v>
      </c>
      <c r="AD50" s="16">
        <f t="shared" si="29"/>
        <v>85.200000000000728</v>
      </c>
      <c r="AE50" s="16">
        <f t="shared" si="29"/>
        <v>121</v>
      </c>
      <c r="AF50" s="16">
        <f t="shared" si="29"/>
        <v>57.550000000001091</v>
      </c>
      <c r="AG50" s="16">
        <f t="shared" si="29"/>
        <v>110.75</v>
      </c>
      <c r="AH50" s="16">
        <f t="shared" si="29"/>
        <v>115.64999999999964</v>
      </c>
      <c r="AI50" s="16">
        <f t="shared" si="29"/>
        <v>119.40000000000146</v>
      </c>
      <c r="AJ50" s="16">
        <f t="shared" si="29"/>
        <v>51.25</v>
      </c>
      <c r="AK50" s="16">
        <f t="shared" si="29"/>
        <v>86</v>
      </c>
      <c r="AL50" s="16">
        <f t="shared" si="29"/>
        <v>76</v>
      </c>
      <c r="AM50" s="16">
        <f t="shared" si="29"/>
        <v>101.70000000000073</v>
      </c>
      <c r="AN50" s="16">
        <f t="shared" si="29"/>
        <v>85.649999999999636</v>
      </c>
      <c r="AO50" s="16">
        <f t="shared" si="29"/>
        <v>132.84999999999854</v>
      </c>
      <c r="AP50" s="16">
        <f t="shared" si="29"/>
        <v>67.950000000000728</v>
      </c>
      <c r="AQ50" s="16">
        <f t="shared" si="29"/>
        <v>175.25</v>
      </c>
      <c r="AR50" s="16">
        <f t="shared" si="29"/>
        <v>651.29999999999927</v>
      </c>
      <c r="AS50" s="16">
        <f t="shared" si="29"/>
        <v>173.5</v>
      </c>
      <c r="AT50" s="16">
        <f t="shared" si="29"/>
        <v>106.70000000000073</v>
      </c>
      <c r="AU50" s="16">
        <f t="shared" si="29"/>
        <v>97.350000000000364</v>
      </c>
      <c r="AV50" s="16">
        <f t="shared" si="29"/>
        <v>159.5</v>
      </c>
      <c r="AW50" s="65">
        <f t="shared" si="29"/>
        <v>170</v>
      </c>
      <c r="AX50" s="16">
        <f t="shared" si="29"/>
        <v>113.75</v>
      </c>
      <c r="AY50" s="16">
        <f t="shared" si="29"/>
        <v>70</v>
      </c>
      <c r="AZ50" s="16">
        <f t="shared" si="29"/>
        <v>109.89999999999964</v>
      </c>
      <c r="BA50" s="16">
        <f t="shared" si="29"/>
        <v>74.5</v>
      </c>
      <c r="BB50" s="16">
        <f t="shared" si="29"/>
        <v>115.75</v>
      </c>
      <c r="BC50" s="16">
        <f>ABS(BC2-BC3)</f>
        <v>73.799999999999272</v>
      </c>
      <c r="BD50" s="16">
        <f>ABS(BD2-BD3)</f>
        <v>87.100000000000364</v>
      </c>
      <c r="BE50" s="16">
        <f>ABS(BE2-BE3)</f>
        <v>119.54999999999927</v>
      </c>
      <c r="BF50" s="16">
        <f>ABS(BF2-BF3)</f>
        <v>73.950000000000728</v>
      </c>
      <c r="BG50" s="16">
        <f>ABS(BG2-BG3)</f>
        <v>165.35000000000036</v>
      </c>
    </row>
    <row r="51" spans="1:59" ht="14.55" customHeight="1" x14ac:dyDescent="0.3">
      <c r="A51" s="12"/>
      <c r="B51" s="13"/>
      <c r="C51" s="13"/>
      <c r="D51" s="14" t="s">
        <v>47</v>
      </c>
      <c r="E51" s="64">
        <f t="shared" ref="E51:BB51" si="30">E50*1.1</f>
        <v>105.43500000000041</v>
      </c>
      <c r="F51" s="64">
        <f t="shared" si="30"/>
        <v>63.360000000000404</v>
      </c>
      <c r="G51" s="64">
        <f t="shared" si="30"/>
        <v>80.409999999998405</v>
      </c>
      <c r="H51" s="64">
        <f t="shared" si="30"/>
        <v>147.83999999999961</v>
      </c>
      <c r="I51" s="64">
        <f t="shared" si="30"/>
        <v>115.71999999999881</v>
      </c>
      <c r="J51" s="64">
        <f t="shared" si="30"/>
        <v>92.289999999999608</v>
      </c>
      <c r="K51" s="64">
        <f t="shared" si="30"/>
        <v>256.6299999999992</v>
      </c>
      <c r="L51" s="64">
        <f t="shared" si="30"/>
        <v>210.54000000000161</v>
      </c>
      <c r="M51" s="64">
        <f t="shared" si="30"/>
        <v>98.010000000000403</v>
      </c>
      <c r="N51" s="64">
        <f t="shared" si="30"/>
        <v>70.014999999999603</v>
      </c>
      <c r="O51" s="64">
        <f t="shared" si="30"/>
        <v>61.050000000000004</v>
      </c>
      <c r="P51" s="64">
        <f t="shared" si="30"/>
        <v>105.92999999999921</v>
      </c>
      <c r="Q51" s="64">
        <f t="shared" si="30"/>
        <v>62.864999999999604</v>
      </c>
      <c r="R51" s="64">
        <f t="shared" si="30"/>
        <v>90.750000000000014</v>
      </c>
      <c r="S51" s="64">
        <f t="shared" si="30"/>
        <v>247.50000000000003</v>
      </c>
      <c r="T51" s="64">
        <f t="shared" si="30"/>
        <v>146.35499999999922</v>
      </c>
      <c r="U51" s="64">
        <f t="shared" si="30"/>
        <v>234.24500000000083</v>
      </c>
      <c r="V51" s="64">
        <f t="shared" si="30"/>
        <v>76.725000000000009</v>
      </c>
      <c r="W51" s="64">
        <f t="shared" si="30"/>
        <v>84.095000000000809</v>
      </c>
      <c r="X51" s="64">
        <f t="shared" si="30"/>
        <v>77.384999999998399</v>
      </c>
      <c r="Y51" s="64">
        <f t="shared" si="30"/>
        <v>128.15</v>
      </c>
      <c r="Z51" s="64">
        <f t="shared" si="30"/>
        <v>176.33000000000121</v>
      </c>
      <c r="AA51" s="64">
        <f t="shared" si="30"/>
        <v>168.07999999999922</v>
      </c>
      <c r="AB51" s="64">
        <f t="shared" si="30"/>
        <v>123.63999999999962</v>
      </c>
      <c r="AC51" s="16">
        <f t="shared" si="30"/>
        <v>94.380000000001203</v>
      </c>
      <c r="AD51" s="16">
        <f t="shared" si="30"/>
        <v>93.720000000000809</v>
      </c>
      <c r="AE51" s="16">
        <f t="shared" si="30"/>
        <v>133.10000000000002</v>
      </c>
      <c r="AF51" s="16">
        <f t="shared" si="30"/>
        <v>63.305000000001208</v>
      </c>
      <c r="AG51" s="16">
        <f t="shared" si="30"/>
        <v>121.825</v>
      </c>
      <c r="AH51" s="16">
        <f t="shared" si="30"/>
        <v>127.21499999999961</v>
      </c>
      <c r="AI51" s="16">
        <f t="shared" si="30"/>
        <v>131.34000000000162</v>
      </c>
      <c r="AJ51" s="16">
        <f t="shared" si="30"/>
        <v>56.375000000000007</v>
      </c>
      <c r="AK51" s="16">
        <f t="shared" si="30"/>
        <v>94.600000000000009</v>
      </c>
      <c r="AL51" s="16">
        <f t="shared" si="30"/>
        <v>83.600000000000009</v>
      </c>
      <c r="AM51" s="16">
        <f t="shared" si="30"/>
        <v>111.87000000000081</v>
      </c>
      <c r="AN51" s="16">
        <f t="shared" si="30"/>
        <v>94.214999999999606</v>
      </c>
      <c r="AO51" s="16">
        <f t="shared" si="30"/>
        <v>146.1349999999984</v>
      </c>
      <c r="AP51" s="16">
        <f t="shared" si="30"/>
        <v>74.7450000000008</v>
      </c>
      <c r="AQ51" s="16">
        <f t="shared" si="30"/>
        <v>192.77500000000001</v>
      </c>
      <c r="AR51" s="16">
        <f t="shared" si="30"/>
        <v>716.42999999999927</v>
      </c>
      <c r="AS51" s="16">
        <f t="shared" si="30"/>
        <v>190.85000000000002</v>
      </c>
      <c r="AT51" s="16">
        <f t="shared" si="30"/>
        <v>117.37000000000081</v>
      </c>
      <c r="AU51" s="16">
        <f t="shared" si="30"/>
        <v>107.08500000000041</v>
      </c>
      <c r="AV51" s="16">
        <f t="shared" si="30"/>
        <v>175.45000000000002</v>
      </c>
      <c r="AW51" s="65">
        <f t="shared" si="30"/>
        <v>187.00000000000003</v>
      </c>
      <c r="AX51" s="16">
        <f t="shared" si="30"/>
        <v>125.12500000000001</v>
      </c>
      <c r="AY51" s="16">
        <f t="shared" si="30"/>
        <v>77</v>
      </c>
      <c r="AZ51" s="16">
        <f t="shared" si="30"/>
        <v>120.8899999999996</v>
      </c>
      <c r="BA51" s="16">
        <f t="shared" si="30"/>
        <v>81.95</v>
      </c>
      <c r="BB51" s="16">
        <f t="shared" si="30"/>
        <v>127.32500000000002</v>
      </c>
      <c r="BC51" s="16">
        <f>BC50*1.1</f>
        <v>81.179999999999211</v>
      </c>
      <c r="BD51" s="16">
        <f>BD50*1.1</f>
        <v>95.810000000000414</v>
      </c>
      <c r="BE51" s="16">
        <f>BE50*1.1</f>
        <v>131.5049999999992</v>
      </c>
      <c r="BF51" s="16">
        <f>BF50*1.1</f>
        <v>81.345000000000809</v>
      </c>
      <c r="BG51" s="16">
        <f>BG50*1.1</f>
        <v>181.88500000000042</v>
      </c>
    </row>
    <row r="52" spans="1:59" ht="14.55" customHeight="1" x14ac:dyDescent="0.3">
      <c r="A52" s="12"/>
      <c r="B52" s="13"/>
      <c r="C52" s="13"/>
      <c r="D52" s="14" t="s">
        <v>48</v>
      </c>
      <c r="E52" s="64">
        <f t="shared" ref="E52:BB52" si="31">(E2+E3)</f>
        <v>21786.550000000003</v>
      </c>
      <c r="F52" s="64">
        <f t="shared" si="31"/>
        <v>21724.300000000003</v>
      </c>
      <c r="G52" s="64">
        <f t="shared" si="31"/>
        <v>21569</v>
      </c>
      <c r="H52" s="64">
        <f t="shared" si="31"/>
        <v>21310.9</v>
      </c>
      <c r="I52" s="64">
        <f t="shared" si="31"/>
        <v>21303.9</v>
      </c>
      <c r="J52" s="64">
        <f t="shared" si="31"/>
        <v>21033.800000000003</v>
      </c>
      <c r="K52" s="64">
        <f t="shared" si="31"/>
        <v>20901</v>
      </c>
      <c r="L52" s="64">
        <f t="shared" si="31"/>
        <v>21313</v>
      </c>
      <c r="M52" s="64">
        <f t="shared" si="31"/>
        <v>21588.1</v>
      </c>
      <c r="N52" s="64">
        <f t="shared" si="31"/>
        <v>21567.85</v>
      </c>
      <c r="O52" s="64">
        <f t="shared" si="31"/>
        <v>21745.200000000001</v>
      </c>
      <c r="P52" s="64">
        <f t="shared" si="31"/>
        <v>21734.5</v>
      </c>
      <c r="Q52" s="64">
        <f t="shared" si="31"/>
        <v>21913.15</v>
      </c>
      <c r="R52" s="64">
        <f t="shared" si="31"/>
        <v>21842.6</v>
      </c>
      <c r="S52" s="64">
        <f t="shared" si="31"/>
        <v>21702.3</v>
      </c>
      <c r="T52" s="64">
        <f t="shared" si="31"/>
        <v>21431.55</v>
      </c>
      <c r="U52" s="64">
        <f t="shared" si="31"/>
        <v>21282.05</v>
      </c>
      <c r="V52" s="64">
        <f t="shared" si="31"/>
        <v>21598.65</v>
      </c>
      <c r="W52" s="64">
        <f t="shared" si="31"/>
        <v>21710.75</v>
      </c>
      <c r="X52" s="64">
        <f t="shared" si="31"/>
        <v>21776.75</v>
      </c>
      <c r="Y52" s="64">
        <f t="shared" si="31"/>
        <v>21730.7</v>
      </c>
      <c r="Z52" s="64">
        <f t="shared" si="31"/>
        <v>21630.400000000001</v>
      </c>
      <c r="AA52" s="64">
        <f t="shared" si="31"/>
        <v>21475.3</v>
      </c>
      <c r="AB52" s="64">
        <f t="shared" si="31"/>
        <v>21369.699999999997</v>
      </c>
      <c r="AC52" s="16">
        <f t="shared" si="31"/>
        <v>21586.1</v>
      </c>
      <c r="AD52" s="16">
        <f t="shared" si="31"/>
        <v>21551.7</v>
      </c>
      <c r="AE52" s="16">
        <f t="shared" si="31"/>
        <v>21619.8</v>
      </c>
      <c r="AF52" s="16">
        <f t="shared" si="31"/>
        <v>21661.15</v>
      </c>
      <c r="AG52" s="16">
        <f t="shared" si="31"/>
        <v>21589.55</v>
      </c>
      <c r="AH52" s="16">
        <f t="shared" si="31"/>
        <v>21500.35</v>
      </c>
      <c r="AI52" s="16">
        <f t="shared" si="31"/>
        <v>21674.5</v>
      </c>
      <c r="AJ52" s="16">
        <f t="shared" si="31"/>
        <v>21805.05</v>
      </c>
      <c r="AK52" s="16">
        <f t="shared" si="31"/>
        <v>21775.3</v>
      </c>
      <c r="AL52" s="16">
        <f t="shared" si="31"/>
        <v>21780.400000000001</v>
      </c>
      <c r="AM52" s="16">
        <f t="shared" si="31"/>
        <v>21873.200000000001</v>
      </c>
      <c r="AN52" s="16">
        <f t="shared" si="31"/>
        <v>21813.949999999997</v>
      </c>
      <c r="AO52" s="16">
        <f t="shared" si="31"/>
        <v>21756.75</v>
      </c>
      <c r="AP52" s="16">
        <f t="shared" si="31"/>
        <v>21665.25</v>
      </c>
      <c r="AQ52" s="16">
        <f t="shared" si="31"/>
        <v>21688.15</v>
      </c>
      <c r="AR52" s="16">
        <f t="shared" si="31"/>
        <v>21319</v>
      </c>
      <c r="AS52" s="16">
        <f t="shared" si="31"/>
        <v>21435.4</v>
      </c>
      <c r="AT52" s="16">
        <f t="shared" si="31"/>
        <v>21274</v>
      </c>
      <c r="AU52" s="16">
        <f t="shared" si="31"/>
        <v>21323.050000000003</v>
      </c>
      <c r="AV52" s="16">
        <f t="shared" si="31"/>
        <v>21516.6</v>
      </c>
      <c r="AW52" s="65">
        <f t="shared" si="31"/>
        <v>21796.9</v>
      </c>
      <c r="AX52" s="16">
        <f t="shared" si="31"/>
        <v>21742.05</v>
      </c>
      <c r="AY52" s="16">
        <f t="shared" si="31"/>
        <v>21843.4</v>
      </c>
      <c r="AZ52" s="16">
        <f t="shared" si="31"/>
        <v>22035.300000000003</v>
      </c>
      <c r="BA52" s="16">
        <f t="shared" si="31"/>
        <v>22161.7</v>
      </c>
      <c r="BB52" s="16">
        <f t="shared" si="31"/>
        <v>21966.65</v>
      </c>
      <c r="BC52" s="16">
        <f>(BC2+BC3)</f>
        <v>21788</v>
      </c>
      <c r="BD52" s="16">
        <f>(BD2+BD3)</f>
        <v>21734.699999999997</v>
      </c>
      <c r="BE52" s="16">
        <f>(BE2+BE3)</f>
        <v>21663.75</v>
      </c>
      <c r="BF52" s="16">
        <f>(BF2+BF3)</f>
        <v>21511.45</v>
      </c>
      <c r="BG52" s="16">
        <f>(BG2+BG3)</f>
        <v>21406.15</v>
      </c>
    </row>
    <row r="53" spans="1:59" ht="14.55" customHeight="1" x14ac:dyDescent="0.3">
      <c r="A53" s="12"/>
      <c r="B53" s="13"/>
      <c r="C53" s="13"/>
      <c r="D53" s="14" t="s">
        <v>49</v>
      </c>
      <c r="E53" s="64">
        <f t="shared" ref="E53:BB53" si="32">(E2+E3)/2</f>
        <v>10893.275000000001</v>
      </c>
      <c r="F53" s="64">
        <f t="shared" si="32"/>
        <v>10862.150000000001</v>
      </c>
      <c r="G53" s="64">
        <f t="shared" si="32"/>
        <v>10784.5</v>
      </c>
      <c r="H53" s="64">
        <f t="shared" si="32"/>
        <v>10655.45</v>
      </c>
      <c r="I53" s="64">
        <f t="shared" si="32"/>
        <v>10651.95</v>
      </c>
      <c r="J53" s="64">
        <f t="shared" si="32"/>
        <v>10516.900000000001</v>
      </c>
      <c r="K53" s="64">
        <f t="shared" si="32"/>
        <v>10450.5</v>
      </c>
      <c r="L53" s="64">
        <f t="shared" si="32"/>
        <v>10656.5</v>
      </c>
      <c r="M53" s="64">
        <f t="shared" si="32"/>
        <v>10794.05</v>
      </c>
      <c r="N53" s="64">
        <f t="shared" si="32"/>
        <v>10783.924999999999</v>
      </c>
      <c r="O53" s="64">
        <f t="shared" si="32"/>
        <v>10872.6</v>
      </c>
      <c r="P53" s="64">
        <f t="shared" si="32"/>
        <v>10867.25</v>
      </c>
      <c r="Q53" s="64">
        <f t="shared" si="32"/>
        <v>10956.575000000001</v>
      </c>
      <c r="R53" s="64">
        <f t="shared" si="32"/>
        <v>10921.3</v>
      </c>
      <c r="S53" s="64">
        <f t="shared" si="32"/>
        <v>10851.15</v>
      </c>
      <c r="T53" s="64">
        <f t="shared" si="32"/>
        <v>10715.775</v>
      </c>
      <c r="U53" s="64">
        <f t="shared" si="32"/>
        <v>10641.025</v>
      </c>
      <c r="V53" s="64">
        <f t="shared" si="32"/>
        <v>10799.325000000001</v>
      </c>
      <c r="W53" s="64">
        <f t="shared" si="32"/>
        <v>10855.375</v>
      </c>
      <c r="X53" s="64">
        <f t="shared" si="32"/>
        <v>10888.375</v>
      </c>
      <c r="Y53" s="64">
        <f t="shared" si="32"/>
        <v>10865.35</v>
      </c>
      <c r="Z53" s="64">
        <f t="shared" si="32"/>
        <v>10815.2</v>
      </c>
      <c r="AA53" s="64">
        <f t="shared" si="32"/>
        <v>10737.65</v>
      </c>
      <c r="AB53" s="64">
        <f t="shared" si="32"/>
        <v>10684.849999999999</v>
      </c>
      <c r="AC53" s="16">
        <f t="shared" si="32"/>
        <v>10793.05</v>
      </c>
      <c r="AD53" s="16">
        <f t="shared" si="32"/>
        <v>10775.85</v>
      </c>
      <c r="AE53" s="16">
        <f t="shared" si="32"/>
        <v>10809.9</v>
      </c>
      <c r="AF53" s="16">
        <f t="shared" si="32"/>
        <v>10830.575000000001</v>
      </c>
      <c r="AG53" s="16">
        <f t="shared" si="32"/>
        <v>10794.775</v>
      </c>
      <c r="AH53" s="16">
        <f t="shared" si="32"/>
        <v>10750.174999999999</v>
      </c>
      <c r="AI53" s="16">
        <f t="shared" si="32"/>
        <v>10837.25</v>
      </c>
      <c r="AJ53" s="16">
        <f t="shared" si="32"/>
        <v>10902.525</v>
      </c>
      <c r="AK53" s="16">
        <f t="shared" si="32"/>
        <v>10887.65</v>
      </c>
      <c r="AL53" s="16">
        <f t="shared" si="32"/>
        <v>10890.2</v>
      </c>
      <c r="AM53" s="16">
        <f t="shared" si="32"/>
        <v>10936.6</v>
      </c>
      <c r="AN53" s="16">
        <f t="shared" si="32"/>
        <v>10906.974999999999</v>
      </c>
      <c r="AO53" s="16">
        <f t="shared" si="32"/>
        <v>10878.375</v>
      </c>
      <c r="AP53" s="16">
        <f t="shared" si="32"/>
        <v>10832.625</v>
      </c>
      <c r="AQ53" s="16">
        <f t="shared" si="32"/>
        <v>10844.075000000001</v>
      </c>
      <c r="AR53" s="16">
        <f t="shared" si="32"/>
        <v>10659.5</v>
      </c>
      <c r="AS53" s="16">
        <f t="shared" si="32"/>
        <v>10717.7</v>
      </c>
      <c r="AT53" s="16">
        <f t="shared" si="32"/>
        <v>10637</v>
      </c>
      <c r="AU53" s="16">
        <f t="shared" si="32"/>
        <v>10661.525000000001</v>
      </c>
      <c r="AV53" s="16">
        <f t="shared" si="32"/>
        <v>10758.3</v>
      </c>
      <c r="AW53" s="65">
        <f t="shared" si="32"/>
        <v>10898.45</v>
      </c>
      <c r="AX53" s="16">
        <f t="shared" si="32"/>
        <v>10871.025</v>
      </c>
      <c r="AY53" s="16">
        <f t="shared" si="32"/>
        <v>10921.7</v>
      </c>
      <c r="AZ53" s="16">
        <f t="shared" si="32"/>
        <v>11017.650000000001</v>
      </c>
      <c r="BA53" s="16">
        <f t="shared" si="32"/>
        <v>11080.85</v>
      </c>
      <c r="BB53" s="16">
        <f t="shared" si="32"/>
        <v>10983.325000000001</v>
      </c>
      <c r="BC53" s="16">
        <f>(BC2+BC3)/2</f>
        <v>10894</v>
      </c>
      <c r="BD53" s="16">
        <f>(BD2+BD3)/2</f>
        <v>10867.349999999999</v>
      </c>
      <c r="BE53" s="16">
        <f>(BE2+BE3)/2</f>
        <v>10831.875</v>
      </c>
      <c r="BF53" s="16">
        <f>(BF2+BF3)/2</f>
        <v>10755.725</v>
      </c>
      <c r="BG53" s="16">
        <f>(BG2+BG3)/2</f>
        <v>10703.075000000001</v>
      </c>
    </row>
    <row r="54" spans="1:59" ht="14.55" customHeight="1" x14ac:dyDescent="0.3">
      <c r="A54" s="12"/>
      <c r="B54" s="13"/>
      <c r="C54" s="13"/>
      <c r="D54" s="14" t="s">
        <v>12</v>
      </c>
      <c r="E54" s="64">
        <f t="shared" ref="E54:BB54" si="33">E55-E56+E55</f>
        <v>10886.924999999999</v>
      </c>
      <c r="F54" s="64">
        <f t="shared" si="33"/>
        <v>10867.05</v>
      </c>
      <c r="G54" s="64">
        <f t="shared" si="33"/>
        <v>10783.433333333334</v>
      </c>
      <c r="H54" s="64">
        <f t="shared" si="33"/>
        <v>10619.25</v>
      </c>
      <c r="I54" s="64">
        <f t="shared" si="33"/>
        <v>10679.783333333333</v>
      </c>
      <c r="J54" s="64">
        <f t="shared" si="33"/>
        <v>10497.933333333334</v>
      </c>
      <c r="K54" s="64">
        <f t="shared" si="33"/>
        <v>10516.266666666666</v>
      </c>
      <c r="L54" s="64">
        <f t="shared" si="33"/>
        <v>10710.566666666666</v>
      </c>
      <c r="M54" s="64">
        <f t="shared" si="33"/>
        <v>10792.383333333331</v>
      </c>
      <c r="N54" s="64">
        <f t="shared" si="33"/>
        <v>10798.275000000001</v>
      </c>
      <c r="O54" s="64">
        <f t="shared" si="33"/>
        <v>10883.1</v>
      </c>
      <c r="P54" s="64">
        <f t="shared" si="33"/>
        <v>10894.883333333335</v>
      </c>
      <c r="Q54" s="64">
        <f t="shared" si="33"/>
        <v>10963.724999999999</v>
      </c>
      <c r="R54" s="64">
        <f t="shared" si="33"/>
        <v>10941.566666666669</v>
      </c>
      <c r="S54" s="64">
        <f t="shared" si="33"/>
        <v>10786.383333333333</v>
      </c>
      <c r="T54" s="64">
        <f t="shared" si="33"/>
        <v>10680.925000000001</v>
      </c>
      <c r="U54" s="64">
        <f t="shared" si="33"/>
        <v>10700.241666666667</v>
      </c>
      <c r="V54" s="64">
        <f t="shared" si="33"/>
        <v>10786.308333333334</v>
      </c>
      <c r="W54" s="64">
        <f t="shared" si="33"/>
        <v>10858.391666666666</v>
      </c>
      <c r="X54" s="64">
        <f t="shared" si="33"/>
        <v>10871.158333333333</v>
      </c>
      <c r="Y54" s="64">
        <f t="shared" si="33"/>
        <v>10895.183333333336</v>
      </c>
      <c r="Z54" s="64">
        <f t="shared" si="33"/>
        <v>10800.066666666666</v>
      </c>
      <c r="AA54" s="64">
        <f t="shared" si="33"/>
        <v>10694.050000000001</v>
      </c>
      <c r="AB54" s="64">
        <f t="shared" si="33"/>
        <v>10713.183333333331</v>
      </c>
      <c r="AC54" s="16">
        <f t="shared" si="33"/>
        <v>10778.883333333331</v>
      </c>
      <c r="AD54" s="16">
        <f t="shared" si="33"/>
        <v>10793.383333333333</v>
      </c>
      <c r="AE54" s="16">
        <f t="shared" si="33"/>
        <v>10840.066666666664</v>
      </c>
      <c r="AF54" s="16">
        <f t="shared" si="33"/>
        <v>10824.591666666667</v>
      </c>
      <c r="AG54" s="16">
        <f t="shared" si="33"/>
        <v>10794.891666666668</v>
      </c>
      <c r="AH54" s="16">
        <f t="shared" si="33"/>
        <v>10741.791666666664</v>
      </c>
      <c r="AI54" s="16">
        <f t="shared" si="33"/>
        <v>10870.283333333333</v>
      </c>
      <c r="AJ54" s="16">
        <f t="shared" si="33"/>
        <v>10894.374999999998</v>
      </c>
      <c r="AK54" s="16">
        <f t="shared" si="33"/>
        <v>10899.35</v>
      </c>
      <c r="AL54" s="16">
        <f t="shared" si="33"/>
        <v>10901.366666666669</v>
      </c>
      <c r="AM54" s="16">
        <f t="shared" si="33"/>
        <v>10953.433333333336</v>
      </c>
      <c r="AN54" s="16">
        <f t="shared" si="33"/>
        <v>10917.491666666665</v>
      </c>
      <c r="AO54" s="16">
        <f t="shared" si="33"/>
        <v>10847.125</v>
      </c>
      <c r="AP54" s="16">
        <f t="shared" si="33"/>
        <v>10844.075000000001</v>
      </c>
      <c r="AQ54" s="16">
        <f t="shared" si="33"/>
        <v>10801.724999999999</v>
      </c>
      <c r="AR54" s="16">
        <f t="shared" si="33"/>
        <v>10794.866666666665</v>
      </c>
      <c r="AS54" s="16">
        <f t="shared" si="33"/>
        <v>10680.266666666666</v>
      </c>
      <c r="AT54" s="16">
        <f t="shared" si="33"/>
        <v>10647.133333333335</v>
      </c>
      <c r="AU54" s="16">
        <f t="shared" si="33"/>
        <v>10655.041666666668</v>
      </c>
      <c r="AV54" s="16">
        <f t="shared" si="33"/>
        <v>10806.733333333334</v>
      </c>
      <c r="AW54" s="65">
        <f t="shared" si="33"/>
        <v>10895.25</v>
      </c>
      <c r="AX54" s="16">
        <f t="shared" si="33"/>
        <v>10898.508333333333</v>
      </c>
      <c r="AY54" s="16">
        <f t="shared" si="33"/>
        <v>10930.133333333331</v>
      </c>
      <c r="AZ54" s="16">
        <f t="shared" si="33"/>
        <v>11047.516666666666</v>
      </c>
      <c r="BA54" s="16">
        <f t="shared" si="33"/>
        <v>11073.216666666665</v>
      </c>
      <c r="BB54" s="16">
        <f t="shared" si="33"/>
        <v>10956.841666666667</v>
      </c>
      <c r="BC54" s="16">
        <f>BC55-BC56+BC55</f>
        <v>10890.533333333333</v>
      </c>
      <c r="BD54" s="16">
        <f>BD55-BD56+BD55</f>
        <v>10843.383333333335</v>
      </c>
      <c r="BE54" s="16">
        <f>BE55-BE56+BE55</f>
        <v>10806.391666666666</v>
      </c>
      <c r="BF54" s="16">
        <f>BF55-BF56+BF55</f>
        <v>10749.275</v>
      </c>
      <c r="BG54" s="16">
        <f>BG55-BG56+BG55</f>
        <v>10717.291666666668</v>
      </c>
    </row>
    <row r="55" spans="1:59" ht="14.55" customHeight="1" x14ac:dyDescent="0.3">
      <c r="A55" s="12"/>
      <c r="B55" s="13"/>
      <c r="C55" s="13"/>
      <c r="D55" s="14" t="s">
        <v>50</v>
      </c>
      <c r="E55" s="64">
        <f t="shared" ref="E55:BB55" si="34">(E2+E3+E4)/3</f>
        <v>10890.1</v>
      </c>
      <c r="F55" s="64">
        <f t="shared" si="34"/>
        <v>10864.6</v>
      </c>
      <c r="G55" s="64">
        <f t="shared" si="34"/>
        <v>10783.966666666667</v>
      </c>
      <c r="H55" s="64">
        <f t="shared" si="34"/>
        <v>10637.35</v>
      </c>
      <c r="I55" s="64">
        <f t="shared" si="34"/>
        <v>10665.866666666667</v>
      </c>
      <c r="J55" s="64">
        <f t="shared" si="34"/>
        <v>10507.416666666668</v>
      </c>
      <c r="K55" s="64">
        <f t="shared" si="34"/>
        <v>10483.383333333333</v>
      </c>
      <c r="L55" s="64">
        <f t="shared" si="34"/>
        <v>10683.533333333333</v>
      </c>
      <c r="M55" s="64">
        <f t="shared" si="34"/>
        <v>10793.216666666665</v>
      </c>
      <c r="N55" s="64">
        <f t="shared" si="34"/>
        <v>10791.1</v>
      </c>
      <c r="O55" s="64">
        <f t="shared" si="34"/>
        <v>10877.85</v>
      </c>
      <c r="P55" s="64">
        <f t="shared" si="34"/>
        <v>10881.066666666668</v>
      </c>
      <c r="Q55" s="64">
        <f t="shared" si="34"/>
        <v>10960.15</v>
      </c>
      <c r="R55" s="64">
        <f t="shared" si="34"/>
        <v>10931.433333333334</v>
      </c>
      <c r="S55" s="64">
        <f t="shared" si="34"/>
        <v>10818.766666666666</v>
      </c>
      <c r="T55" s="64">
        <f t="shared" si="34"/>
        <v>10698.35</v>
      </c>
      <c r="U55" s="64">
        <f t="shared" si="34"/>
        <v>10670.633333333333</v>
      </c>
      <c r="V55" s="64">
        <f t="shared" si="34"/>
        <v>10792.816666666668</v>
      </c>
      <c r="W55" s="64">
        <f t="shared" si="34"/>
        <v>10856.883333333333</v>
      </c>
      <c r="X55" s="64">
        <f t="shared" si="34"/>
        <v>10879.766666666666</v>
      </c>
      <c r="Y55" s="64">
        <f t="shared" si="34"/>
        <v>10880.266666666668</v>
      </c>
      <c r="Z55" s="64">
        <f t="shared" si="34"/>
        <v>10807.633333333333</v>
      </c>
      <c r="AA55" s="64">
        <f t="shared" si="34"/>
        <v>10715.85</v>
      </c>
      <c r="AB55" s="64">
        <f t="shared" si="34"/>
        <v>10699.016666666665</v>
      </c>
      <c r="AC55" s="16">
        <f t="shared" si="34"/>
        <v>10785.966666666665</v>
      </c>
      <c r="AD55" s="16">
        <f t="shared" si="34"/>
        <v>10784.616666666667</v>
      </c>
      <c r="AE55" s="16">
        <f t="shared" si="34"/>
        <v>10824.983333333332</v>
      </c>
      <c r="AF55" s="16">
        <f t="shared" si="34"/>
        <v>10827.583333333334</v>
      </c>
      <c r="AG55" s="16">
        <f t="shared" si="34"/>
        <v>10794.833333333334</v>
      </c>
      <c r="AH55" s="16">
        <f t="shared" si="34"/>
        <v>10745.983333333332</v>
      </c>
      <c r="AI55" s="16">
        <f t="shared" si="34"/>
        <v>10853.766666666666</v>
      </c>
      <c r="AJ55" s="16">
        <f t="shared" si="34"/>
        <v>10898.449999999999</v>
      </c>
      <c r="AK55" s="16">
        <f t="shared" si="34"/>
        <v>10893.5</v>
      </c>
      <c r="AL55" s="16">
        <f t="shared" si="34"/>
        <v>10895.783333333335</v>
      </c>
      <c r="AM55" s="16">
        <f t="shared" si="34"/>
        <v>10945.016666666668</v>
      </c>
      <c r="AN55" s="16">
        <f t="shared" si="34"/>
        <v>10912.233333333332</v>
      </c>
      <c r="AO55" s="16">
        <f t="shared" si="34"/>
        <v>10862.75</v>
      </c>
      <c r="AP55" s="16">
        <f t="shared" si="34"/>
        <v>10838.35</v>
      </c>
      <c r="AQ55" s="16">
        <f t="shared" si="34"/>
        <v>10822.9</v>
      </c>
      <c r="AR55" s="16">
        <f t="shared" si="34"/>
        <v>10727.183333333332</v>
      </c>
      <c r="AS55" s="16">
        <f t="shared" si="34"/>
        <v>10698.983333333334</v>
      </c>
      <c r="AT55" s="16">
        <f t="shared" si="34"/>
        <v>10642.066666666668</v>
      </c>
      <c r="AU55" s="16">
        <f t="shared" si="34"/>
        <v>10658.283333333335</v>
      </c>
      <c r="AV55" s="16">
        <f t="shared" si="34"/>
        <v>10782.516666666666</v>
      </c>
      <c r="AW55" s="65">
        <f t="shared" si="34"/>
        <v>10896.85</v>
      </c>
      <c r="AX55" s="16">
        <f t="shared" si="34"/>
        <v>10884.766666666666</v>
      </c>
      <c r="AY55" s="16">
        <f t="shared" si="34"/>
        <v>10925.916666666666</v>
      </c>
      <c r="AZ55" s="16">
        <f t="shared" si="34"/>
        <v>11032.583333333334</v>
      </c>
      <c r="BA55" s="16">
        <f t="shared" si="34"/>
        <v>11077.033333333333</v>
      </c>
      <c r="BB55" s="16">
        <f t="shared" si="34"/>
        <v>10970.083333333334</v>
      </c>
      <c r="BC55" s="16">
        <f>(BC2+BC3+BC4)/3</f>
        <v>10892.266666666666</v>
      </c>
      <c r="BD55" s="16">
        <f>(BD2+BD3+BD4)/3</f>
        <v>10855.366666666667</v>
      </c>
      <c r="BE55" s="16">
        <f>(BE2+BE3+BE4)/3</f>
        <v>10819.133333333333</v>
      </c>
      <c r="BF55" s="16">
        <f>(BF2+BF3+BF4)/3</f>
        <v>10752.5</v>
      </c>
      <c r="BG55" s="16">
        <f>(BG2+BG3+BG4)/3</f>
        <v>10710.183333333334</v>
      </c>
    </row>
    <row r="56" spans="1:59" ht="14.55" customHeight="1" x14ac:dyDescent="0.3">
      <c r="A56" s="12"/>
      <c r="B56" s="13"/>
      <c r="C56" s="13"/>
      <c r="D56" s="14" t="s">
        <v>14</v>
      </c>
      <c r="E56" s="64">
        <f t="shared" ref="E56:BB56" si="35">E53</f>
        <v>10893.275000000001</v>
      </c>
      <c r="F56" s="64">
        <f t="shared" si="35"/>
        <v>10862.150000000001</v>
      </c>
      <c r="G56" s="64">
        <f t="shared" si="35"/>
        <v>10784.5</v>
      </c>
      <c r="H56" s="64">
        <f t="shared" si="35"/>
        <v>10655.45</v>
      </c>
      <c r="I56" s="64">
        <f t="shared" si="35"/>
        <v>10651.95</v>
      </c>
      <c r="J56" s="64">
        <f t="shared" si="35"/>
        <v>10516.900000000001</v>
      </c>
      <c r="K56" s="64">
        <f t="shared" si="35"/>
        <v>10450.5</v>
      </c>
      <c r="L56" s="64">
        <f t="shared" si="35"/>
        <v>10656.5</v>
      </c>
      <c r="M56" s="64">
        <f t="shared" si="35"/>
        <v>10794.05</v>
      </c>
      <c r="N56" s="64">
        <f t="shared" si="35"/>
        <v>10783.924999999999</v>
      </c>
      <c r="O56" s="64">
        <f t="shared" si="35"/>
        <v>10872.6</v>
      </c>
      <c r="P56" s="64">
        <f t="shared" si="35"/>
        <v>10867.25</v>
      </c>
      <c r="Q56" s="64">
        <f t="shared" si="35"/>
        <v>10956.575000000001</v>
      </c>
      <c r="R56" s="64">
        <f t="shared" si="35"/>
        <v>10921.3</v>
      </c>
      <c r="S56" s="64">
        <f t="shared" si="35"/>
        <v>10851.15</v>
      </c>
      <c r="T56" s="64">
        <f t="shared" si="35"/>
        <v>10715.775</v>
      </c>
      <c r="U56" s="64">
        <f t="shared" si="35"/>
        <v>10641.025</v>
      </c>
      <c r="V56" s="64">
        <f t="shared" si="35"/>
        <v>10799.325000000001</v>
      </c>
      <c r="W56" s="64">
        <f t="shared" si="35"/>
        <v>10855.375</v>
      </c>
      <c r="X56" s="64">
        <f t="shared" si="35"/>
        <v>10888.375</v>
      </c>
      <c r="Y56" s="64">
        <f t="shared" si="35"/>
        <v>10865.35</v>
      </c>
      <c r="Z56" s="64">
        <f t="shared" si="35"/>
        <v>10815.2</v>
      </c>
      <c r="AA56" s="64">
        <f t="shared" si="35"/>
        <v>10737.65</v>
      </c>
      <c r="AB56" s="64">
        <f t="shared" si="35"/>
        <v>10684.849999999999</v>
      </c>
      <c r="AC56" s="16">
        <f t="shared" si="35"/>
        <v>10793.05</v>
      </c>
      <c r="AD56" s="16">
        <f t="shared" si="35"/>
        <v>10775.85</v>
      </c>
      <c r="AE56" s="16">
        <f t="shared" si="35"/>
        <v>10809.9</v>
      </c>
      <c r="AF56" s="16">
        <f t="shared" si="35"/>
        <v>10830.575000000001</v>
      </c>
      <c r="AG56" s="16">
        <f t="shared" si="35"/>
        <v>10794.775</v>
      </c>
      <c r="AH56" s="16">
        <f t="shared" si="35"/>
        <v>10750.174999999999</v>
      </c>
      <c r="AI56" s="16">
        <f t="shared" si="35"/>
        <v>10837.25</v>
      </c>
      <c r="AJ56" s="16">
        <f t="shared" si="35"/>
        <v>10902.525</v>
      </c>
      <c r="AK56" s="16">
        <f t="shared" si="35"/>
        <v>10887.65</v>
      </c>
      <c r="AL56" s="16">
        <f t="shared" si="35"/>
        <v>10890.2</v>
      </c>
      <c r="AM56" s="16">
        <f t="shared" si="35"/>
        <v>10936.6</v>
      </c>
      <c r="AN56" s="16">
        <f t="shared" si="35"/>
        <v>10906.974999999999</v>
      </c>
      <c r="AO56" s="16">
        <f t="shared" si="35"/>
        <v>10878.375</v>
      </c>
      <c r="AP56" s="16">
        <f t="shared" si="35"/>
        <v>10832.625</v>
      </c>
      <c r="AQ56" s="16">
        <f t="shared" si="35"/>
        <v>10844.075000000001</v>
      </c>
      <c r="AR56" s="16">
        <f t="shared" si="35"/>
        <v>10659.5</v>
      </c>
      <c r="AS56" s="16">
        <f t="shared" si="35"/>
        <v>10717.7</v>
      </c>
      <c r="AT56" s="16">
        <f t="shared" si="35"/>
        <v>10637</v>
      </c>
      <c r="AU56" s="16">
        <f t="shared" si="35"/>
        <v>10661.525000000001</v>
      </c>
      <c r="AV56" s="16">
        <f t="shared" si="35"/>
        <v>10758.3</v>
      </c>
      <c r="AW56" s="65">
        <f t="shared" si="35"/>
        <v>10898.45</v>
      </c>
      <c r="AX56" s="16">
        <f t="shared" si="35"/>
        <v>10871.025</v>
      </c>
      <c r="AY56" s="16">
        <f t="shared" si="35"/>
        <v>10921.7</v>
      </c>
      <c r="AZ56" s="16">
        <f t="shared" si="35"/>
        <v>11017.650000000001</v>
      </c>
      <c r="BA56" s="16">
        <f t="shared" si="35"/>
        <v>11080.85</v>
      </c>
      <c r="BB56" s="16">
        <f t="shared" si="35"/>
        <v>10983.325000000001</v>
      </c>
      <c r="BC56" s="16">
        <f>BC53</f>
        <v>10894</v>
      </c>
      <c r="BD56" s="16">
        <f>BD53</f>
        <v>10867.349999999999</v>
      </c>
      <c r="BE56" s="16">
        <f>BE53</f>
        <v>10831.875</v>
      </c>
      <c r="BF56" s="16">
        <f>BF53</f>
        <v>10755.725</v>
      </c>
      <c r="BG56" s="16">
        <f>BG53</f>
        <v>10703.075000000001</v>
      </c>
    </row>
    <row r="57" spans="1:59" ht="14.55" customHeight="1" x14ac:dyDescent="0.3">
      <c r="A57" s="12"/>
      <c r="B57" s="13"/>
      <c r="C57" s="13"/>
      <c r="D57" s="14" t="s">
        <v>51</v>
      </c>
      <c r="E57" s="104">
        <f t="shared" ref="E57:AQ57" si="36">ABS(E54-E56)</f>
        <v>6.3500000000021828</v>
      </c>
      <c r="F57" s="104">
        <f t="shared" si="36"/>
        <v>4.8999999999978172</v>
      </c>
      <c r="G57" s="104">
        <f t="shared" si="36"/>
        <v>1.0666666666656965</v>
      </c>
      <c r="H57" s="104">
        <f t="shared" si="36"/>
        <v>36.200000000000728</v>
      </c>
      <c r="I57" s="104">
        <f t="shared" si="36"/>
        <v>27.833333333332121</v>
      </c>
      <c r="J57" s="104">
        <f t="shared" si="36"/>
        <v>18.966666666667152</v>
      </c>
      <c r="K57" s="104">
        <f t="shared" si="36"/>
        <v>65.766666666666424</v>
      </c>
      <c r="L57" s="104">
        <f t="shared" si="36"/>
        <v>54.066666666665697</v>
      </c>
      <c r="M57" s="104">
        <f t="shared" si="36"/>
        <v>1.6666666666678793</v>
      </c>
      <c r="N57" s="104">
        <f t="shared" si="36"/>
        <v>14.350000000002183</v>
      </c>
      <c r="O57" s="104">
        <f t="shared" si="36"/>
        <v>10.5</v>
      </c>
      <c r="P57" s="104">
        <f t="shared" si="36"/>
        <v>27.633333333335031</v>
      </c>
      <c r="Q57" s="104">
        <f t="shared" si="36"/>
        <v>7.1499999999978172</v>
      </c>
      <c r="R57" s="104">
        <f t="shared" si="36"/>
        <v>20.266666666670062</v>
      </c>
      <c r="S57" s="104">
        <f t="shared" si="36"/>
        <v>64.766666666666424</v>
      </c>
      <c r="T57" s="104">
        <f t="shared" si="36"/>
        <v>34.849999999998545</v>
      </c>
      <c r="U57" s="104">
        <f t="shared" si="36"/>
        <v>59.216666666667152</v>
      </c>
      <c r="V57" s="104">
        <f t="shared" si="36"/>
        <v>13.016666666666424</v>
      </c>
      <c r="W57" s="104">
        <f t="shared" si="36"/>
        <v>3.0166666666664241</v>
      </c>
      <c r="X57" s="104">
        <f t="shared" si="36"/>
        <v>17.216666666667152</v>
      </c>
      <c r="Y57" s="104">
        <f t="shared" si="36"/>
        <v>29.833333333335759</v>
      </c>
      <c r="Z57" s="104">
        <f t="shared" si="36"/>
        <v>15.133333333335031</v>
      </c>
      <c r="AA57" s="104">
        <f t="shared" si="36"/>
        <v>43.599999999998545</v>
      </c>
      <c r="AB57" s="104">
        <f t="shared" si="36"/>
        <v>28.333333333332121</v>
      </c>
      <c r="AC57" s="31">
        <f t="shared" si="36"/>
        <v>14.166666666667879</v>
      </c>
      <c r="AD57" s="31">
        <f t="shared" si="36"/>
        <v>17.533333333332848</v>
      </c>
      <c r="AE57" s="31">
        <f t="shared" si="36"/>
        <v>30.166666666664241</v>
      </c>
      <c r="AF57" s="31">
        <f t="shared" si="36"/>
        <v>5.9833333333335759</v>
      </c>
      <c r="AG57" s="31">
        <f t="shared" si="36"/>
        <v>0.11666666666860692</v>
      </c>
      <c r="AH57" s="31">
        <f t="shared" si="36"/>
        <v>8.3833333333350311</v>
      </c>
      <c r="AI57" s="31">
        <f t="shared" si="36"/>
        <v>33.033333333332848</v>
      </c>
      <c r="AJ57" s="31">
        <f t="shared" si="36"/>
        <v>8.1500000000014552</v>
      </c>
      <c r="AK57" s="31">
        <f t="shared" si="36"/>
        <v>11.700000000000728</v>
      </c>
      <c r="AL57" s="31">
        <f t="shared" si="36"/>
        <v>11.166666666667879</v>
      </c>
      <c r="AM57" s="31">
        <f t="shared" si="36"/>
        <v>16.833333333335759</v>
      </c>
      <c r="AN57" s="31">
        <f t="shared" si="36"/>
        <v>10.516666666666424</v>
      </c>
      <c r="AO57" s="31">
        <f t="shared" si="36"/>
        <v>31.25</v>
      </c>
      <c r="AP57" s="31">
        <f t="shared" si="36"/>
        <v>11.450000000000728</v>
      </c>
      <c r="AQ57" s="31">
        <f t="shared" si="36"/>
        <v>42.350000000002183</v>
      </c>
      <c r="AR57" s="31">
        <f>(AR54-AR56)</f>
        <v>135.36666666666497</v>
      </c>
      <c r="AS57" s="31">
        <f>ABS(AS54-AS56)</f>
        <v>37.433333333334303</v>
      </c>
      <c r="AT57" s="31">
        <f>ABS(AT54-AT56)</f>
        <v>10.133333333335031</v>
      </c>
      <c r="AU57" s="31">
        <f>ABS(AU54-AU56)</f>
        <v>6.4833333333335759</v>
      </c>
      <c r="AV57" s="31">
        <f>ABS(AV54-AV56)</f>
        <v>48.433333333334303</v>
      </c>
      <c r="AW57" s="105">
        <f>ABS(AW54-AW56)</f>
        <v>3.2000000000007276</v>
      </c>
      <c r="AX57" s="31">
        <f t="shared" ref="AX57:BB57" si="37">ABS(AX54-AX56)</f>
        <v>27.483333333333576</v>
      </c>
      <c r="AY57" s="31">
        <f t="shared" si="37"/>
        <v>8.4333333333306655</v>
      </c>
      <c r="AZ57" s="31">
        <f t="shared" si="37"/>
        <v>29.866666666664969</v>
      </c>
      <c r="BA57" s="31">
        <f t="shared" si="37"/>
        <v>7.6333333333350311</v>
      </c>
      <c r="BB57" s="31">
        <f t="shared" si="37"/>
        <v>26.483333333333576</v>
      </c>
      <c r="BC57" s="31">
        <f>ABS(BC54-BC56)</f>
        <v>3.4666666666671517</v>
      </c>
      <c r="BD57" s="31">
        <f>ABS(BD54-BD56)</f>
        <v>23.966666666663514</v>
      </c>
      <c r="BE57" s="31">
        <f>ABS(BE54-BE56)</f>
        <v>25.483333333333576</v>
      </c>
      <c r="BF57" s="31">
        <f>ABS(BF54-BF56)</f>
        <v>6.4500000000007276</v>
      </c>
      <c r="BG57" s="31">
        <f>ABS(BG54-BG56)</f>
        <v>14.216666666667152</v>
      </c>
    </row>
    <row r="58" spans="1:59"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59"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59"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59"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59"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59"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59"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vt:lpstr>
      <vt:lpstr>Fibonnacci</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cp:lastModifiedBy>
  <dcterms:modified xsi:type="dcterms:W3CDTF">2019-02-20T21:10:43Z</dcterms:modified>
</cp:coreProperties>
</file>