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U NAMBI\Desktop\EMSE 6765\Final Project\Part 5 - Regression Analysis\File to submit\"/>
    </mc:Choice>
  </mc:AlternateContent>
  <xr:revisionPtr revIDLastSave="0" documentId="13_ncr:1_{39685D68-F467-4960-848E-2C0213C8EA69}" xr6:coauthVersionLast="47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Data Description" sheetId="2" r:id="rId1"/>
    <sheet name="US Crime Data" sheetId="1" r:id="rId2"/>
    <sheet name="Correlation" sheetId="12" r:id="rId3"/>
    <sheet name="Regression Data Model 0" sheetId="27" r:id="rId4"/>
    <sheet name="Regression Analysis - Model 0" sheetId="28" r:id="rId5"/>
    <sheet name="Regression Data Model 1" sheetId="13" r:id="rId6"/>
    <sheet name="Regression Analysis - Model 1" sheetId="15" r:id="rId7"/>
    <sheet name="Regression Data Model 2" sheetId="22" r:id="rId8"/>
    <sheet name="Regression Analysis - Model 2" sheetId="24" r:id="rId9"/>
    <sheet name="Regression Data Model 3" sheetId="23" r:id="rId10"/>
    <sheet name="Regression Analysis - Model 3" sheetId="25" r:id="rId11"/>
    <sheet name="Diagnostic Analysis Small" sheetId="16" r:id="rId12"/>
    <sheet name="Interaction Term" sheetId="26" r:id="rId13"/>
    <sheet name="Regression Data Large" sheetId="17" r:id="rId14"/>
    <sheet name="Regression Analysis Large" sheetId="18" r:id="rId15"/>
    <sheet name="Comparing Models" sheetId="19" r:id="rId16"/>
    <sheet name="Diagnostic Analysis Large" sheetId="20" r:id="rId17"/>
    <sheet name="Prediction" sheetId="21" r:id="rId18"/>
    <sheet name="Prediction Values" sheetId="6" r:id="rId19"/>
  </sheets>
  <definedNames>
    <definedName name="_xlnm.Print_Area" localSheetId="1">'US Crime Data'!$U$16</definedName>
  </definedNames>
  <calcPr calcId="191029"/>
</workbook>
</file>

<file path=xl/calcChain.xml><?xml version="1.0" encoding="utf-8"?>
<calcChain xmlns="http://schemas.openxmlformats.org/spreadsheetml/2006/main">
  <c r="F6" i="21" l="1"/>
  <c r="F11" i="21"/>
  <c r="F15" i="21"/>
  <c r="B13" i="21" l="1"/>
  <c r="C8" i="19"/>
  <c r="I16" i="21" l="1"/>
  <c r="I15" i="21"/>
  <c r="F16" i="21"/>
  <c r="L6" i="21"/>
  <c r="L5" i="21"/>
  <c r="L7" i="21" s="1"/>
  <c r="F7" i="21" s="1"/>
  <c r="K6" i="21"/>
  <c r="G5" i="21"/>
  <c r="F5" i="21"/>
  <c r="I12" i="21"/>
  <c r="F12" i="21"/>
  <c r="I11" i="21"/>
  <c r="F4" i="20"/>
  <c r="A35" i="20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C16" i="19"/>
  <c r="C12" i="19"/>
  <c r="C15" i="19" s="1"/>
  <c r="C17" i="19" s="1"/>
  <c r="C11" i="19"/>
  <c r="C5" i="19"/>
  <c r="C4" i="19"/>
  <c r="I3" i="17" a="1"/>
  <c r="I3" i="17" s="1"/>
  <c r="F9" i="16"/>
  <c r="A34" i="17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F5" i="16"/>
  <c r="F8" i="16"/>
  <c r="F4" i="16"/>
  <c r="A49" i="16"/>
  <c r="A50" i="16" s="1"/>
  <c r="A36" i="16"/>
  <c r="A37" i="16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35" i="16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K8" i="21" l="1"/>
  <c r="C19" i="19"/>
  <c r="D20" i="19" s="1"/>
  <c r="C21" i="19"/>
  <c r="F8" i="20"/>
  <c r="F5" i="20"/>
  <c r="I17" i="17"/>
  <c r="I48" i="17"/>
  <c r="I32" i="17"/>
  <c r="I16" i="17"/>
  <c r="I47" i="17"/>
  <c r="I31" i="17"/>
  <c r="I15" i="17"/>
  <c r="I14" i="17"/>
  <c r="I30" i="17"/>
  <c r="I45" i="17"/>
  <c r="I29" i="17"/>
  <c r="I13" i="17"/>
  <c r="I12" i="17"/>
  <c r="I33" i="17"/>
  <c r="I44" i="17"/>
  <c r="I43" i="17"/>
  <c r="I27" i="17"/>
  <c r="I11" i="17"/>
  <c r="I42" i="17"/>
  <c r="I26" i="17"/>
  <c r="I10" i="17"/>
  <c r="I41" i="17"/>
  <c r="I25" i="17"/>
  <c r="I9" i="17"/>
  <c r="I49" i="17"/>
  <c r="I28" i="17"/>
  <c r="I40" i="17"/>
  <c r="I24" i="17"/>
  <c r="I8" i="17"/>
  <c r="I39" i="17"/>
  <c r="I23" i="17"/>
  <c r="I7" i="17"/>
  <c r="I38" i="17"/>
  <c r="I22" i="17"/>
  <c r="I6" i="17"/>
  <c r="I18" i="17"/>
  <c r="I46" i="17"/>
  <c r="I37" i="17"/>
  <c r="I21" i="17"/>
  <c r="I5" i="17"/>
  <c r="I34" i="17"/>
  <c r="I36" i="17"/>
  <c r="I20" i="17"/>
  <c r="I4" i="17"/>
  <c r="I35" i="17"/>
  <c r="I19" i="17"/>
  <c r="C20" i="19" l="1"/>
  <c r="D22" i="19"/>
  <c r="C22" i="19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6" i="1"/>
</calcChain>
</file>

<file path=xl/sharedStrings.xml><?xml version="1.0" encoding="utf-8"?>
<sst xmlns="http://schemas.openxmlformats.org/spreadsheetml/2006/main" count="457" uniqueCount="155">
  <si>
    <t>M</t>
  </si>
  <si>
    <t>Ed</t>
  </si>
  <si>
    <t>Po1</t>
  </si>
  <si>
    <t>Po2</t>
  </si>
  <si>
    <t>LF</t>
  </si>
  <si>
    <t>M.F</t>
  </si>
  <si>
    <t>Pop</t>
  </si>
  <si>
    <t>U1</t>
  </si>
  <si>
    <t>U2</t>
  </si>
  <si>
    <t>Wealth</t>
  </si>
  <si>
    <t>Ineq</t>
  </si>
  <si>
    <t>Prob</t>
  </si>
  <si>
    <t>Time</t>
  </si>
  <si>
    <t xml:space="preserve">Variable </t>
  </si>
  <si>
    <t>per capita expenditure in police protection in 1960</t>
  </si>
  <si>
    <t>per capita expenditure in police protection in 1959</t>
  </si>
  <si>
    <t>Wealth: Median value of transferrable assets or family income</t>
  </si>
  <si>
    <t>probability of imprisonment: ratio of number of commitment to number of offenses</t>
  </si>
  <si>
    <t>mean years of schooling of the population aged 25 years or over</t>
  </si>
  <si>
    <t>unemployment rate of urban males 14-24</t>
  </si>
  <si>
    <t>labour force participation rate of civilian urban male in the age-group 14-24</t>
  </si>
  <si>
    <t>M.F.</t>
  </si>
  <si>
    <t>number of males per 100 females</t>
  </si>
  <si>
    <t>Income inequality: percentage of families earning below half the median income</t>
  </si>
  <si>
    <t>average time in months served by offenders in state prisons before their first release</t>
  </si>
  <si>
    <t>percentage of males aged 14-24 in total state population</t>
  </si>
  <si>
    <t>state population in 1960 in hundred thousands</t>
  </si>
  <si>
    <t>Log(Crime)</t>
  </si>
  <si>
    <t>unemployment rate of urban males 39-24</t>
  </si>
  <si>
    <t>Crime rate: Number of offenses per 100,000 population in 1960</t>
  </si>
  <si>
    <t>Crime (Y)</t>
  </si>
  <si>
    <t>Threshold</t>
  </si>
  <si>
    <t>count</t>
  </si>
  <si>
    <t>0-0.19</t>
  </si>
  <si>
    <t>0.2-0.39</t>
  </si>
  <si>
    <t>0.4-0.59</t>
  </si>
  <si>
    <t>0.6-0.79</t>
  </si>
  <si>
    <t>0.8-1</t>
  </si>
  <si>
    <t>Very weak correlation</t>
  </si>
  <si>
    <t>Weak correlation</t>
  </si>
  <si>
    <t>Moderate correlation</t>
  </si>
  <si>
    <t>Strong correlation</t>
  </si>
  <si>
    <t>Very strong correlation</t>
  </si>
  <si>
    <t>Log(Y)</t>
  </si>
  <si>
    <t>X1</t>
  </si>
  <si>
    <t>X3</t>
  </si>
  <si>
    <t>X4</t>
  </si>
  <si>
    <t>X6</t>
  </si>
  <si>
    <t>Data</t>
  </si>
  <si>
    <t>Log(Price)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</si>
  <si>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</si>
  <si>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</si>
  <si>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</si>
  <si>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</si>
  <si>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</si>
  <si>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</si>
  <si>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</si>
  <si>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</si>
  <si>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</si>
  <si>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</si>
  <si>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</si>
  <si>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</si>
  <si>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</si>
  <si>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</si>
  <si>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</si>
  <si>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</si>
  <si>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</si>
  <si>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</si>
  <si>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</si>
  <si>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</si>
  <si>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</si>
  <si>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</si>
  <si>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</si>
  <si>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</si>
  <si>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TRES</t>
  </si>
  <si>
    <t>DFIT</t>
  </si>
  <si>
    <t>p</t>
  </si>
  <si>
    <t>n</t>
  </si>
  <si>
    <t>DFIT THRESHOLD</t>
  </si>
  <si>
    <t>a</t>
  </si>
  <si>
    <t>n-p-2</t>
  </si>
  <si>
    <t>TRES1 Threshold</t>
  </si>
  <si>
    <r>
      <t>X</t>
    </r>
    <r>
      <rPr>
        <vertAlign val="subscript"/>
        <sz val="10"/>
        <rFont val="Arial"/>
        <family val="2"/>
      </rPr>
      <t>1</t>
    </r>
  </si>
  <si>
    <r>
      <t>X</t>
    </r>
    <r>
      <rPr>
        <vertAlign val="subscript"/>
        <sz val="10"/>
        <rFont val="Arial"/>
        <family val="2"/>
      </rPr>
      <t>3</t>
    </r>
  </si>
  <si>
    <r>
      <t>X</t>
    </r>
    <r>
      <rPr>
        <vertAlign val="subscript"/>
        <sz val="10"/>
        <rFont val="Arial"/>
        <family val="2"/>
      </rPr>
      <t>4</t>
    </r>
  </si>
  <si>
    <r>
      <t>X</t>
    </r>
    <r>
      <rPr>
        <vertAlign val="subscript"/>
        <sz val="10"/>
        <rFont val="Arial"/>
        <family val="2"/>
      </rPr>
      <t>5</t>
    </r>
  </si>
  <si>
    <t>X11</t>
  </si>
  <si>
    <t>X13</t>
  </si>
  <si>
    <t>X14</t>
  </si>
  <si>
    <t>M*Ineq</t>
  </si>
  <si>
    <t>Explanatory Variables in the full model</t>
  </si>
  <si>
    <t>Full Model</t>
  </si>
  <si>
    <t>Degrees of Freedom (DF)</t>
  </si>
  <si>
    <t>Explanatory Variables in the restricted/small model</t>
  </si>
  <si>
    <t>Small Model</t>
  </si>
  <si>
    <t>Degrees of Freedom</t>
  </si>
  <si>
    <t>Difference R-Squared</t>
  </si>
  <si>
    <t>Difference Df</t>
  </si>
  <si>
    <t>Value</t>
  </si>
  <si>
    <t>Numerator</t>
  </si>
  <si>
    <t>Denominator</t>
  </si>
  <si>
    <t>F-Statistic</t>
  </si>
  <si>
    <t>Method 1</t>
  </si>
  <si>
    <t>Critical Value</t>
  </si>
  <si>
    <t>Conclusion</t>
  </si>
  <si>
    <t>Method 2</t>
  </si>
  <si>
    <t>p-value</t>
  </si>
  <si>
    <r>
      <t>H</t>
    </r>
    <r>
      <rPr>
        <b/>
        <vertAlign val="subscript"/>
        <sz val="10"/>
        <rFont val="Arial"/>
        <family val="2"/>
      </rPr>
      <t>0</t>
    </r>
    <r>
      <rPr>
        <b/>
        <sz val="10"/>
        <rFont val="Arial"/>
        <family val="2"/>
      </rPr>
      <t>:</t>
    </r>
  </si>
  <si>
    <t>No Model Improvement</t>
  </si>
  <si>
    <r>
      <t>H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</si>
  <si>
    <t>Model Improvement</t>
  </si>
  <si>
    <t>TRES1</t>
  </si>
  <si>
    <t>DFIT1</t>
  </si>
  <si>
    <t>MINITAB OUTPUT</t>
  </si>
  <si>
    <t>PFITS</t>
  </si>
  <si>
    <t>PSEFITS</t>
  </si>
  <si>
    <t>CLIM</t>
  </si>
  <si>
    <t>CLIM_1</t>
  </si>
  <si>
    <t>PLIM</t>
  </si>
  <si>
    <t>PLIM_1</t>
  </si>
  <si>
    <t>Variances</t>
  </si>
  <si>
    <t>x0</t>
  </si>
  <si>
    <t>b-hat</t>
  </si>
  <si>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 = LOG(PRICE) - hat</t>
    </r>
  </si>
  <si>
    <t>Standard Error Residuals</t>
  </si>
  <si>
    <t>95% Confidence Interval</t>
  </si>
  <si>
    <t>95% Prediction Interval (or Credibility Interval)</t>
  </si>
  <si>
    <t>Approximate 95% Confidence Interval</t>
  </si>
  <si>
    <t>MEDIAN[CRIME]</t>
  </si>
  <si>
    <t>E[CRIME]</t>
  </si>
  <si>
    <t>LB E[LOG(CRIME)]</t>
  </si>
  <si>
    <t>UB E[LOG(CRIME)]</t>
  </si>
  <si>
    <t>LB E[CRIME]</t>
  </si>
  <si>
    <t>UB E[CRIME]</t>
  </si>
  <si>
    <t>CRIME</t>
  </si>
  <si>
    <t>LB LOG(CRIME)</t>
  </si>
  <si>
    <t>UB LOG(CRIME)</t>
  </si>
  <si>
    <t>Standard Error LOG(Crime-hat)</t>
  </si>
  <si>
    <r>
      <rPr>
        <sz val="10"/>
        <rFont val="Symbol"/>
        <family val="1"/>
        <charset val="2"/>
      </rPr>
      <t>s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Var[Y]=Var[Log(Crime)]</t>
    </r>
  </si>
  <si>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 = Standard Deviation [Log(Crime)]</t>
    </r>
  </si>
  <si>
    <t>model 1</t>
  </si>
  <si>
    <t>Y</t>
  </si>
  <si>
    <t>X2</t>
  </si>
  <si>
    <t>X5</t>
  </si>
  <si>
    <t>X7</t>
  </si>
  <si>
    <t>X8</t>
  </si>
  <si>
    <t>X9</t>
  </si>
  <si>
    <t>X10</t>
  </si>
  <si>
    <t>X12</t>
  </si>
  <si>
    <t>Model Summary</t>
  </si>
  <si>
    <t>S</t>
  </si>
  <si>
    <t>R-sq</t>
  </si>
  <si>
    <t>R-sq(adj)</t>
  </si>
  <si>
    <t>R-sq(pred)</t>
  </si>
  <si>
    <t>VIF (From Minitab)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</si>
</sst>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00"/>
    <numFmt numFmtId="166" formatCode="0.0000"/>
    <numFmt numFmtId="167" formatCode="&quot;$&quot;#,##0.00"/>
    <numFmt numFmtId="168" formatCode="#,##0.00000"/>
    <numFmt numFmtId="169" formatCode="#,##0.00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0"/>
      <name val="Arial"/>
      <family val="2"/>
    </font>
    <font>
      <sz val="10"/>
      <name val="Symbol"/>
      <family val="1"/>
      <charset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sz val="10"/>
      <name val="Arial"/>
      <family val="1"/>
      <charset val="2"/>
    </font>
    <font>
      <b/>
      <sz val="10"/>
      <color rgb="FF0070C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1" xfId="0" applyFont="1" applyBorder="1"/>
    <xf numFmtId="0" fontId="0" fillId="0" borderId="11" xfId="0" applyBorder="1"/>
    <xf numFmtId="0" fontId="16" fillId="0" borderId="10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0" fillId="0" borderId="0" xfId="0" applyNumberFormat="1"/>
    <xf numFmtId="0" fontId="0" fillId="0" borderId="16" xfId="0" applyBorder="1"/>
    <xf numFmtId="164" fontId="0" fillId="0" borderId="13" xfId="0" applyNumberFormat="1" applyBorder="1"/>
    <xf numFmtId="0" fontId="0" fillId="0" borderId="17" xfId="0" applyBorder="1"/>
    <xf numFmtId="164" fontId="0" fillId="0" borderId="12" xfId="0" applyNumberFormat="1" applyBorder="1"/>
    <xf numFmtId="0" fontId="18" fillId="0" borderId="19" xfId="0" applyFont="1" applyBorder="1" applyAlignment="1">
      <alignment horizontal="center"/>
    </xf>
    <xf numFmtId="0" fontId="19" fillId="0" borderId="0" xfId="0" applyFont="1"/>
    <xf numFmtId="0" fontId="18" fillId="0" borderId="19" xfId="0" applyFont="1" applyBorder="1" applyAlignment="1">
      <alignment horizontal="centerContinuous"/>
    </xf>
    <xf numFmtId="0" fontId="0" fillId="0" borderId="14" xfId="0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20" fillId="0" borderId="17" xfId="0" applyFont="1" applyBorder="1"/>
    <xf numFmtId="0" fontId="20" fillId="0" borderId="0" xfId="0" applyFont="1" applyAlignment="1">
      <alignment horizontal="center"/>
    </xf>
    <xf numFmtId="0" fontId="21" fillId="0" borderId="20" xfId="0" applyFont="1" applyBorder="1" applyAlignment="1">
      <alignment horizontal="center"/>
    </xf>
    <xf numFmtId="9" fontId="0" fillId="0" borderId="20" xfId="43" applyFont="1" applyBorder="1"/>
    <xf numFmtId="0" fontId="22" fillId="0" borderId="16" xfId="0" applyFont="1" applyBorder="1" applyAlignment="1">
      <alignment horizontal="center"/>
    </xf>
    <xf numFmtId="0" fontId="1" fillId="0" borderId="0" xfId="0" applyFont="1"/>
    <xf numFmtId="0" fontId="0" fillId="0" borderId="21" xfId="0" applyBorder="1" applyAlignment="1">
      <alignment horizontal="center"/>
    </xf>
    <xf numFmtId="0" fontId="0" fillId="0" borderId="22" xfId="0" applyBorder="1" applyAlignment="1" applyProtection="1">
      <alignment horizontal="right"/>
      <protection locked="0"/>
    </xf>
    <xf numFmtId="0" fontId="1" fillId="0" borderId="20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20" xfId="0" applyNumberFormat="1" applyFont="1" applyBorder="1"/>
    <xf numFmtId="2" fontId="1" fillId="0" borderId="16" xfId="0" applyNumberFormat="1" applyFont="1" applyBorder="1"/>
    <xf numFmtId="2" fontId="1" fillId="0" borderId="17" xfId="0" applyNumberFormat="1" applyFont="1" applyBorder="1"/>
    <xf numFmtId="0" fontId="22" fillId="0" borderId="0" xfId="0" applyFont="1" applyAlignment="1">
      <alignment horizontal="center"/>
    </xf>
    <xf numFmtId="0" fontId="22" fillId="0" borderId="0" xfId="0" applyFont="1" applyAlignment="1" applyProtection="1">
      <alignment horizontal="center"/>
      <protection locked="0"/>
    </xf>
    <xf numFmtId="0" fontId="24" fillId="0" borderId="10" xfId="0" applyFont="1" applyBorder="1"/>
    <xf numFmtId="0" fontId="25" fillId="0" borderId="10" xfId="0" applyFont="1" applyBorder="1"/>
    <xf numFmtId="0" fontId="26" fillId="0" borderId="11" xfId="0" applyFont="1" applyBorder="1"/>
    <xf numFmtId="0" fontId="22" fillId="0" borderId="23" xfId="0" applyFont="1" applyBorder="1" applyAlignment="1" applyProtection="1">
      <alignment horizontal="center"/>
      <protection locked="0"/>
    </xf>
    <xf numFmtId="0" fontId="0" fillId="0" borderId="23" xfId="0" applyBorder="1"/>
    <xf numFmtId="0" fontId="24" fillId="0" borderId="0" xfId="0" applyFont="1"/>
    <xf numFmtId="10" fontId="0" fillId="0" borderId="0" xfId="0" applyNumberFormat="1"/>
    <xf numFmtId="0" fontId="27" fillId="0" borderId="10" xfId="0" applyFont="1" applyBorder="1"/>
    <xf numFmtId="0" fontId="24" fillId="0" borderId="23" xfId="0" applyFont="1" applyBorder="1"/>
    <xf numFmtId="0" fontId="22" fillId="0" borderId="0" xfId="0" applyFont="1"/>
    <xf numFmtId="0" fontId="24" fillId="0" borderId="24" xfId="0" applyFont="1" applyBorder="1"/>
    <xf numFmtId="0" fontId="0" fillId="0" borderId="24" xfId="0" applyBorder="1"/>
    <xf numFmtId="0" fontId="24" fillId="0" borderId="19" xfId="0" applyFont="1" applyBorder="1" applyAlignment="1">
      <alignment horizontal="center"/>
    </xf>
    <xf numFmtId="0" fontId="2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24" fillId="0" borderId="11" xfId="0" applyFon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9" fillId="0" borderId="11" xfId="0" applyFont="1" applyBorder="1" applyAlignment="1">
      <alignment horizontal="center"/>
    </xf>
    <xf numFmtId="9" fontId="0" fillId="0" borderId="11" xfId="43" applyFont="1" applyBorder="1" applyAlignment="1">
      <alignment horizontal="center"/>
    </xf>
    <xf numFmtId="0" fontId="25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7" fillId="0" borderId="0" xfId="0" applyFont="1" applyAlignment="1">
      <alignment horizontal="right"/>
    </xf>
    <xf numFmtId="10" fontId="0" fillId="0" borderId="0" xfId="0" applyNumberFormat="1" applyAlignment="1">
      <alignment horizontal="center"/>
    </xf>
    <xf numFmtId="0" fontId="0" fillId="0" borderId="26" xfId="0" applyBorder="1"/>
    <xf numFmtId="0" fontId="22" fillId="0" borderId="23" xfId="0" applyFont="1" applyBorder="1" applyAlignment="1">
      <alignment horizontal="center"/>
    </xf>
    <xf numFmtId="0" fontId="0" fillId="0" borderId="27" xfId="0" applyBorder="1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0" fontId="20" fillId="0" borderId="0" xfId="0" applyFont="1"/>
    <xf numFmtId="0" fontId="21" fillId="0" borderId="0" xfId="0" applyFont="1" applyAlignment="1">
      <alignment horizontal="center"/>
    </xf>
    <xf numFmtId="0" fontId="26" fillId="0" borderId="0" xfId="0" applyFont="1"/>
    <xf numFmtId="0" fontId="16" fillId="0" borderId="2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22" fillId="0" borderId="10" xfId="0" applyFont="1" applyBorder="1"/>
    <xf numFmtId="0" fontId="0" fillId="0" borderId="25" xfId="0" applyBorder="1" applyAlignment="1">
      <alignment horizontal="center"/>
    </xf>
    <xf numFmtId="0" fontId="31" fillId="0" borderId="19" xfId="0" applyFont="1" applyBorder="1"/>
    <xf numFmtId="164" fontId="0" fillId="0" borderId="19" xfId="0" applyNumberFormat="1" applyBorder="1" applyAlignment="1">
      <alignment horizontal="center"/>
    </xf>
    <xf numFmtId="165" fontId="0" fillId="0" borderId="0" xfId="0" applyNumberFormat="1"/>
    <xf numFmtId="0" fontId="0" fillId="0" borderId="32" xfId="0" applyBorder="1" applyAlignment="1">
      <alignment horizontal="center"/>
    </xf>
    <xf numFmtId="167" fontId="0" fillId="0" borderId="0" xfId="0" applyNumberFormat="1"/>
    <xf numFmtId="0" fontId="32" fillId="0" borderId="0" xfId="0" applyFont="1"/>
    <xf numFmtId="0" fontId="22" fillId="0" borderId="11" xfId="0" applyFont="1" applyBorder="1"/>
    <xf numFmtId="165" fontId="0" fillId="0" borderId="11" xfId="0" applyNumberFormat="1" applyBorder="1"/>
    <xf numFmtId="0" fontId="0" fillId="0" borderId="33" xfId="0" applyBorder="1" applyAlignment="1">
      <alignment horizontal="center"/>
    </xf>
    <xf numFmtId="0" fontId="32" fillId="0" borderId="10" xfId="0" applyFont="1" applyBorder="1"/>
    <xf numFmtId="0" fontId="31" fillId="0" borderId="0" xfId="0" applyFont="1"/>
    <xf numFmtId="165" fontId="0" fillId="0" borderId="10" xfId="0" applyNumberFormat="1" applyBorder="1"/>
    <xf numFmtId="0" fontId="27" fillId="0" borderId="0" xfId="0" applyFont="1"/>
    <xf numFmtId="168" fontId="0" fillId="0" borderId="0" xfId="0" applyNumberFormat="1"/>
    <xf numFmtId="169" fontId="0" fillId="0" borderId="0" xfId="0" applyNumberFormat="1"/>
    <xf numFmtId="0" fontId="0" fillId="0" borderId="34" xfId="0" applyBorder="1" applyAlignment="1">
      <alignment horizontal="center"/>
    </xf>
    <xf numFmtId="0" fontId="1" fillId="0" borderId="30" xfId="0" applyFont="1" applyBorder="1"/>
    <xf numFmtId="0" fontId="1" fillId="0" borderId="10" xfId="0" applyFont="1" applyBorder="1"/>
    <xf numFmtId="0" fontId="1" fillId="0" borderId="31" xfId="0" applyFont="1" applyBorder="1"/>
    <xf numFmtId="2" fontId="0" fillId="0" borderId="10" xfId="0" applyNumberFormat="1" applyBorder="1"/>
    <xf numFmtId="2" fontId="0" fillId="0" borderId="0" xfId="0" applyNumberFormat="1"/>
    <xf numFmtId="0" fontId="31" fillId="0" borderId="10" xfId="0" applyFont="1" applyBorder="1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/>
    <xf numFmtId="0" fontId="16" fillId="0" borderId="26" xfId="0" applyFont="1" applyBorder="1" applyAlignment="1">
      <alignment horizontal="center"/>
    </xf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9" xfId="0" applyBorder="1"/>
    <xf numFmtId="164" fontId="0" fillId="0" borderId="41" xfId="0" applyNumberFormat="1" applyBorder="1"/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16" fillId="0" borderId="35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7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164" fontId="0" fillId="0" borderId="36" xfId="0" applyNumberFormat="1" applyBorder="1"/>
    <xf numFmtId="0" fontId="0" fillId="0" borderId="45" xfId="0" applyBorder="1"/>
    <xf numFmtId="0" fontId="0" fillId="0" borderId="30" xfId="0" applyBorder="1"/>
    <xf numFmtId="0" fontId="18" fillId="0" borderId="2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166" fontId="0" fillId="0" borderId="0" xfId="0" applyNumberFormat="1"/>
    <xf numFmtId="166" fontId="16" fillId="0" borderId="0" xfId="0" applyNumberFormat="1" applyFont="1"/>
    <xf numFmtId="166" fontId="18" fillId="0" borderId="19" xfId="0" applyNumberFormat="1" applyFont="1" applyBorder="1" applyAlignment="1">
      <alignment horizontal="centerContinuous"/>
    </xf>
    <xf numFmtId="166" fontId="0" fillId="0" borderId="10" xfId="0" applyNumberFormat="1" applyBorder="1"/>
    <xf numFmtId="166" fontId="18" fillId="0" borderId="19" xfId="0" applyNumberFormat="1" applyFont="1" applyBorder="1" applyAlignment="1">
      <alignment horizontal="center"/>
    </xf>
    <xf numFmtId="166" fontId="18" fillId="0" borderId="46" xfId="0" applyNumberFormat="1" applyFont="1" applyBorder="1" applyAlignment="1">
      <alignment horizontal="center"/>
    </xf>
    <xf numFmtId="166" fontId="18" fillId="0" borderId="19" xfId="0" applyNumberFormat="1" applyFont="1" applyBorder="1"/>
    <xf numFmtId="166" fontId="0" fillId="0" borderId="45" xfId="0" applyNumberFormat="1" applyBorder="1"/>
    <xf numFmtId="166" fontId="0" fillId="0" borderId="30" xfId="0" applyNumberFormat="1" applyBorder="1"/>
    <xf numFmtId="166" fontId="1" fillId="27" borderId="0" xfId="36" applyNumberFormat="1" applyBorder="1" applyAlignment="1"/>
    <xf numFmtId="166" fontId="18" fillId="0" borderId="0" xfId="0" applyNumberFormat="1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27" borderId="43" xfId="36" applyBorder="1" applyAlignment="1">
      <alignment horizontal="center"/>
    </xf>
    <xf numFmtId="0" fontId="1" fillId="27" borderId="50" xfId="36" applyBorder="1" applyAlignment="1">
      <alignment horizontal="center"/>
    </xf>
    <xf numFmtId="0" fontId="1" fillId="27" borderId="48" xfId="36" applyBorder="1" applyAlignment="1">
      <alignment horizontal="center"/>
    </xf>
    <xf numFmtId="0" fontId="1" fillId="27" borderId="50" xfId="36" applyBorder="1"/>
    <xf numFmtId="0" fontId="16" fillId="27" borderId="48" xfId="36" applyFont="1" applyBorder="1" applyAlignment="1" applyProtection="1">
      <alignment horizontal="center"/>
      <protection locked="0"/>
    </xf>
    <xf numFmtId="0" fontId="16" fillId="0" borderId="39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22" fillId="0" borderId="44" xfId="0" applyFont="1" applyBorder="1" applyAlignment="1">
      <alignment horizontal="center"/>
    </xf>
    <xf numFmtId="0" fontId="1" fillId="27" borderId="16" xfId="36" applyBorder="1"/>
    <xf numFmtId="0" fontId="16" fillId="0" borderId="49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27" borderId="43" xfId="36" applyFont="1" applyBorder="1" applyAlignment="1">
      <alignment horizontal="center"/>
    </xf>
    <xf numFmtId="0" fontId="24" fillId="0" borderId="44" xfId="0" applyFont="1" applyBorder="1" applyAlignment="1" applyProtection="1">
      <alignment horizontal="center"/>
      <protection locked="0"/>
    </xf>
    <xf numFmtId="0" fontId="22" fillId="0" borderId="37" xfId="0" applyFont="1" applyBorder="1" applyAlignment="1">
      <alignment horizontal="center"/>
    </xf>
    <xf numFmtId="0" fontId="22" fillId="0" borderId="39" xfId="0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22" fillId="0" borderId="49" xfId="0" applyFont="1" applyBorder="1" applyAlignment="1">
      <alignment horizontal="center"/>
    </xf>
    <xf numFmtId="0" fontId="22" fillId="0" borderId="40" xfId="0" applyFont="1" applyBorder="1" applyAlignment="1" applyProtection="1">
      <alignment horizontal="center"/>
      <protection locked="0"/>
    </xf>
    <xf numFmtId="0" fontId="22" fillId="0" borderId="40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/>
    <xf numFmtId="164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98578199052134"/>
          <c:y val="4.7197776081351638E-2"/>
          <c:w val="0.7890995260663507"/>
          <c:h val="0.65781900413383843"/>
        </c:manualLayout>
      </c:layout>
      <c:scatterChart>
        <c:scatterStyle val="lineMarker"/>
        <c:varyColors val="0"/>
        <c:ser>
          <c:idx val="0"/>
          <c:order val="0"/>
          <c:tx>
            <c:v>1960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7373199987803459"/>
                  <c:y val="8.9849732421132436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'Interaction Term'!$C$2:$C$30</c:f>
              <c:numCache>
                <c:formatCode>General</c:formatCode>
                <c:ptCount val="29"/>
                <c:pt idx="0">
                  <c:v>15.1</c:v>
                </c:pt>
                <c:pt idx="1">
                  <c:v>14.3</c:v>
                </c:pt>
                <c:pt idx="2">
                  <c:v>14.2</c:v>
                </c:pt>
                <c:pt idx="3">
                  <c:v>13.6</c:v>
                </c:pt>
                <c:pt idx="4">
                  <c:v>14.1</c:v>
                </c:pt>
                <c:pt idx="5">
                  <c:v>12.1</c:v>
                </c:pt>
                <c:pt idx="6">
                  <c:v>12.7</c:v>
                </c:pt>
                <c:pt idx="7">
                  <c:v>13.1</c:v>
                </c:pt>
                <c:pt idx="8">
                  <c:v>15.7</c:v>
                </c:pt>
                <c:pt idx="9">
                  <c:v>14</c:v>
                </c:pt>
                <c:pt idx="10">
                  <c:v>12.4</c:v>
                </c:pt>
                <c:pt idx="11">
                  <c:v>13.4</c:v>
                </c:pt>
                <c:pt idx="12">
                  <c:v>12.8</c:v>
                </c:pt>
                <c:pt idx="13">
                  <c:v>13.5</c:v>
                </c:pt>
                <c:pt idx="14">
                  <c:v>15.2</c:v>
                </c:pt>
                <c:pt idx="15">
                  <c:v>14.2</c:v>
                </c:pt>
                <c:pt idx="16">
                  <c:v>14.3</c:v>
                </c:pt>
                <c:pt idx="17">
                  <c:v>13.5</c:v>
                </c:pt>
                <c:pt idx="18">
                  <c:v>13</c:v>
                </c:pt>
                <c:pt idx="19">
                  <c:v>12.5</c:v>
                </c:pt>
                <c:pt idx="20">
                  <c:v>12.6</c:v>
                </c:pt>
                <c:pt idx="21">
                  <c:v>15.7</c:v>
                </c:pt>
                <c:pt idx="22">
                  <c:v>13.2</c:v>
                </c:pt>
                <c:pt idx="23">
                  <c:v>13.1</c:v>
                </c:pt>
                <c:pt idx="24">
                  <c:v>13</c:v>
                </c:pt>
                <c:pt idx="25">
                  <c:v>13.1</c:v>
                </c:pt>
                <c:pt idx="26">
                  <c:v>13.5</c:v>
                </c:pt>
                <c:pt idx="27">
                  <c:v>15.2</c:v>
                </c:pt>
                <c:pt idx="28">
                  <c:v>11.9</c:v>
                </c:pt>
              </c:numCache>
            </c:numRef>
          </c:xVal>
          <c:yVal>
            <c:numRef>
              <c:f>'Interaction Term'!$A$2:$A$30</c:f>
              <c:numCache>
                <c:formatCode>0.000</c:formatCode>
                <c:ptCount val="29"/>
                <c:pt idx="0">
                  <c:v>2.8981764834976764</c:v>
                </c:pt>
                <c:pt idx="1">
                  <c:v>3.2135177569963047</c:v>
                </c:pt>
                <c:pt idx="2">
                  <c:v>2.761927838420529</c:v>
                </c:pt>
                <c:pt idx="3">
                  <c:v>3.2942457161381182</c:v>
                </c:pt>
                <c:pt idx="4">
                  <c:v>3.0913151596972228</c:v>
                </c:pt>
                <c:pt idx="5">
                  <c:v>2.8337843746564788</c:v>
                </c:pt>
                <c:pt idx="6">
                  <c:v>2.9836262871245345</c:v>
                </c:pt>
                <c:pt idx="7">
                  <c:v>3.1917303933628562</c:v>
                </c:pt>
                <c:pt idx="8">
                  <c:v>2.932473764677153</c:v>
                </c:pt>
                <c:pt idx="9">
                  <c:v>2.8481891169913989</c:v>
                </c:pt>
                <c:pt idx="10">
                  <c:v>3.2237554536572413</c:v>
                </c:pt>
                <c:pt idx="11">
                  <c:v>2.9289076902439528</c:v>
                </c:pt>
                <c:pt idx="12">
                  <c:v>2.7084209001347128</c:v>
                </c:pt>
                <c:pt idx="13">
                  <c:v>2.8221680793680175</c:v>
                </c:pt>
                <c:pt idx="14">
                  <c:v>2.9020028913507296</c:v>
                </c:pt>
                <c:pt idx="15">
                  <c:v>2.9758911364017928</c:v>
                </c:pt>
                <c:pt idx="16">
                  <c:v>2.7315887651867388</c:v>
                </c:pt>
                <c:pt idx="17">
                  <c:v>2.9680157139936418</c:v>
                </c:pt>
                <c:pt idx="18">
                  <c:v>2.8750612633917001</c:v>
                </c:pt>
                <c:pt idx="19">
                  <c:v>3.0881360887005513</c:v>
                </c:pt>
                <c:pt idx="20">
                  <c:v>2.8704039052790269</c:v>
                </c:pt>
                <c:pt idx="21">
                  <c:v>2.6424645202421213</c:v>
                </c:pt>
                <c:pt idx="22">
                  <c:v>3.0849335749367159</c:v>
                </c:pt>
                <c:pt idx="23">
                  <c:v>2.9858753573083936</c:v>
                </c:pt>
                <c:pt idx="24">
                  <c:v>2.7185016888672742</c:v>
                </c:pt>
                <c:pt idx="25">
                  <c:v>3.2995072987004876</c:v>
                </c:pt>
                <c:pt idx="26">
                  <c:v>2.5340261060561349</c:v>
                </c:pt>
                <c:pt idx="27">
                  <c:v>3.0849335749367159</c:v>
                </c:pt>
                <c:pt idx="28">
                  <c:v>3.0182843084265309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68-420B-93FA-6292E6480FF1}"/>
            </c:ext>
          </c:extLst>
        </c:ser>
        <c:ser>
          <c:idx val="1"/>
          <c:order val="1"/>
          <c:tx>
            <c:v>1960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339966"/>
                </a:solidFill>
                <a:prstDash val="sys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50334103384515005"/>
                  <c:y val="-3.093833338793471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99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'Interaction Term'!$B$2:$B$30</c:f>
              <c:numCache>
                <c:formatCode>General</c:formatCode>
                <c:ptCount val="29"/>
                <c:pt idx="0">
                  <c:v>26.1</c:v>
                </c:pt>
                <c:pt idx="1">
                  <c:v>19.399999999999999</c:v>
                </c:pt>
                <c:pt idx="2">
                  <c:v>25</c:v>
                </c:pt>
                <c:pt idx="3">
                  <c:v>16.7</c:v>
                </c:pt>
                <c:pt idx="4">
                  <c:v>17.399999999999999</c:v>
                </c:pt>
                <c:pt idx="5">
                  <c:v>12.6</c:v>
                </c:pt>
                <c:pt idx="6">
                  <c:v>16.8</c:v>
                </c:pt>
                <c:pt idx="7">
                  <c:v>20.6</c:v>
                </c:pt>
                <c:pt idx="8">
                  <c:v>23.9</c:v>
                </c:pt>
                <c:pt idx="9">
                  <c:v>17.399999999999999</c:v>
                </c:pt>
                <c:pt idx="10">
                  <c:v>17</c:v>
                </c:pt>
                <c:pt idx="11">
                  <c:v>17.2</c:v>
                </c:pt>
                <c:pt idx="12">
                  <c:v>20.6</c:v>
                </c:pt>
                <c:pt idx="13">
                  <c:v>19</c:v>
                </c:pt>
                <c:pt idx="14">
                  <c:v>26.4</c:v>
                </c:pt>
                <c:pt idx="15">
                  <c:v>24.7</c:v>
                </c:pt>
                <c:pt idx="16">
                  <c:v>16.600000000000001</c:v>
                </c:pt>
                <c:pt idx="17">
                  <c:v>16.5</c:v>
                </c:pt>
                <c:pt idx="18">
                  <c:v>13.5</c:v>
                </c:pt>
                <c:pt idx="19">
                  <c:v>16.600000000000001</c:v>
                </c:pt>
                <c:pt idx="20">
                  <c:v>19.5</c:v>
                </c:pt>
                <c:pt idx="21">
                  <c:v>27.6</c:v>
                </c:pt>
                <c:pt idx="22">
                  <c:v>22.7</c:v>
                </c:pt>
                <c:pt idx="23">
                  <c:v>17.600000000000001</c:v>
                </c:pt>
                <c:pt idx="24">
                  <c:v>19.600000000000001</c:v>
                </c:pt>
                <c:pt idx="25">
                  <c:v>15.2</c:v>
                </c:pt>
                <c:pt idx="26">
                  <c:v>13.9</c:v>
                </c:pt>
                <c:pt idx="27">
                  <c:v>21.5</c:v>
                </c:pt>
                <c:pt idx="28">
                  <c:v>15.4</c:v>
                </c:pt>
              </c:numCache>
            </c:numRef>
          </c:xVal>
          <c:yVal>
            <c:numRef>
              <c:f>'Interaction Term'!$A$2:$A$30</c:f>
              <c:numCache>
                <c:formatCode>0.000</c:formatCode>
                <c:ptCount val="29"/>
                <c:pt idx="0">
                  <c:v>2.8981764834976764</c:v>
                </c:pt>
                <c:pt idx="1">
                  <c:v>3.2135177569963047</c:v>
                </c:pt>
                <c:pt idx="2">
                  <c:v>2.761927838420529</c:v>
                </c:pt>
                <c:pt idx="3">
                  <c:v>3.2942457161381182</c:v>
                </c:pt>
                <c:pt idx="4">
                  <c:v>3.0913151596972228</c:v>
                </c:pt>
                <c:pt idx="5">
                  <c:v>2.8337843746564788</c:v>
                </c:pt>
                <c:pt idx="6">
                  <c:v>2.9836262871245345</c:v>
                </c:pt>
                <c:pt idx="7">
                  <c:v>3.1917303933628562</c:v>
                </c:pt>
                <c:pt idx="8">
                  <c:v>2.932473764677153</c:v>
                </c:pt>
                <c:pt idx="9">
                  <c:v>2.8481891169913989</c:v>
                </c:pt>
                <c:pt idx="10">
                  <c:v>3.2237554536572413</c:v>
                </c:pt>
                <c:pt idx="11">
                  <c:v>2.9289076902439528</c:v>
                </c:pt>
                <c:pt idx="12">
                  <c:v>2.7084209001347128</c:v>
                </c:pt>
                <c:pt idx="13">
                  <c:v>2.8221680793680175</c:v>
                </c:pt>
                <c:pt idx="14">
                  <c:v>2.9020028913507296</c:v>
                </c:pt>
                <c:pt idx="15">
                  <c:v>2.9758911364017928</c:v>
                </c:pt>
                <c:pt idx="16">
                  <c:v>2.7315887651867388</c:v>
                </c:pt>
                <c:pt idx="17">
                  <c:v>2.9680157139936418</c:v>
                </c:pt>
                <c:pt idx="18">
                  <c:v>2.8750612633917001</c:v>
                </c:pt>
                <c:pt idx="19">
                  <c:v>3.0881360887005513</c:v>
                </c:pt>
                <c:pt idx="20">
                  <c:v>2.8704039052790269</c:v>
                </c:pt>
                <c:pt idx="21">
                  <c:v>2.6424645202421213</c:v>
                </c:pt>
                <c:pt idx="22">
                  <c:v>3.0849335749367159</c:v>
                </c:pt>
                <c:pt idx="23">
                  <c:v>2.9858753573083936</c:v>
                </c:pt>
                <c:pt idx="24">
                  <c:v>2.7185016888672742</c:v>
                </c:pt>
                <c:pt idx="25">
                  <c:v>3.2995072987004876</c:v>
                </c:pt>
                <c:pt idx="26">
                  <c:v>2.5340261060561349</c:v>
                </c:pt>
                <c:pt idx="27">
                  <c:v>3.0849335749367159</c:v>
                </c:pt>
                <c:pt idx="28">
                  <c:v>3.0182843084265309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68-420B-93FA-6292E6480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35296"/>
        <c:axId val="150151168"/>
      </c:scatterChart>
      <c:valAx>
        <c:axId val="14813529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INEQ</a:t>
                </a:r>
              </a:p>
            </c:rich>
          </c:tx>
          <c:layout>
            <c:manualLayout>
              <c:xMode val="edge"/>
              <c:yMode val="edge"/>
              <c:x val="0.47156398104265401"/>
              <c:y val="0.79646247137280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151168"/>
        <c:crosses val="autoZero"/>
        <c:crossBetween val="midCat"/>
      </c:valAx>
      <c:valAx>
        <c:axId val="150151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log(CRIME)</a:t>
                </a:r>
              </a:p>
            </c:rich>
          </c:tx>
          <c:layout>
            <c:manualLayout>
              <c:xMode val="edge"/>
              <c:yMode val="edge"/>
              <c:x val="3.0805687203791468E-2"/>
              <c:y val="0.271387212467771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35296"/>
        <c:crosses val="autoZero"/>
        <c:crossBetween val="midCat"/>
        <c:majorUnit val="0.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00473933649289"/>
          <c:y val="0.87315885750500521"/>
          <c:w val="0.75592417061611372"/>
          <c:h val="0.1091448571881256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4</xdr:row>
      <xdr:rowOff>9525</xdr:rowOff>
    </xdr:from>
    <xdr:to>
      <xdr:col>10</xdr:col>
      <xdr:colOff>257175</xdr:colOff>
      <xdr:row>24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20CB60C-DF8B-4D51-8391-EB6005B9B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117" workbookViewId="0">
      <selection activeCell="D26" sqref="D26"/>
    </sheetView>
  </sheetViews>
  <sheetFormatPr defaultRowHeight="14.5"/>
  <cols>
    <col min="1" max="1" width="8.90625" style="2"/>
  </cols>
  <sheetData>
    <row r="1" spans="1:9" ht="15" thickBot="1">
      <c r="A1" s="5"/>
      <c r="B1" s="6"/>
      <c r="C1" s="6"/>
      <c r="D1" s="6"/>
      <c r="E1" s="6"/>
      <c r="F1" s="6"/>
      <c r="G1" s="6"/>
      <c r="H1" s="6"/>
      <c r="I1" s="6"/>
    </row>
    <row r="2" spans="1:9">
      <c r="A2" s="3" t="s">
        <v>13</v>
      </c>
      <c r="B2" s="4"/>
      <c r="C2" s="4"/>
      <c r="D2" s="4"/>
      <c r="E2" s="4"/>
      <c r="F2" s="4"/>
      <c r="G2" s="4"/>
      <c r="H2" s="4"/>
      <c r="I2" s="4"/>
    </row>
    <row r="3" spans="1:9">
      <c r="A3" s="2" t="s">
        <v>30</v>
      </c>
      <c r="B3" t="s">
        <v>29</v>
      </c>
    </row>
    <row r="4" spans="1:9">
      <c r="A4" s="2" t="s">
        <v>2</v>
      </c>
      <c r="B4" t="s">
        <v>14</v>
      </c>
    </row>
    <row r="5" spans="1:9">
      <c r="A5" s="2" t="s">
        <v>3</v>
      </c>
      <c r="B5" t="s">
        <v>15</v>
      </c>
    </row>
    <row r="6" spans="1:9">
      <c r="A6" s="2" t="s">
        <v>9</v>
      </c>
      <c r="B6" t="s">
        <v>16</v>
      </c>
    </row>
    <row r="7" spans="1:9">
      <c r="A7" s="2" t="s">
        <v>11</v>
      </c>
      <c r="B7" t="s">
        <v>17</v>
      </c>
    </row>
    <row r="8" spans="1:9">
      <c r="A8" s="2" t="s">
        <v>6</v>
      </c>
      <c r="B8" t="s">
        <v>26</v>
      </c>
    </row>
    <row r="9" spans="1:9">
      <c r="A9" s="2" t="s">
        <v>1</v>
      </c>
      <c r="B9" t="s">
        <v>18</v>
      </c>
    </row>
    <row r="10" spans="1:9">
      <c r="A10" s="2" t="s">
        <v>7</v>
      </c>
      <c r="B10" t="s">
        <v>19</v>
      </c>
    </row>
    <row r="11" spans="1:9">
      <c r="A11" s="2" t="s">
        <v>8</v>
      </c>
      <c r="B11" t="s">
        <v>28</v>
      </c>
    </row>
    <row r="12" spans="1:9">
      <c r="A12" s="2" t="s">
        <v>4</v>
      </c>
      <c r="B12" t="s">
        <v>20</v>
      </c>
    </row>
    <row r="13" spans="1:9">
      <c r="A13" s="2" t="s">
        <v>21</v>
      </c>
      <c r="B13" t="s">
        <v>22</v>
      </c>
    </row>
    <row r="14" spans="1:9">
      <c r="A14" s="2" t="s">
        <v>10</v>
      </c>
      <c r="B14" t="s">
        <v>23</v>
      </c>
    </row>
    <row r="15" spans="1:9">
      <c r="A15" s="2" t="s">
        <v>12</v>
      </c>
      <c r="B15" t="s">
        <v>24</v>
      </c>
    </row>
    <row r="16" spans="1:9" ht="15" thickBot="1">
      <c r="A16" s="5" t="s">
        <v>0</v>
      </c>
      <c r="B16" s="6" t="s">
        <v>25</v>
      </c>
      <c r="C16" s="6"/>
      <c r="D16" s="6"/>
      <c r="E16" s="6"/>
      <c r="F16" s="6"/>
      <c r="G16" s="6"/>
      <c r="H16" s="6"/>
      <c r="I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52"/>
  <sheetViews>
    <sheetView topLeftCell="B5" zoomScale="75" zoomScaleNormal="100" workbookViewId="0">
      <selection activeCell="K6" sqref="K6:K52"/>
    </sheetView>
  </sheetViews>
  <sheetFormatPr defaultRowHeight="14.5"/>
  <cols>
    <col min="2" max="2" width="10" style="9" customWidth="1"/>
    <col min="5" max="5" width="9.7265625" customWidth="1"/>
    <col min="6" max="6" width="10.7265625" customWidth="1"/>
  </cols>
  <sheetData>
    <row r="1" spans="4:19" s="2" customFormat="1"/>
    <row r="3" spans="4:19" ht="15" thickBot="1"/>
    <row r="4" spans="4:19" ht="15" thickBot="1">
      <c r="D4" s="71"/>
      <c r="E4" s="115" t="s">
        <v>30</v>
      </c>
      <c r="F4" s="116" t="s">
        <v>27</v>
      </c>
      <c r="G4" s="72" t="s">
        <v>2</v>
      </c>
      <c r="H4" s="72" t="s">
        <v>3</v>
      </c>
      <c r="I4" s="72" t="s">
        <v>9</v>
      </c>
      <c r="J4" s="72" t="s">
        <v>11</v>
      </c>
      <c r="K4" s="72" t="s">
        <v>6</v>
      </c>
      <c r="L4" s="72" t="s">
        <v>1</v>
      </c>
      <c r="M4" s="72" t="s">
        <v>7</v>
      </c>
      <c r="N4" s="72" t="s">
        <v>8</v>
      </c>
      <c r="O4" s="72" t="s">
        <v>4</v>
      </c>
      <c r="P4" s="72" t="s">
        <v>5</v>
      </c>
      <c r="Q4" s="72" t="s">
        <v>10</v>
      </c>
      <c r="R4" s="72" t="s">
        <v>12</v>
      </c>
      <c r="S4" s="73" t="s">
        <v>0</v>
      </c>
    </row>
    <row r="5" spans="4:19" ht="15" thickBot="1">
      <c r="D5" s="101" t="s">
        <v>48</v>
      </c>
      <c r="E5" s="117" t="s">
        <v>141</v>
      </c>
      <c r="F5" s="118" t="s">
        <v>43</v>
      </c>
      <c r="G5" s="118" t="s">
        <v>44</v>
      </c>
      <c r="H5" s="118" t="s">
        <v>142</v>
      </c>
      <c r="I5" s="118" t="s">
        <v>45</v>
      </c>
      <c r="J5" s="118" t="s">
        <v>46</v>
      </c>
      <c r="K5" s="118" t="s">
        <v>143</v>
      </c>
      <c r="L5" s="118" t="s">
        <v>47</v>
      </c>
      <c r="M5" s="119" t="s">
        <v>144</v>
      </c>
      <c r="N5" s="118" t="s">
        <v>145</v>
      </c>
      <c r="O5" s="118" t="s">
        <v>146</v>
      </c>
      <c r="P5" s="118" t="s">
        <v>147</v>
      </c>
      <c r="Q5" s="118" t="s">
        <v>86</v>
      </c>
      <c r="R5" s="118" t="s">
        <v>148</v>
      </c>
      <c r="S5" s="120" t="s">
        <v>87</v>
      </c>
    </row>
    <row r="6" spans="4:19">
      <c r="D6" s="121">
        <v>1</v>
      </c>
      <c r="E6" s="21">
        <v>791</v>
      </c>
      <c r="F6" s="122">
        <f>LOG(E6)</f>
        <v>2.8981764834976764</v>
      </c>
      <c r="G6" s="113">
        <v>5.8</v>
      </c>
      <c r="H6" s="113">
        <v>5.6</v>
      </c>
      <c r="I6" s="113">
        <v>3940</v>
      </c>
      <c r="J6" s="113">
        <v>8.4601999999999997E-2</v>
      </c>
      <c r="K6" s="113">
        <v>33</v>
      </c>
      <c r="L6" s="113">
        <v>9.1</v>
      </c>
      <c r="M6" s="113">
        <v>0.108</v>
      </c>
      <c r="N6" s="113">
        <v>4.0999999999999996</v>
      </c>
      <c r="O6" s="113">
        <v>0.51</v>
      </c>
      <c r="P6" s="113">
        <v>95</v>
      </c>
      <c r="Q6" s="113">
        <v>26.1</v>
      </c>
      <c r="R6" s="113">
        <v>26.2011</v>
      </c>
      <c r="S6" s="111">
        <v>15.1</v>
      </c>
    </row>
    <row r="7" spans="4:19">
      <c r="D7" s="121">
        <v>2</v>
      </c>
      <c r="E7" s="21">
        <v>1635</v>
      </c>
      <c r="F7" s="122">
        <f t="shared" ref="F7:F52" si="0">LOG(E7)</f>
        <v>3.2135177569963047</v>
      </c>
      <c r="G7" s="21">
        <v>10.3</v>
      </c>
      <c r="H7" s="21">
        <v>9.5</v>
      </c>
      <c r="I7" s="21">
        <v>5570</v>
      </c>
      <c r="J7" s="21">
        <v>2.9599E-2</v>
      </c>
      <c r="K7" s="21">
        <v>13</v>
      </c>
      <c r="L7" s="21">
        <v>11.3</v>
      </c>
      <c r="M7" s="21">
        <v>9.6000000000000002E-2</v>
      </c>
      <c r="N7" s="21">
        <v>3.6</v>
      </c>
      <c r="O7" s="21">
        <v>0.58299999999999996</v>
      </c>
      <c r="P7" s="21">
        <v>101.2</v>
      </c>
      <c r="Q7" s="21">
        <v>19.399999999999999</v>
      </c>
      <c r="R7" s="21">
        <v>25.299900000000001</v>
      </c>
      <c r="S7" s="103">
        <v>14.3</v>
      </c>
    </row>
    <row r="8" spans="4:19">
      <c r="D8" s="121">
        <v>3</v>
      </c>
      <c r="E8" s="21">
        <v>578</v>
      </c>
      <c r="F8" s="122">
        <f t="shared" si="0"/>
        <v>2.761927838420529</v>
      </c>
      <c r="G8" s="21">
        <v>4.5</v>
      </c>
      <c r="H8" s="21">
        <v>4.4000000000000004</v>
      </c>
      <c r="I8" s="21">
        <v>3180</v>
      </c>
      <c r="J8" s="21">
        <v>8.3401000000000003E-2</v>
      </c>
      <c r="K8" s="21">
        <v>18</v>
      </c>
      <c r="L8" s="21">
        <v>8.9</v>
      </c>
      <c r="M8" s="21">
        <v>9.4E-2</v>
      </c>
      <c r="N8" s="21">
        <v>3.3</v>
      </c>
      <c r="O8" s="21">
        <v>0.53300000000000003</v>
      </c>
      <c r="P8" s="21">
        <v>96.9</v>
      </c>
      <c r="Q8" s="21">
        <v>25</v>
      </c>
      <c r="R8" s="21">
        <v>24.300599999999999</v>
      </c>
      <c r="S8" s="103">
        <v>14.2</v>
      </c>
    </row>
    <row r="9" spans="4:19">
      <c r="D9" s="121">
        <v>4</v>
      </c>
      <c r="E9" s="21">
        <v>1969</v>
      </c>
      <c r="F9" s="122">
        <f t="shared" si="0"/>
        <v>3.2942457161381182</v>
      </c>
      <c r="G9" s="21">
        <v>14.9</v>
      </c>
      <c r="H9" s="21">
        <v>14.1</v>
      </c>
      <c r="I9" s="21">
        <v>6730</v>
      </c>
      <c r="J9" s="21">
        <v>1.5800999999999999E-2</v>
      </c>
      <c r="K9" s="21">
        <v>157</v>
      </c>
      <c r="L9" s="21">
        <v>12.1</v>
      </c>
      <c r="M9" s="21">
        <v>0.10199999999999999</v>
      </c>
      <c r="N9" s="21">
        <v>3.9</v>
      </c>
      <c r="O9" s="21">
        <v>0.57699999999999996</v>
      </c>
      <c r="P9" s="21">
        <v>99.4</v>
      </c>
      <c r="Q9" s="21">
        <v>16.7</v>
      </c>
      <c r="R9" s="21">
        <v>29.901199999999999</v>
      </c>
      <c r="S9" s="103">
        <v>13.6</v>
      </c>
    </row>
    <row r="10" spans="4:19">
      <c r="D10" s="121">
        <v>5</v>
      </c>
      <c r="E10" s="21">
        <v>1234</v>
      </c>
      <c r="F10" s="122">
        <f t="shared" si="0"/>
        <v>3.0913151596972228</v>
      </c>
      <c r="G10" s="21">
        <v>10.9</v>
      </c>
      <c r="H10" s="21">
        <v>10.1</v>
      </c>
      <c r="I10" s="21">
        <v>5780</v>
      </c>
      <c r="J10" s="21">
        <v>4.1398999999999998E-2</v>
      </c>
      <c r="K10" s="21">
        <v>18</v>
      </c>
      <c r="L10" s="21">
        <v>12.1</v>
      </c>
      <c r="M10" s="21">
        <v>9.0999999999999998E-2</v>
      </c>
      <c r="N10" s="21">
        <v>2</v>
      </c>
      <c r="O10" s="21">
        <v>0.59099999999999997</v>
      </c>
      <c r="P10" s="21">
        <v>98.5</v>
      </c>
      <c r="Q10" s="21">
        <v>17.399999999999999</v>
      </c>
      <c r="R10" s="21">
        <v>21.299800000000001</v>
      </c>
      <c r="S10" s="103">
        <v>14.1</v>
      </c>
    </row>
    <row r="11" spans="4:19">
      <c r="D11" s="121">
        <v>6</v>
      </c>
      <c r="E11" s="21">
        <v>682</v>
      </c>
      <c r="F11" s="122">
        <f t="shared" si="0"/>
        <v>2.8337843746564788</v>
      </c>
      <c r="G11" s="21">
        <v>11.8</v>
      </c>
      <c r="H11" s="21">
        <v>11.5</v>
      </c>
      <c r="I11" s="21">
        <v>6890</v>
      </c>
      <c r="J11" s="21">
        <v>3.4201000000000002E-2</v>
      </c>
      <c r="K11" s="21">
        <v>25</v>
      </c>
      <c r="L11" s="21">
        <v>11</v>
      </c>
      <c r="M11" s="21">
        <v>8.4000000000000005E-2</v>
      </c>
      <c r="N11" s="21">
        <v>2.9</v>
      </c>
      <c r="O11" s="21">
        <v>0.54700000000000004</v>
      </c>
      <c r="P11" s="21">
        <v>96.4</v>
      </c>
      <c r="Q11" s="21">
        <v>12.6</v>
      </c>
      <c r="R11" s="21">
        <v>20.999500000000001</v>
      </c>
      <c r="S11" s="103">
        <v>12.1</v>
      </c>
    </row>
    <row r="12" spans="4:19">
      <c r="D12" s="121">
        <v>7</v>
      </c>
      <c r="E12" s="21">
        <v>963</v>
      </c>
      <c r="F12" s="122">
        <f t="shared" si="0"/>
        <v>2.9836262871245345</v>
      </c>
      <c r="G12" s="21">
        <v>8.1999999999999993</v>
      </c>
      <c r="H12" s="21">
        <v>7.9</v>
      </c>
      <c r="I12" s="21">
        <v>6200</v>
      </c>
      <c r="J12" s="21">
        <v>4.2099999999999999E-2</v>
      </c>
      <c r="K12" s="21">
        <v>4</v>
      </c>
      <c r="L12" s="21">
        <v>11.1</v>
      </c>
      <c r="M12" s="21">
        <v>9.7000000000000003E-2</v>
      </c>
      <c r="N12" s="21">
        <v>3.8</v>
      </c>
      <c r="O12" s="21">
        <v>0.51900000000000002</v>
      </c>
      <c r="P12" s="21">
        <v>98.2</v>
      </c>
      <c r="Q12" s="21">
        <v>16.8</v>
      </c>
      <c r="R12" s="21">
        <v>20.699300000000001</v>
      </c>
      <c r="S12" s="103">
        <v>12.7</v>
      </c>
    </row>
    <row r="13" spans="4:19">
      <c r="D13" s="121">
        <v>8</v>
      </c>
      <c r="E13" s="21">
        <v>1555</v>
      </c>
      <c r="F13" s="122">
        <f t="shared" si="0"/>
        <v>3.1917303933628562</v>
      </c>
      <c r="G13" s="21">
        <v>11.5</v>
      </c>
      <c r="H13" s="21">
        <v>10.9</v>
      </c>
      <c r="I13" s="21">
        <v>4720</v>
      </c>
      <c r="J13" s="21">
        <v>4.0099000000000003E-2</v>
      </c>
      <c r="K13" s="21">
        <v>50</v>
      </c>
      <c r="L13" s="21">
        <v>10.9</v>
      </c>
      <c r="M13" s="21">
        <v>7.9000000000000001E-2</v>
      </c>
      <c r="N13" s="21">
        <v>3.5</v>
      </c>
      <c r="O13" s="21">
        <v>0.54200000000000004</v>
      </c>
      <c r="P13" s="21">
        <v>96.9</v>
      </c>
      <c r="Q13" s="21">
        <v>20.6</v>
      </c>
      <c r="R13" s="21">
        <v>24.598800000000001</v>
      </c>
      <c r="S13" s="103">
        <v>13.1</v>
      </c>
    </row>
    <row r="14" spans="4:19">
      <c r="D14" s="121">
        <v>9</v>
      </c>
      <c r="E14" s="21">
        <v>856</v>
      </c>
      <c r="F14" s="122">
        <f t="shared" si="0"/>
        <v>2.932473764677153</v>
      </c>
      <c r="G14" s="21">
        <v>6.5</v>
      </c>
      <c r="H14" s="21">
        <v>6.2</v>
      </c>
      <c r="I14" s="21">
        <v>4210</v>
      </c>
      <c r="J14" s="21">
        <v>7.1696999999999997E-2</v>
      </c>
      <c r="K14" s="21">
        <v>39</v>
      </c>
      <c r="L14" s="21">
        <v>9</v>
      </c>
      <c r="M14" s="21">
        <v>8.1000000000000003E-2</v>
      </c>
      <c r="N14" s="21">
        <v>2.8</v>
      </c>
      <c r="O14" s="21">
        <v>0.55300000000000005</v>
      </c>
      <c r="P14" s="21">
        <v>95.5</v>
      </c>
      <c r="Q14" s="21">
        <v>23.9</v>
      </c>
      <c r="R14" s="21">
        <v>29.400099999999998</v>
      </c>
      <c r="S14" s="103">
        <v>15.7</v>
      </c>
    </row>
    <row r="15" spans="4:19">
      <c r="D15" s="121">
        <v>10</v>
      </c>
      <c r="E15" s="21">
        <v>705</v>
      </c>
      <c r="F15" s="122">
        <f t="shared" si="0"/>
        <v>2.8481891169913989</v>
      </c>
      <c r="G15" s="21">
        <v>7.1</v>
      </c>
      <c r="H15" s="21">
        <v>6.8</v>
      </c>
      <c r="I15" s="21">
        <v>5260</v>
      </c>
      <c r="J15" s="21">
        <v>4.4498000000000003E-2</v>
      </c>
      <c r="K15" s="21">
        <v>7</v>
      </c>
      <c r="L15" s="21">
        <v>11.8</v>
      </c>
      <c r="M15" s="21">
        <v>0.1</v>
      </c>
      <c r="N15" s="21">
        <v>2.4</v>
      </c>
      <c r="O15" s="21">
        <v>0.63200000000000001</v>
      </c>
      <c r="P15" s="21">
        <v>102.9</v>
      </c>
      <c r="Q15" s="21">
        <v>17.399999999999999</v>
      </c>
      <c r="R15" s="21">
        <v>19.599399999999999</v>
      </c>
      <c r="S15" s="103">
        <v>14</v>
      </c>
    </row>
    <row r="16" spans="4:19">
      <c r="D16" s="121">
        <v>11</v>
      </c>
      <c r="E16" s="21">
        <v>1674</v>
      </c>
      <c r="F16" s="122">
        <f t="shared" si="0"/>
        <v>3.2237554536572413</v>
      </c>
      <c r="G16" s="21">
        <v>12.1</v>
      </c>
      <c r="H16" s="21">
        <v>11.6</v>
      </c>
      <c r="I16" s="21">
        <v>6570</v>
      </c>
      <c r="J16" s="21">
        <v>1.6201E-2</v>
      </c>
      <c r="K16" s="21">
        <v>101</v>
      </c>
      <c r="L16" s="21">
        <v>10.5</v>
      </c>
      <c r="M16" s="21">
        <v>7.6999999999999999E-2</v>
      </c>
      <c r="N16" s="21">
        <v>3.5</v>
      </c>
      <c r="O16" s="21">
        <v>0.57999999999999996</v>
      </c>
      <c r="P16" s="21">
        <v>96.6</v>
      </c>
      <c r="Q16" s="21">
        <v>17</v>
      </c>
      <c r="R16" s="21">
        <v>41.6</v>
      </c>
      <c r="S16" s="103">
        <v>12.4</v>
      </c>
    </row>
    <row r="17" spans="4:19">
      <c r="D17" s="121">
        <v>12</v>
      </c>
      <c r="E17" s="21">
        <v>849</v>
      </c>
      <c r="F17" s="122">
        <f t="shared" si="0"/>
        <v>2.9289076902439528</v>
      </c>
      <c r="G17" s="21">
        <v>7.5</v>
      </c>
      <c r="H17" s="21">
        <v>7.1</v>
      </c>
      <c r="I17" s="21">
        <v>5800</v>
      </c>
      <c r="J17" s="21">
        <v>3.1201E-2</v>
      </c>
      <c r="K17" s="21">
        <v>47</v>
      </c>
      <c r="L17" s="21">
        <v>10.8</v>
      </c>
      <c r="M17" s="21">
        <v>8.3000000000000004E-2</v>
      </c>
      <c r="N17" s="21">
        <v>3.1</v>
      </c>
      <c r="O17" s="21">
        <v>0.59499999999999997</v>
      </c>
      <c r="P17" s="21">
        <v>97.2</v>
      </c>
      <c r="Q17" s="21">
        <v>17.2</v>
      </c>
      <c r="R17" s="21">
        <v>34.298400000000001</v>
      </c>
      <c r="S17" s="103">
        <v>13.4</v>
      </c>
    </row>
    <row r="18" spans="4:19">
      <c r="D18" s="121">
        <v>13</v>
      </c>
      <c r="E18" s="21">
        <v>511</v>
      </c>
      <c r="F18" s="122">
        <f t="shared" si="0"/>
        <v>2.7084209001347128</v>
      </c>
      <c r="G18" s="21">
        <v>6.7</v>
      </c>
      <c r="H18" s="21">
        <v>6</v>
      </c>
      <c r="I18" s="21">
        <v>5070</v>
      </c>
      <c r="J18" s="21">
        <v>4.5302000000000002E-2</v>
      </c>
      <c r="K18" s="21">
        <v>28</v>
      </c>
      <c r="L18" s="21">
        <v>11.3</v>
      </c>
      <c r="M18" s="21">
        <v>7.6999999999999999E-2</v>
      </c>
      <c r="N18" s="21">
        <v>2.5</v>
      </c>
      <c r="O18" s="21">
        <v>0.624</v>
      </c>
      <c r="P18" s="21">
        <v>97.2</v>
      </c>
      <c r="Q18" s="21">
        <v>20.6</v>
      </c>
      <c r="R18" s="21">
        <v>36.299300000000002</v>
      </c>
      <c r="S18" s="103">
        <v>12.8</v>
      </c>
    </row>
    <row r="19" spans="4:19">
      <c r="D19" s="121">
        <v>14</v>
      </c>
      <c r="E19" s="21">
        <v>664</v>
      </c>
      <c r="F19" s="122">
        <f t="shared" si="0"/>
        <v>2.8221680793680175</v>
      </c>
      <c r="G19" s="21">
        <v>6.2</v>
      </c>
      <c r="H19" s="21">
        <v>6.1</v>
      </c>
      <c r="I19" s="21">
        <v>5290</v>
      </c>
      <c r="J19" s="21">
        <v>5.3199999999999997E-2</v>
      </c>
      <c r="K19" s="21">
        <v>22</v>
      </c>
      <c r="L19" s="21">
        <v>11.7</v>
      </c>
      <c r="M19" s="21">
        <v>7.6999999999999999E-2</v>
      </c>
      <c r="N19" s="21">
        <v>2.7</v>
      </c>
      <c r="O19" s="21">
        <v>0.59499999999999997</v>
      </c>
      <c r="P19" s="21">
        <v>98.6</v>
      </c>
      <c r="Q19" s="21">
        <v>19</v>
      </c>
      <c r="R19" s="21">
        <v>21.501000000000001</v>
      </c>
      <c r="S19" s="103">
        <v>13.5</v>
      </c>
    </row>
    <row r="20" spans="4:19">
      <c r="D20" s="121">
        <v>15</v>
      </c>
      <c r="E20" s="21">
        <v>798</v>
      </c>
      <c r="F20" s="122">
        <f t="shared" si="0"/>
        <v>2.9020028913507296</v>
      </c>
      <c r="G20" s="21">
        <v>5.7</v>
      </c>
      <c r="H20" s="21">
        <v>5.3</v>
      </c>
      <c r="I20" s="21">
        <v>4050</v>
      </c>
      <c r="J20" s="21">
        <v>6.9099999999999995E-2</v>
      </c>
      <c r="K20" s="21">
        <v>30</v>
      </c>
      <c r="L20" s="21">
        <v>8.6999999999999993</v>
      </c>
      <c r="M20" s="21">
        <v>9.1999999999999998E-2</v>
      </c>
      <c r="N20" s="21">
        <v>4.3</v>
      </c>
      <c r="O20" s="21">
        <v>0.53</v>
      </c>
      <c r="P20" s="21">
        <v>98.6</v>
      </c>
      <c r="Q20" s="21">
        <v>26.4</v>
      </c>
      <c r="R20" s="21">
        <v>22.700800000000001</v>
      </c>
      <c r="S20" s="103">
        <v>15.2</v>
      </c>
    </row>
    <row r="21" spans="4:19">
      <c r="D21" s="121">
        <v>16</v>
      </c>
      <c r="E21" s="21">
        <v>946</v>
      </c>
      <c r="F21" s="122">
        <f t="shared" si="0"/>
        <v>2.9758911364017928</v>
      </c>
      <c r="G21" s="21">
        <v>8.1</v>
      </c>
      <c r="H21" s="21">
        <v>7.7</v>
      </c>
      <c r="I21" s="21">
        <v>4270</v>
      </c>
      <c r="J21" s="21">
        <v>5.2098999999999999E-2</v>
      </c>
      <c r="K21" s="21">
        <v>33</v>
      </c>
      <c r="L21" s="21">
        <v>8.8000000000000007</v>
      </c>
      <c r="M21" s="21">
        <v>0.11600000000000001</v>
      </c>
      <c r="N21" s="21">
        <v>4.7</v>
      </c>
      <c r="O21" s="21">
        <v>0.497</v>
      </c>
      <c r="P21" s="21">
        <v>95.6</v>
      </c>
      <c r="Q21" s="21">
        <v>24.7</v>
      </c>
      <c r="R21" s="21">
        <v>26.0991</v>
      </c>
      <c r="S21" s="103">
        <v>14.2</v>
      </c>
    </row>
    <row r="22" spans="4:19">
      <c r="D22" s="121">
        <v>17</v>
      </c>
      <c r="E22" s="21">
        <v>539</v>
      </c>
      <c r="F22" s="122">
        <f t="shared" si="0"/>
        <v>2.7315887651867388</v>
      </c>
      <c r="G22" s="21">
        <v>6.6</v>
      </c>
      <c r="H22" s="21">
        <v>6.3</v>
      </c>
      <c r="I22" s="21">
        <v>4870</v>
      </c>
      <c r="J22" s="21">
        <v>7.6299000000000006E-2</v>
      </c>
      <c r="K22" s="21">
        <v>10</v>
      </c>
      <c r="L22" s="21">
        <v>11</v>
      </c>
      <c r="M22" s="21">
        <v>0.114</v>
      </c>
      <c r="N22" s="21">
        <v>3.5</v>
      </c>
      <c r="O22" s="21">
        <v>0.53700000000000003</v>
      </c>
      <c r="P22" s="21">
        <v>97.7</v>
      </c>
      <c r="Q22" s="21">
        <v>16.600000000000001</v>
      </c>
      <c r="R22" s="21">
        <v>19.100200000000001</v>
      </c>
      <c r="S22" s="103">
        <v>14.3</v>
      </c>
    </row>
    <row r="23" spans="4:19">
      <c r="D23" s="121">
        <v>18</v>
      </c>
      <c r="E23" s="21">
        <v>929</v>
      </c>
      <c r="F23" s="122">
        <f t="shared" si="0"/>
        <v>2.9680157139936418</v>
      </c>
      <c r="G23" s="21">
        <v>12.3</v>
      </c>
      <c r="H23" s="21">
        <v>11.5</v>
      </c>
      <c r="I23" s="21">
        <v>6310</v>
      </c>
      <c r="J23" s="21">
        <v>0.11980399999999999</v>
      </c>
      <c r="K23" s="21">
        <v>31</v>
      </c>
      <c r="L23" s="21">
        <v>10.4</v>
      </c>
      <c r="M23" s="21">
        <v>8.8999999999999996E-2</v>
      </c>
      <c r="N23" s="21">
        <v>3.4</v>
      </c>
      <c r="O23" s="21">
        <v>0.53700000000000003</v>
      </c>
      <c r="P23" s="21">
        <v>97.8</v>
      </c>
      <c r="Q23" s="21">
        <v>16.5</v>
      </c>
      <c r="R23" s="21">
        <v>18.1996</v>
      </c>
      <c r="S23" s="103">
        <v>13.5</v>
      </c>
    </row>
    <row r="24" spans="4:19">
      <c r="D24" s="121">
        <v>19</v>
      </c>
      <c r="E24" s="21">
        <v>750</v>
      </c>
      <c r="F24" s="122">
        <f t="shared" si="0"/>
        <v>2.8750612633917001</v>
      </c>
      <c r="G24" s="21">
        <v>12.8</v>
      </c>
      <c r="H24" s="21">
        <v>12.8</v>
      </c>
      <c r="I24" s="21">
        <v>6270</v>
      </c>
      <c r="J24" s="21">
        <v>1.9099000000000001E-2</v>
      </c>
      <c r="K24" s="21">
        <v>51</v>
      </c>
      <c r="L24" s="21">
        <v>11.6</v>
      </c>
      <c r="M24" s="21">
        <v>7.8E-2</v>
      </c>
      <c r="N24" s="21">
        <v>3.4</v>
      </c>
      <c r="O24" s="21">
        <v>0.53600000000000003</v>
      </c>
      <c r="P24" s="21">
        <v>93.4</v>
      </c>
      <c r="Q24" s="21">
        <v>13.5</v>
      </c>
      <c r="R24" s="21">
        <v>24.9008</v>
      </c>
      <c r="S24" s="103">
        <v>13</v>
      </c>
    </row>
    <row r="25" spans="4:19">
      <c r="D25" s="121">
        <v>20</v>
      </c>
      <c r="E25" s="21">
        <v>1225</v>
      </c>
      <c r="F25" s="122">
        <f t="shared" si="0"/>
        <v>3.0881360887005513</v>
      </c>
      <c r="G25" s="21">
        <v>11.3</v>
      </c>
      <c r="H25" s="21">
        <v>10.5</v>
      </c>
      <c r="I25" s="21">
        <v>6260</v>
      </c>
      <c r="J25" s="21">
        <v>3.4800999999999999E-2</v>
      </c>
      <c r="K25" s="21">
        <v>78</v>
      </c>
      <c r="L25" s="21">
        <v>10.8</v>
      </c>
      <c r="M25" s="21">
        <v>0.13</v>
      </c>
      <c r="N25" s="21">
        <v>5.8</v>
      </c>
      <c r="O25" s="21">
        <v>0.56699999999999995</v>
      </c>
      <c r="P25" s="21">
        <v>98.5</v>
      </c>
      <c r="Q25" s="21">
        <v>16.600000000000001</v>
      </c>
      <c r="R25" s="21">
        <v>26.401</v>
      </c>
      <c r="S25" s="103">
        <v>12.5</v>
      </c>
    </row>
    <row r="26" spans="4:19">
      <c r="D26" s="121">
        <v>21</v>
      </c>
      <c r="E26" s="21">
        <v>742</v>
      </c>
      <c r="F26" s="122">
        <f t="shared" si="0"/>
        <v>2.8704039052790269</v>
      </c>
      <c r="G26" s="21">
        <v>7.4</v>
      </c>
      <c r="H26" s="21">
        <v>6.7</v>
      </c>
      <c r="I26" s="21">
        <v>5570</v>
      </c>
      <c r="J26" s="21">
        <v>2.2800000000000001E-2</v>
      </c>
      <c r="K26" s="21">
        <v>34</v>
      </c>
      <c r="L26" s="21">
        <v>10.8</v>
      </c>
      <c r="M26" s="21">
        <v>0.10199999999999999</v>
      </c>
      <c r="N26" s="21">
        <v>3.3</v>
      </c>
      <c r="O26" s="21">
        <v>0.60199999999999998</v>
      </c>
      <c r="P26" s="21">
        <v>98.4</v>
      </c>
      <c r="Q26" s="21">
        <v>19.5</v>
      </c>
      <c r="R26" s="21">
        <v>37.599800000000002</v>
      </c>
      <c r="S26" s="103">
        <v>12.6</v>
      </c>
    </row>
    <row r="27" spans="4:19">
      <c r="D27" s="121">
        <v>22</v>
      </c>
      <c r="E27" s="21">
        <v>439</v>
      </c>
      <c r="F27" s="122">
        <f t="shared" si="0"/>
        <v>2.6424645202421213</v>
      </c>
      <c r="G27" s="21">
        <v>4.7</v>
      </c>
      <c r="H27" s="21">
        <v>4.4000000000000004</v>
      </c>
      <c r="I27" s="21">
        <v>2880</v>
      </c>
      <c r="J27" s="21">
        <v>8.9501999999999998E-2</v>
      </c>
      <c r="K27" s="21">
        <v>22</v>
      </c>
      <c r="L27" s="21">
        <v>8.9</v>
      </c>
      <c r="M27" s="21">
        <v>9.7000000000000003E-2</v>
      </c>
      <c r="N27" s="21">
        <v>3.4</v>
      </c>
      <c r="O27" s="21">
        <v>0.51200000000000001</v>
      </c>
      <c r="P27" s="21">
        <v>96.2</v>
      </c>
      <c r="Q27" s="21">
        <v>27.6</v>
      </c>
      <c r="R27" s="21">
        <v>37.099400000000003</v>
      </c>
      <c r="S27" s="103">
        <v>15.7</v>
      </c>
    </row>
    <row r="28" spans="4:19">
      <c r="D28" s="121">
        <v>23</v>
      </c>
      <c r="E28" s="21">
        <v>1216</v>
      </c>
      <c r="F28" s="122">
        <f t="shared" si="0"/>
        <v>3.0849335749367159</v>
      </c>
      <c r="G28" s="21">
        <v>8.6999999999999993</v>
      </c>
      <c r="H28" s="21">
        <v>8.3000000000000007</v>
      </c>
      <c r="I28" s="21">
        <v>5130</v>
      </c>
      <c r="J28" s="21">
        <v>3.0700000000000002E-2</v>
      </c>
      <c r="K28" s="21">
        <v>43</v>
      </c>
      <c r="L28" s="21">
        <v>9.6</v>
      </c>
      <c r="M28" s="21">
        <v>8.3000000000000004E-2</v>
      </c>
      <c r="N28" s="21">
        <v>3.2</v>
      </c>
      <c r="O28" s="21">
        <v>0.56399999999999995</v>
      </c>
      <c r="P28" s="21">
        <v>95.3</v>
      </c>
      <c r="Q28" s="21">
        <v>22.7</v>
      </c>
      <c r="R28" s="21">
        <v>25.198899999999998</v>
      </c>
      <c r="S28" s="103">
        <v>13.2</v>
      </c>
    </row>
    <row r="29" spans="4:19">
      <c r="D29" s="121">
        <v>24</v>
      </c>
      <c r="E29" s="21">
        <v>968</v>
      </c>
      <c r="F29" s="122">
        <f t="shared" si="0"/>
        <v>2.9858753573083936</v>
      </c>
      <c r="G29" s="21">
        <v>7.8</v>
      </c>
      <c r="H29" s="21">
        <v>7.3</v>
      </c>
      <c r="I29" s="21">
        <v>5400</v>
      </c>
      <c r="J29" s="21">
        <v>4.1598000000000003E-2</v>
      </c>
      <c r="K29" s="21">
        <v>7</v>
      </c>
      <c r="L29" s="21">
        <v>11.6</v>
      </c>
      <c r="M29" s="21">
        <v>0.14199999999999999</v>
      </c>
      <c r="N29" s="21">
        <v>4.2</v>
      </c>
      <c r="O29" s="21">
        <v>0.57399999999999995</v>
      </c>
      <c r="P29" s="21">
        <v>103.8</v>
      </c>
      <c r="Q29" s="21">
        <v>17.600000000000001</v>
      </c>
      <c r="R29" s="21">
        <v>17.600000000000001</v>
      </c>
      <c r="S29" s="103">
        <v>13.1</v>
      </c>
    </row>
    <row r="30" spans="4:19">
      <c r="D30" s="121">
        <v>25</v>
      </c>
      <c r="E30" s="21">
        <v>523</v>
      </c>
      <c r="F30" s="122">
        <f t="shared" si="0"/>
        <v>2.7185016888672742</v>
      </c>
      <c r="G30" s="21">
        <v>6.3</v>
      </c>
      <c r="H30" s="21">
        <v>5.7</v>
      </c>
      <c r="I30" s="21">
        <v>4860</v>
      </c>
      <c r="J30" s="21">
        <v>6.9196999999999995E-2</v>
      </c>
      <c r="K30" s="21">
        <v>14</v>
      </c>
      <c r="L30" s="21">
        <v>11.6</v>
      </c>
      <c r="M30" s="21">
        <v>7.0000000000000007E-2</v>
      </c>
      <c r="N30" s="21">
        <v>2.1</v>
      </c>
      <c r="O30" s="21">
        <v>0.64100000000000001</v>
      </c>
      <c r="P30" s="21">
        <v>98.4</v>
      </c>
      <c r="Q30" s="21">
        <v>19.600000000000001</v>
      </c>
      <c r="R30" s="21">
        <v>21.900300000000001</v>
      </c>
      <c r="S30" s="103">
        <v>13</v>
      </c>
    </row>
    <row r="31" spans="4:19">
      <c r="D31" s="121">
        <v>26</v>
      </c>
      <c r="E31" s="21">
        <v>1993</v>
      </c>
      <c r="F31" s="122">
        <f t="shared" si="0"/>
        <v>3.2995072987004876</v>
      </c>
      <c r="G31" s="21">
        <v>16</v>
      </c>
      <c r="H31" s="21">
        <v>14.3</v>
      </c>
      <c r="I31" s="21">
        <v>6740</v>
      </c>
      <c r="J31" s="21">
        <v>4.1697999999999999E-2</v>
      </c>
      <c r="K31" s="21">
        <v>3</v>
      </c>
      <c r="L31" s="21">
        <v>12.1</v>
      </c>
      <c r="M31" s="21">
        <v>0.10199999999999999</v>
      </c>
      <c r="N31" s="21">
        <v>4.0999999999999996</v>
      </c>
      <c r="O31" s="21">
        <v>0.63100000000000001</v>
      </c>
      <c r="P31" s="21">
        <v>107.1</v>
      </c>
      <c r="Q31" s="21">
        <v>15.2</v>
      </c>
      <c r="R31" s="21">
        <v>22.1005</v>
      </c>
      <c r="S31" s="103">
        <v>13.1</v>
      </c>
    </row>
    <row r="32" spans="4:19">
      <c r="D32" s="121">
        <v>27</v>
      </c>
      <c r="E32" s="21">
        <v>342</v>
      </c>
      <c r="F32" s="122">
        <f t="shared" si="0"/>
        <v>2.5340261060561349</v>
      </c>
      <c r="G32" s="21">
        <v>6.9</v>
      </c>
      <c r="H32" s="21">
        <v>7.1</v>
      </c>
      <c r="I32" s="21">
        <v>5640</v>
      </c>
      <c r="J32" s="21">
        <v>3.6098999999999999E-2</v>
      </c>
      <c r="K32" s="21">
        <v>6</v>
      </c>
      <c r="L32" s="21">
        <v>10.9</v>
      </c>
      <c r="M32" s="21">
        <v>0.08</v>
      </c>
      <c r="N32" s="21">
        <v>2.2000000000000002</v>
      </c>
      <c r="O32" s="21">
        <v>0.54</v>
      </c>
      <c r="P32" s="21">
        <v>96.5</v>
      </c>
      <c r="Q32" s="21">
        <v>13.9</v>
      </c>
      <c r="R32" s="21">
        <v>28.4999</v>
      </c>
      <c r="S32" s="103">
        <v>13.5</v>
      </c>
    </row>
    <row r="33" spans="4:19">
      <c r="D33" s="121">
        <v>28</v>
      </c>
      <c r="E33" s="21">
        <v>1216</v>
      </c>
      <c r="F33" s="122">
        <f t="shared" si="0"/>
        <v>3.0849335749367159</v>
      </c>
      <c r="G33" s="21">
        <v>8.1999999999999993</v>
      </c>
      <c r="H33" s="21">
        <v>7.6</v>
      </c>
      <c r="I33" s="21">
        <v>5370</v>
      </c>
      <c r="J33" s="21">
        <v>3.8200999999999999E-2</v>
      </c>
      <c r="K33" s="21">
        <v>10</v>
      </c>
      <c r="L33" s="21">
        <v>11.2</v>
      </c>
      <c r="M33" s="21">
        <v>0.10299999999999999</v>
      </c>
      <c r="N33" s="21">
        <v>2.8</v>
      </c>
      <c r="O33" s="21">
        <v>0.57099999999999995</v>
      </c>
      <c r="P33" s="21">
        <v>101.8</v>
      </c>
      <c r="Q33" s="21">
        <v>21.5</v>
      </c>
      <c r="R33" s="21">
        <v>25.800599999999999</v>
      </c>
      <c r="S33" s="103">
        <v>15.2</v>
      </c>
    </row>
    <row r="34" spans="4:19">
      <c r="D34" s="121">
        <v>29</v>
      </c>
      <c r="E34" s="21">
        <v>1043</v>
      </c>
      <c r="F34" s="122">
        <f t="shared" si="0"/>
        <v>3.0182843084265309</v>
      </c>
      <c r="G34" s="21">
        <v>16.600000000000001</v>
      </c>
      <c r="H34" s="21">
        <v>15.7</v>
      </c>
      <c r="I34" s="21">
        <v>6370</v>
      </c>
      <c r="J34" s="21">
        <v>2.3400000000000001E-2</v>
      </c>
      <c r="K34" s="21">
        <v>168</v>
      </c>
      <c r="L34" s="21">
        <v>10.7</v>
      </c>
      <c r="M34" s="21">
        <v>9.1999999999999998E-2</v>
      </c>
      <c r="N34" s="21">
        <v>3.6</v>
      </c>
      <c r="O34" s="21">
        <v>0.52100000000000002</v>
      </c>
      <c r="P34" s="21">
        <v>93.8</v>
      </c>
      <c r="Q34" s="21">
        <v>15.4</v>
      </c>
      <c r="R34" s="21">
        <v>36.700899999999997</v>
      </c>
      <c r="S34" s="103">
        <v>11.9</v>
      </c>
    </row>
    <row r="35" spans="4:19">
      <c r="D35" s="121">
        <v>30</v>
      </c>
      <c r="E35" s="21">
        <v>696</v>
      </c>
      <c r="F35" s="122">
        <f t="shared" si="0"/>
        <v>2.842609239610562</v>
      </c>
      <c r="G35" s="21">
        <v>5.8</v>
      </c>
      <c r="H35" s="21">
        <v>5.4</v>
      </c>
      <c r="I35" s="21">
        <v>3960</v>
      </c>
      <c r="J35" s="21">
        <v>7.5298000000000004E-2</v>
      </c>
      <c r="K35" s="21">
        <v>46</v>
      </c>
      <c r="L35" s="21">
        <v>8.9</v>
      </c>
      <c r="M35" s="21">
        <v>7.1999999999999995E-2</v>
      </c>
      <c r="N35" s="21">
        <v>2.6</v>
      </c>
      <c r="O35" s="21">
        <v>0.52100000000000002</v>
      </c>
      <c r="P35" s="21">
        <v>97.3</v>
      </c>
      <c r="Q35" s="21">
        <v>23.7</v>
      </c>
      <c r="R35" s="21">
        <v>28.301100000000002</v>
      </c>
      <c r="S35" s="103">
        <v>16.600000000000001</v>
      </c>
    </row>
    <row r="36" spans="4:19">
      <c r="D36" s="121">
        <v>31</v>
      </c>
      <c r="E36" s="21">
        <v>373</v>
      </c>
      <c r="F36" s="122">
        <f t="shared" si="0"/>
        <v>2.5717088318086878</v>
      </c>
      <c r="G36" s="21">
        <v>5.5</v>
      </c>
      <c r="H36" s="21">
        <v>5.4</v>
      </c>
      <c r="I36" s="21">
        <v>4530</v>
      </c>
      <c r="J36" s="21">
        <v>4.1999000000000002E-2</v>
      </c>
      <c r="K36" s="21">
        <v>6</v>
      </c>
      <c r="L36" s="21">
        <v>9.3000000000000007</v>
      </c>
      <c r="M36" s="21">
        <v>0.13500000000000001</v>
      </c>
      <c r="N36" s="21">
        <v>4</v>
      </c>
      <c r="O36" s="21">
        <v>0.53500000000000003</v>
      </c>
      <c r="P36" s="21">
        <v>104.5</v>
      </c>
      <c r="Q36" s="21">
        <v>20</v>
      </c>
      <c r="R36" s="21">
        <v>21.799800000000001</v>
      </c>
      <c r="S36" s="103">
        <v>14</v>
      </c>
    </row>
    <row r="37" spans="4:19">
      <c r="D37" s="121">
        <v>32</v>
      </c>
      <c r="E37" s="21">
        <v>754</v>
      </c>
      <c r="F37" s="122">
        <f t="shared" si="0"/>
        <v>2.8773713458697738</v>
      </c>
      <c r="G37" s="21">
        <v>9</v>
      </c>
      <c r="H37" s="21">
        <v>8.1</v>
      </c>
      <c r="I37" s="21">
        <v>6170</v>
      </c>
      <c r="J37" s="21">
        <v>4.2698E-2</v>
      </c>
      <c r="K37" s="21">
        <v>97</v>
      </c>
      <c r="L37" s="21">
        <v>10.9</v>
      </c>
      <c r="M37" s="21">
        <v>0.105</v>
      </c>
      <c r="N37" s="21">
        <v>4.3</v>
      </c>
      <c r="O37" s="21">
        <v>0.58599999999999997</v>
      </c>
      <c r="P37" s="21">
        <v>96.4</v>
      </c>
      <c r="Q37" s="21">
        <v>16.3</v>
      </c>
      <c r="R37" s="21">
        <v>30.901399999999999</v>
      </c>
      <c r="S37" s="103">
        <v>12.5</v>
      </c>
    </row>
    <row r="38" spans="4:19">
      <c r="D38" s="121">
        <v>33</v>
      </c>
      <c r="E38" s="21">
        <v>1072</v>
      </c>
      <c r="F38" s="122">
        <f t="shared" si="0"/>
        <v>3.030194785356751</v>
      </c>
      <c r="G38" s="21">
        <v>6.3</v>
      </c>
      <c r="H38" s="21">
        <v>6.4</v>
      </c>
      <c r="I38" s="21">
        <v>4620</v>
      </c>
      <c r="J38" s="21">
        <v>4.9499000000000001E-2</v>
      </c>
      <c r="K38" s="21">
        <v>23</v>
      </c>
      <c r="L38" s="21">
        <v>10.4</v>
      </c>
      <c r="M38" s="21">
        <v>7.5999999999999998E-2</v>
      </c>
      <c r="N38" s="21">
        <v>2.4</v>
      </c>
      <c r="O38" s="21">
        <v>0.56000000000000005</v>
      </c>
      <c r="P38" s="21">
        <v>97.2</v>
      </c>
      <c r="Q38" s="21">
        <v>23.3</v>
      </c>
      <c r="R38" s="21">
        <v>25.500499999999999</v>
      </c>
      <c r="S38" s="103">
        <v>14.7</v>
      </c>
    </row>
    <row r="39" spans="4:19">
      <c r="D39" s="121">
        <v>34</v>
      </c>
      <c r="E39" s="21">
        <v>923</v>
      </c>
      <c r="F39" s="122">
        <f t="shared" si="0"/>
        <v>2.965201701025912</v>
      </c>
      <c r="G39" s="21">
        <v>9.6999999999999993</v>
      </c>
      <c r="H39" s="21">
        <v>9.6999999999999993</v>
      </c>
      <c r="I39" s="21">
        <v>5890</v>
      </c>
      <c r="J39" s="21">
        <v>4.0799000000000002E-2</v>
      </c>
      <c r="K39" s="21">
        <v>18</v>
      </c>
      <c r="L39" s="21">
        <v>11.8</v>
      </c>
      <c r="M39" s="21">
        <v>0.10199999999999999</v>
      </c>
      <c r="N39" s="21">
        <v>3.5</v>
      </c>
      <c r="O39" s="21">
        <v>0.54200000000000004</v>
      </c>
      <c r="P39" s="21">
        <v>99</v>
      </c>
      <c r="Q39" s="21">
        <v>16.600000000000001</v>
      </c>
      <c r="R39" s="21">
        <v>21.6997</v>
      </c>
      <c r="S39" s="103">
        <v>12.6</v>
      </c>
    </row>
    <row r="40" spans="4:19">
      <c r="D40" s="121">
        <v>35</v>
      </c>
      <c r="E40" s="21">
        <v>653</v>
      </c>
      <c r="F40" s="122">
        <f t="shared" si="0"/>
        <v>2.8149131812750738</v>
      </c>
      <c r="G40" s="21">
        <v>9.6999999999999993</v>
      </c>
      <c r="H40" s="21">
        <v>8.6999999999999993</v>
      </c>
      <c r="I40" s="21">
        <v>5720</v>
      </c>
      <c r="J40" s="21">
        <v>2.07E-2</v>
      </c>
      <c r="K40" s="21">
        <v>113</v>
      </c>
      <c r="L40" s="21">
        <v>10.199999999999999</v>
      </c>
      <c r="M40" s="21">
        <v>0.124</v>
      </c>
      <c r="N40" s="21">
        <v>5</v>
      </c>
      <c r="O40" s="21">
        <v>0.52600000000000002</v>
      </c>
      <c r="P40" s="21">
        <v>94.8</v>
      </c>
      <c r="Q40" s="21">
        <v>15.8</v>
      </c>
      <c r="R40" s="21">
        <v>37.4011</v>
      </c>
      <c r="S40" s="103">
        <v>12.3</v>
      </c>
    </row>
    <row r="41" spans="4:19">
      <c r="D41" s="121">
        <v>36</v>
      </c>
      <c r="E41" s="21">
        <v>1272</v>
      </c>
      <c r="F41" s="122">
        <f t="shared" si="0"/>
        <v>3.1044871113123951</v>
      </c>
      <c r="G41" s="21">
        <v>10.9</v>
      </c>
      <c r="H41" s="21">
        <v>9.8000000000000007</v>
      </c>
      <c r="I41" s="21">
        <v>5590</v>
      </c>
      <c r="J41" s="21">
        <v>6.8999999999999999E-3</v>
      </c>
      <c r="K41" s="21">
        <v>9</v>
      </c>
      <c r="L41" s="21">
        <v>10</v>
      </c>
      <c r="M41" s="21">
        <v>8.6999999999999994E-2</v>
      </c>
      <c r="N41" s="21">
        <v>3.8</v>
      </c>
      <c r="O41" s="21">
        <v>0.53100000000000003</v>
      </c>
      <c r="P41" s="21">
        <v>96.4</v>
      </c>
      <c r="Q41" s="21">
        <v>15.3</v>
      </c>
      <c r="R41" s="21">
        <v>44.000399999999999</v>
      </c>
      <c r="S41" s="103">
        <v>15</v>
      </c>
    </row>
    <row r="42" spans="4:19">
      <c r="D42" s="121">
        <v>37</v>
      </c>
      <c r="E42" s="21">
        <v>831</v>
      </c>
      <c r="F42" s="122">
        <f t="shared" si="0"/>
        <v>2.9196010237841108</v>
      </c>
      <c r="G42" s="21">
        <v>5.8</v>
      </c>
      <c r="H42" s="21">
        <v>5.6</v>
      </c>
      <c r="I42" s="21">
        <v>3820</v>
      </c>
      <c r="J42" s="21">
        <v>4.5198000000000002E-2</v>
      </c>
      <c r="K42" s="21">
        <v>24</v>
      </c>
      <c r="L42" s="21">
        <v>8.6999999999999993</v>
      </c>
      <c r="M42" s="21">
        <v>7.5999999999999998E-2</v>
      </c>
      <c r="N42" s="21">
        <v>2.8</v>
      </c>
      <c r="O42" s="21">
        <v>0.63800000000000001</v>
      </c>
      <c r="P42" s="21">
        <v>97.4</v>
      </c>
      <c r="Q42" s="21">
        <v>25.4</v>
      </c>
      <c r="R42" s="21">
        <v>31.6995</v>
      </c>
      <c r="S42" s="103">
        <v>17.7</v>
      </c>
    </row>
    <row r="43" spans="4:19">
      <c r="D43" s="121">
        <v>38</v>
      </c>
      <c r="E43" s="21">
        <v>566</v>
      </c>
      <c r="F43" s="122">
        <f t="shared" si="0"/>
        <v>2.7528164311882715</v>
      </c>
      <c r="G43" s="21">
        <v>5.0999999999999996</v>
      </c>
      <c r="H43" s="21">
        <v>4.7</v>
      </c>
      <c r="I43" s="21">
        <v>4250</v>
      </c>
      <c r="J43" s="21">
        <v>5.3997999999999997E-2</v>
      </c>
      <c r="K43" s="21">
        <v>7</v>
      </c>
      <c r="L43" s="21">
        <v>10.4</v>
      </c>
      <c r="M43" s="21">
        <v>9.9000000000000005E-2</v>
      </c>
      <c r="N43" s="21">
        <v>2.7</v>
      </c>
      <c r="O43" s="21">
        <v>0.59899999999999998</v>
      </c>
      <c r="P43" s="21">
        <v>102.4</v>
      </c>
      <c r="Q43" s="21">
        <v>22.5</v>
      </c>
      <c r="R43" s="21">
        <v>16.6999</v>
      </c>
      <c r="S43" s="103">
        <v>13.3</v>
      </c>
    </row>
    <row r="44" spans="4:19">
      <c r="D44" s="121">
        <v>39</v>
      </c>
      <c r="E44" s="21">
        <v>826</v>
      </c>
      <c r="F44" s="122">
        <f t="shared" si="0"/>
        <v>2.9169800473203824</v>
      </c>
      <c r="G44" s="21">
        <v>6.1</v>
      </c>
      <c r="H44" s="21">
        <v>5.4</v>
      </c>
      <c r="I44" s="21">
        <v>3950</v>
      </c>
      <c r="J44" s="21">
        <v>4.7099000000000002E-2</v>
      </c>
      <c r="K44" s="21">
        <v>36</v>
      </c>
      <c r="L44" s="21">
        <v>8.8000000000000007</v>
      </c>
      <c r="M44" s="21">
        <v>8.5999999999999993E-2</v>
      </c>
      <c r="N44" s="21">
        <v>3.5</v>
      </c>
      <c r="O44" s="21">
        <v>0.51500000000000001</v>
      </c>
      <c r="P44" s="21">
        <v>95.3</v>
      </c>
      <c r="Q44" s="21">
        <v>25.1</v>
      </c>
      <c r="R44" s="21">
        <v>27.3004</v>
      </c>
      <c r="S44" s="103">
        <v>14.9</v>
      </c>
    </row>
    <row r="45" spans="4:19">
      <c r="D45" s="121">
        <v>40</v>
      </c>
      <c r="E45" s="21">
        <v>1151</v>
      </c>
      <c r="F45" s="122">
        <f t="shared" si="0"/>
        <v>3.0610753236297916</v>
      </c>
      <c r="G45" s="21">
        <v>8.1999999999999993</v>
      </c>
      <c r="H45" s="21">
        <v>7.4</v>
      </c>
      <c r="I45" s="21">
        <v>4880</v>
      </c>
      <c r="J45" s="21">
        <v>3.8801000000000002E-2</v>
      </c>
      <c r="K45" s="21">
        <v>96</v>
      </c>
      <c r="L45" s="21">
        <v>10.4</v>
      </c>
      <c r="M45" s="21">
        <v>8.7999999999999995E-2</v>
      </c>
      <c r="N45" s="21">
        <v>3.1</v>
      </c>
      <c r="O45" s="21">
        <v>0.56000000000000005</v>
      </c>
      <c r="P45" s="21">
        <v>98.1</v>
      </c>
      <c r="Q45" s="21">
        <v>22.8</v>
      </c>
      <c r="R45" s="21">
        <v>29.3004</v>
      </c>
      <c r="S45" s="103">
        <v>14.5</v>
      </c>
    </row>
    <row r="46" spans="4:19">
      <c r="D46" s="121">
        <v>41</v>
      </c>
      <c r="E46" s="21">
        <v>880</v>
      </c>
      <c r="F46" s="122">
        <f t="shared" si="0"/>
        <v>2.9444826721501687</v>
      </c>
      <c r="G46" s="21">
        <v>7.2</v>
      </c>
      <c r="H46" s="21">
        <v>6.6</v>
      </c>
      <c r="I46" s="21">
        <v>5900</v>
      </c>
      <c r="J46" s="21">
        <v>2.5100000000000001E-2</v>
      </c>
      <c r="K46" s="21">
        <v>9</v>
      </c>
      <c r="L46" s="21">
        <v>12.2</v>
      </c>
      <c r="M46" s="21">
        <v>8.4000000000000005E-2</v>
      </c>
      <c r="N46" s="21">
        <v>2</v>
      </c>
      <c r="O46" s="21">
        <v>0.60099999999999998</v>
      </c>
      <c r="P46" s="21">
        <v>99.8</v>
      </c>
      <c r="Q46" s="21">
        <v>14.4</v>
      </c>
      <c r="R46" s="21">
        <v>30.0001</v>
      </c>
      <c r="S46" s="103">
        <v>14.8</v>
      </c>
    </row>
    <row r="47" spans="4:19">
      <c r="D47" s="121">
        <v>42</v>
      </c>
      <c r="E47" s="21">
        <v>542</v>
      </c>
      <c r="F47" s="122">
        <f t="shared" si="0"/>
        <v>2.7339992865383871</v>
      </c>
      <c r="G47" s="21">
        <v>5.6</v>
      </c>
      <c r="H47" s="21">
        <v>5.4</v>
      </c>
      <c r="I47" s="21">
        <v>4890</v>
      </c>
      <c r="J47" s="21">
        <v>8.8903999999999997E-2</v>
      </c>
      <c r="K47" s="21">
        <v>4</v>
      </c>
      <c r="L47" s="21">
        <v>10.9</v>
      </c>
      <c r="M47" s="21">
        <v>0.107</v>
      </c>
      <c r="N47" s="21">
        <v>3.7</v>
      </c>
      <c r="O47" s="21">
        <v>0.52300000000000002</v>
      </c>
      <c r="P47" s="21">
        <v>96.8</v>
      </c>
      <c r="Q47" s="21">
        <v>17</v>
      </c>
      <c r="R47" s="21">
        <v>12.1996</v>
      </c>
      <c r="S47" s="103">
        <v>14.1</v>
      </c>
    </row>
    <row r="48" spans="4:19">
      <c r="D48" s="121">
        <v>43</v>
      </c>
      <c r="E48" s="21">
        <v>823</v>
      </c>
      <c r="F48" s="122">
        <f t="shared" si="0"/>
        <v>2.9153998352122699</v>
      </c>
      <c r="G48" s="21">
        <v>7.5</v>
      </c>
      <c r="H48" s="21">
        <v>7</v>
      </c>
      <c r="I48" s="21">
        <v>4960</v>
      </c>
      <c r="J48" s="21">
        <v>5.4901999999999999E-2</v>
      </c>
      <c r="K48" s="21">
        <v>40</v>
      </c>
      <c r="L48" s="21">
        <v>9.9</v>
      </c>
      <c r="M48" s="21">
        <v>7.2999999999999995E-2</v>
      </c>
      <c r="N48" s="21">
        <v>2.7</v>
      </c>
      <c r="O48" s="21">
        <v>0.52200000000000002</v>
      </c>
      <c r="P48" s="21">
        <v>99.6</v>
      </c>
      <c r="Q48" s="21">
        <v>22.4</v>
      </c>
      <c r="R48" s="21">
        <v>31.998899999999999</v>
      </c>
      <c r="S48" s="103">
        <v>16.2</v>
      </c>
    </row>
    <row r="49" spans="4:19">
      <c r="D49" s="121">
        <v>44</v>
      </c>
      <c r="E49" s="21">
        <v>1030</v>
      </c>
      <c r="F49" s="122">
        <f t="shared" si="0"/>
        <v>3.012837224705172</v>
      </c>
      <c r="G49" s="21">
        <v>9.5</v>
      </c>
      <c r="H49" s="21">
        <v>9.6</v>
      </c>
      <c r="I49" s="21">
        <v>6220</v>
      </c>
      <c r="J49" s="21">
        <v>2.81E-2</v>
      </c>
      <c r="K49" s="21">
        <v>29</v>
      </c>
      <c r="L49" s="21">
        <v>12.1</v>
      </c>
      <c r="M49" s="21">
        <v>0.111</v>
      </c>
      <c r="N49" s="21">
        <v>3.7</v>
      </c>
      <c r="O49" s="21">
        <v>0.57399999999999995</v>
      </c>
      <c r="P49" s="21">
        <v>101.2</v>
      </c>
      <c r="Q49" s="21">
        <v>16.2</v>
      </c>
      <c r="R49" s="21">
        <v>30.0001</v>
      </c>
      <c r="S49" s="103">
        <v>13.6</v>
      </c>
    </row>
    <row r="50" spans="4:19">
      <c r="D50" s="121">
        <v>45</v>
      </c>
      <c r="E50" s="21">
        <v>455</v>
      </c>
      <c r="F50" s="122">
        <f t="shared" si="0"/>
        <v>2.6580113966571126</v>
      </c>
      <c r="G50" s="21">
        <v>4.5999999999999996</v>
      </c>
      <c r="H50" s="21">
        <v>4.0999999999999996</v>
      </c>
      <c r="I50" s="21">
        <v>4570</v>
      </c>
      <c r="J50" s="21">
        <v>5.6202000000000002E-2</v>
      </c>
      <c r="K50" s="21">
        <v>19</v>
      </c>
      <c r="L50" s="21">
        <v>8.8000000000000007</v>
      </c>
      <c r="M50" s="21">
        <v>0.13500000000000001</v>
      </c>
      <c r="N50" s="21">
        <v>5.3</v>
      </c>
      <c r="O50" s="21">
        <v>0.48</v>
      </c>
      <c r="P50" s="21">
        <v>96.8</v>
      </c>
      <c r="Q50" s="21">
        <v>24.9</v>
      </c>
      <c r="R50" s="21">
        <v>32.599600000000002</v>
      </c>
      <c r="S50" s="103">
        <v>13.9</v>
      </c>
    </row>
    <row r="51" spans="4:19">
      <c r="D51" s="121">
        <v>46</v>
      </c>
      <c r="E51" s="21">
        <v>508</v>
      </c>
      <c r="F51" s="122">
        <f t="shared" si="0"/>
        <v>2.7058637122839193</v>
      </c>
      <c r="G51" s="21">
        <v>10.6</v>
      </c>
      <c r="H51" s="21">
        <v>9.6999999999999993</v>
      </c>
      <c r="I51" s="21">
        <v>5930</v>
      </c>
      <c r="J51" s="21">
        <v>4.6598000000000001E-2</v>
      </c>
      <c r="K51" s="21">
        <v>40</v>
      </c>
      <c r="L51" s="21">
        <v>10.4</v>
      </c>
      <c r="M51" s="21">
        <v>7.8E-2</v>
      </c>
      <c r="N51" s="21">
        <v>2.5</v>
      </c>
      <c r="O51" s="21">
        <v>0.59899999999999998</v>
      </c>
      <c r="P51" s="21">
        <v>98.9</v>
      </c>
      <c r="Q51" s="21">
        <v>17.100000000000001</v>
      </c>
      <c r="R51" s="21">
        <v>16.6999</v>
      </c>
      <c r="S51" s="103">
        <v>12.6</v>
      </c>
    </row>
    <row r="52" spans="4:19" ht="15" thickBot="1">
      <c r="D52" s="123">
        <v>47</v>
      </c>
      <c r="E52" s="114">
        <v>849</v>
      </c>
      <c r="F52" s="124">
        <f t="shared" si="0"/>
        <v>2.9289076902439528</v>
      </c>
      <c r="G52" s="114">
        <v>9</v>
      </c>
      <c r="H52" s="114">
        <v>9.1</v>
      </c>
      <c r="I52" s="114">
        <v>5880</v>
      </c>
      <c r="J52" s="114">
        <v>5.2802000000000002E-2</v>
      </c>
      <c r="K52" s="114">
        <v>3</v>
      </c>
      <c r="L52" s="114">
        <v>12.1</v>
      </c>
      <c r="M52" s="114">
        <v>0.113</v>
      </c>
      <c r="N52" s="114">
        <v>4</v>
      </c>
      <c r="O52" s="114">
        <v>0.623</v>
      </c>
      <c r="P52" s="114">
        <v>104.9</v>
      </c>
      <c r="Q52" s="114">
        <v>16</v>
      </c>
      <c r="R52" s="114">
        <v>16.099699999999999</v>
      </c>
      <c r="S52" s="107">
        <v>13</v>
      </c>
    </row>
  </sheetData>
  <pageMargins left="0.7" right="0.7" top="0.75" bottom="0.75" header="0.3" footer="0.3"/>
  <pageSetup paperSize="3" orientation="portrait" verticalDpi="60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8E3E-5A9C-4CFC-8B0B-190C5A6F241E}">
  <dimension ref="A1:O28"/>
  <sheetViews>
    <sheetView tabSelected="1" zoomScale="111" workbookViewId="0">
      <selection activeCell="T13" sqref="T13"/>
    </sheetView>
  </sheetViews>
  <sheetFormatPr defaultRowHeight="14.5"/>
  <cols>
    <col min="1" max="1" width="9.81640625" bestFit="1" customWidth="1"/>
    <col min="2" max="6" width="13.08984375" bestFit="1" customWidth="1"/>
  </cols>
  <sheetData>
    <row r="1" spans="1:15" ht="15" thickBot="1">
      <c r="A1" s="14"/>
      <c r="B1" s="14" t="s">
        <v>27</v>
      </c>
      <c r="C1" s="14" t="s">
        <v>2</v>
      </c>
      <c r="D1" s="14" t="s">
        <v>3</v>
      </c>
      <c r="E1" s="14" t="s">
        <v>9</v>
      </c>
      <c r="F1" s="14" t="s">
        <v>11</v>
      </c>
      <c r="G1" s="14" t="s">
        <v>6</v>
      </c>
      <c r="H1" s="14" t="s">
        <v>1</v>
      </c>
      <c r="I1" s="14" t="s">
        <v>7</v>
      </c>
      <c r="J1" s="14" t="s">
        <v>8</v>
      </c>
      <c r="K1" s="14" t="s">
        <v>4</v>
      </c>
      <c r="L1" s="14" t="s">
        <v>5</v>
      </c>
      <c r="M1" s="14" t="s">
        <v>10</v>
      </c>
      <c r="N1" s="14" t="s">
        <v>12</v>
      </c>
      <c r="O1" s="14" t="s">
        <v>0</v>
      </c>
    </row>
    <row r="2" spans="1:15">
      <c r="A2" s="14"/>
      <c r="B2" s="14" t="s">
        <v>43</v>
      </c>
      <c r="C2" s="14" t="s">
        <v>44</v>
      </c>
      <c r="D2" s="14" t="s">
        <v>142</v>
      </c>
      <c r="E2" s="14" t="s">
        <v>45</v>
      </c>
      <c r="F2" s="14" t="s">
        <v>46</v>
      </c>
      <c r="G2" s="14" t="s">
        <v>143</v>
      </c>
      <c r="H2" s="14" t="s">
        <v>47</v>
      </c>
      <c r="I2" s="14" t="s">
        <v>144</v>
      </c>
      <c r="J2" s="14" t="s">
        <v>145</v>
      </c>
      <c r="K2" s="14" t="s">
        <v>146</v>
      </c>
      <c r="L2" s="14" t="s">
        <v>147</v>
      </c>
      <c r="M2" s="14" t="s">
        <v>86</v>
      </c>
      <c r="N2" s="14" t="s">
        <v>148</v>
      </c>
      <c r="O2" s="14" t="s">
        <v>87</v>
      </c>
    </row>
    <row r="3" spans="1:15">
      <c r="A3" t="s">
        <v>27</v>
      </c>
      <c r="B3">
        <v>1</v>
      </c>
    </row>
    <row r="4" spans="1:15">
      <c r="A4" t="s">
        <v>2</v>
      </c>
      <c r="B4">
        <v>0.65463147986852666</v>
      </c>
      <c r="C4">
        <v>1</v>
      </c>
    </row>
    <row r="5" spans="1:15">
      <c r="A5" t="s">
        <v>3</v>
      </c>
      <c r="B5">
        <v>0.63730460637941122</v>
      </c>
      <c r="C5">
        <v>0.99358648319788689</v>
      </c>
      <c r="D5">
        <v>1</v>
      </c>
    </row>
    <row r="6" spans="1:15">
      <c r="A6" t="s">
        <v>9</v>
      </c>
      <c r="B6">
        <v>0.42662029949214464</v>
      </c>
      <c r="C6">
        <v>0.78722528065175423</v>
      </c>
      <c r="D6">
        <v>0.79426205033930686</v>
      </c>
      <c r="E6">
        <v>1</v>
      </c>
    </row>
    <row r="7" spans="1:15">
      <c r="A7" t="s">
        <v>11</v>
      </c>
      <c r="B7">
        <v>-0.41189179748132804</v>
      </c>
      <c r="C7">
        <v>-0.47324703554208813</v>
      </c>
      <c r="D7">
        <v>-0.47302729291321488</v>
      </c>
      <c r="E7">
        <v>-0.55533470753203529</v>
      </c>
      <c r="F7">
        <v>1</v>
      </c>
    </row>
    <row r="8" spans="1:15">
      <c r="A8" t="s">
        <v>6</v>
      </c>
      <c r="B8">
        <v>0.33735892194958056</v>
      </c>
      <c r="C8">
        <v>0.52628358095271044</v>
      </c>
      <c r="D8">
        <v>0.51378939884832375</v>
      </c>
      <c r="E8">
        <v>0.30826270913433779</v>
      </c>
      <c r="F8">
        <v>-0.34728906290914902</v>
      </c>
      <c r="G8">
        <v>1</v>
      </c>
    </row>
    <row r="9" spans="1:15">
      <c r="A9" t="s">
        <v>1</v>
      </c>
      <c r="B9">
        <v>0.30214517131097668</v>
      </c>
      <c r="C9">
        <v>0.48295212850692032</v>
      </c>
      <c r="D9">
        <v>0.4994095767960855</v>
      </c>
      <c r="E9">
        <v>0.73599703634349078</v>
      </c>
      <c r="F9">
        <v>-0.38992286246615415</v>
      </c>
      <c r="G9">
        <v>-1.7227395507156573E-2</v>
      </c>
      <c r="H9">
        <v>1</v>
      </c>
    </row>
    <row r="10" spans="1:15">
      <c r="A10" t="s">
        <v>7</v>
      </c>
      <c r="B10">
        <v>-7.4866253041083422E-2</v>
      </c>
      <c r="C10">
        <v>-4.3697607883418928E-2</v>
      </c>
      <c r="D10">
        <v>-5.1711989257958113E-2</v>
      </c>
      <c r="E10">
        <v>4.4857201655980068E-2</v>
      </c>
      <c r="F10">
        <v>-7.469031592795496E-3</v>
      </c>
      <c r="G10">
        <v>-3.8119948320137466E-2</v>
      </c>
      <c r="H10">
        <v>1.8103454257746003E-2</v>
      </c>
      <c r="I10">
        <v>1</v>
      </c>
    </row>
    <row r="11" spans="1:15">
      <c r="A11" t="s">
        <v>8</v>
      </c>
      <c r="B11">
        <v>0.16740426098887673</v>
      </c>
      <c r="C11">
        <v>0.18509304205834662</v>
      </c>
      <c r="D11">
        <v>0.1692242249801324</v>
      </c>
      <c r="E11">
        <v>9.2071660129508348E-2</v>
      </c>
      <c r="F11">
        <v>-6.159247415135595E-2</v>
      </c>
      <c r="G11">
        <v>0.27042158624590934</v>
      </c>
      <c r="H11">
        <v>-0.21568155278703982</v>
      </c>
      <c r="I11">
        <v>0.74592481515410258</v>
      </c>
      <c r="J11">
        <v>1</v>
      </c>
    </row>
    <row r="12" spans="1:15">
      <c r="A12" t="s">
        <v>4</v>
      </c>
      <c r="B12">
        <v>0.17273188382783985</v>
      </c>
      <c r="C12">
        <v>0.12149319828946394</v>
      </c>
      <c r="D12">
        <v>0.10634959779233785</v>
      </c>
      <c r="E12">
        <v>0.29463230904516391</v>
      </c>
      <c r="F12">
        <v>-0.25008609839601309</v>
      </c>
      <c r="G12">
        <v>-0.12367221888430451</v>
      </c>
      <c r="H12">
        <v>0.56117795175701102</v>
      </c>
      <c r="I12">
        <v>-0.22939968355865181</v>
      </c>
      <c r="J12">
        <v>-0.42076248578857239</v>
      </c>
      <c r="K12">
        <v>1</v>
      </c>
    </row>
    <row r="13" spans="1:15">
      <c r="A13" t="s">
        <v>5</v>
      </c>
      <c r="B13">
        <v>0.14816066100992248</v>
      </c>
      <c r="C13">
        <v>3.3760273942675868E-2</v>
      </c>
      <c r="D13">
        <v>2.2842504373591244E-2</v>
      </c>
      <c r="E13">
        <v>0.17960863633333154</v>
      </c>
      <c r="F13">
        <v>-5.0858257567206341E-2</v>
      </c>
      <c r="G13">
        <v>-0.41062750196678355</v>
      </c>
      <c r="H13">
        <v>0.43691491598477367</v>
      </c>
      <c r="I13">
        <v>0.35189189982213132</v>
      </c>
      <c r="J13">
        <v>-1.8691693915984856E-2</v>
      </c>
      <c r="K13">
        <v>0.51355879017372097</v>
      </c>
      <c r="L13">
        <v>1</v>
      </c>
    </row>
    <row r="14" spans="1:15">
      <c r="A14" t="s">
        <v>10</v>
      </c>
      <c r="B14">
        <v>-0.1516926542833211</v>
      </c>
      <c r="C14">
        <v>-0.63050025324784997</v>
      </c>
      <c r="D14">
        <v>-0.64815182804753324</v>
      </c>
      <c r="E14">
        <v>-0.8839972757998511</v>
      </c>
      <c r="F14">
        <v>0.46532192008643369</v>
      </c>
      <c r="G14">
        <v>-0.12629356529363392</v>
      </c>
      <c r="H14">
        <v>-0.76865789464885959</v>
      </c>
      <c r="I14">
        <v>-6.3832178257935607E-2</v>
      </c>
      <c r="J14">
        <v>1.5678179620757123E-2</v>
      </c>
      <c r="K14">
        <v>-0.2698864622749203</v>
      </c>
      <c r="L14">
        <v>-0.16708869493396183</v>
      </c>
      <c r="M14">
        <v>1</v>
      </c>
    </row>
    <row r="15" spans="1:15">
      <c r="A15" t="s">
        <v>12</v>
      </c>
      <c r="B15">
        <v>0.14257760646872492</v>
      </c>
      <c r="C15">
        <v>0.10335774488471297</v>
      </c>
      <c r="D15">
        <v>7.5626653597118509E-2</v>
      </c>
      <c r="E15">
        <v>6.4855870292172173E-4</v>
      </c>
      <c r="F15">
        <v>-0.43624626138768274</v>
      </c>
      <c r="G15">
        <v>0.46421045962675639</v>
      </c>
      <c r="H15">
        <v>-0.2539735470559511</v>
      </c>
      <c r="I15">
        <v>-0.16985283827605244</v>
      </c>
      <c r="J15">
        <v>0.10135832704207146</v>
      </c>
      <c r="K15">
        <v>-0.12364043643328637</v>
      </c>
      <c r="L15">
        <v>-0.42769737912308703</v>
      </c>
      <c r="M15">
        <v>0.10182281819011979</v>
      </c>
      <c r="N15">
        <v>1</v>
      </c>
    </row>
    <row r="16" spans="1:15" ht="15" thickBot="1">
      <c r="A16" s="6" t="s">
        <v>0</v>
      </c>
      <c r="B16" s="6">
        <v>-5.6234331812722388E-2</v>
      </c>
      <c r="C16" s="6">
        <v>-0.50573689718582127</v>
      </c>
      <c r="D16" s="6">
        <v>-0.51317335643230311</v>
      </c>
      <c r="E16" s="6">
        <v>-0.67005505578595248</v>
      </c>
      <c r="F16" s="6">
        <v>0.36111640806204648</v>
      </c>
      <c r="G16" s="6">
        <v>-0.28063761792221975</v>
      </c>
      <c r="H16" s="6">
        <v>-0.53023964237522858</v>
      </c>
      <c r="I16" s="6">
        <v>-0.22438059933384216</v>
      </c>
      <c r="J16" s="6">
        <v>-0.24484339039317682</v>
      </c>
      <c r="K16" s="6">
        <v>-0.16094882412570952</v>
      </c>
      <c r="L16" s="6">
        <v>-2.8679931372233885E-2</v>
      </c>
      <c r="M16" s="6">
        <v>0.63921138133257593</v>
      </c>
      <c r="N16" s="6">
        <v>0.11451071900266242</v>
      </c>
      <c r="O16" s="6">
        <v>1</v>
      </c>
    </row>
    <row r="19" spans="2:7">
      <c r="C19" t="s">
        <v>31</v>
      </c>
      <c r="D19">
        <v>0.3</v>
      </c>
    </row>
    <row r="23" spans="2:7">
      <c r="B23" t="s">
        <v>31</v>
      </c>
      <c r="C23" t="s">
        <v>32</v>
      </c>
      <c r="F23" t="s">
        <v>33</v>
      </c>
      <c r="G23" s="15" t="s">
        <v>38</v>
      </c>
    </row>
    <row r="24" spans="2:7">
      <c r="B24">
        <v>0.3</v>
      </c>
      <c r="C24">
        <v>6</v>
      </c>
      <c r="F24" t="s">
        <v>34</v>
      </c>
      <c r="G24" s="15" t="s">
        <v>39</v>
      </c>
    </row>
    <row r="25" spans="2:7">
      <c r="B25">
        <v>0.32</v>
      </c>
      <c r="C25">
        <v>5</v>
      </c>
      <c r="F25" t="s">
        <v>35</v>
      </c>
      <c r="G25" s="15" t="s">
        <v>40</v>
      </c>
    </row>
    <row r="26" spans="2:7">
      <c r="B26">
        <v>0.34</v>
      </c>
      <c r="C26">
        <v>4</v>
      </c>
      <c r="F26" t="s">
        <v>36</v>
      </c>
      <c r="G26" s="15" t="s">
        <v>41</v>
      </c>
    </row>
    <row r="27" spans="2:7">
      <c r="B27">
        <v>0.42</v>
      </c>
      <c r="C27">
        <v>3</v>
      </c>
      <c r="F27" t="s">
        <v>37</v>
      </c>
      <c r="G27" s="15" t="s">
        <v>42</v>
      </c>
    </row>
    <row r="28" spans="2:7">
      <c r="B28">
        <v>0.43</v>
      </c>
      <c r="C28">
        <v>2</v>
      </c>
    </row>
  </sheetData>
  <phoneticPr fontId="33" type="noConversion"/>
  <conditionalFormatting sqref="B3:O16">
    <cfRule type="cellIs" dxfId="6" priority="1" operator="notBetween">
      <formula>-$D$19</formula>
      <formula>$D$19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F9C6-3976-4031-A246-C5A6D439E86B}">
  <dimension ref="A1:H49"/>
  <sheetViews>
    <sheetView topLeftCell="A2" zoomScale="79" workbookViewId="0">
      <selection activeCell="J8" sqref="J8"/>
    </sheetView>
  </sheetViews>
  <sheetFormatPr defaultRowHeight="14.5"/>
  <sheetData>
    <row r="1" spans="1:8" ht="15" thickBot="1">
      <c r="A1" s="63"/>
      <c r="B1" s="42" t="s">
        <v>43</v>
      </c>
      <c r="C1" s="42" t="s">
        <v>44</v>
      </c>
      <c r="D1" s="42" t="s">
        <v>142</v>
      </c>
      <c r="E1" s="42" t="s">
        <v>45</v>
      </c>
      <c r="F1" s="42" t="s">
        <v>46</v>
      </c>
      <c r="G1" s="42" t="s">
        <v>143</v>
      </c>
      <c r="H1" s="65" t="s">
        <v>47</v>
      </c>
    </row>
    <row r="2" spans="1:8" ht="15" thickBot="1">
      <c r="A2" s="125" t="s">
        <v>48</v>
      </c>
      <c r="B2" s="119" t="s">
        <v>49</v>
      </c>
      <c r="C2" s="119" t="s">
        <v>2</v>
      </c>
      <c r="D2" s="119" t="s">
        <v>3</v>
      </c>
      <c r="E2" s="119" t="s">
        <v>9</v>
      </c>
      <c r="F2" s="119" t="s">
        <v>11</v>
      </c>
      <c r="G2" s="119" t="s">
        <v>6</v>
      </c>
      <c r="H2" s="126" t="s">
        <v>1</v>
      </c>
    </row>
    <row r="3" spans="1:8">
      <c r="A3" s="127">
        <v>1</v>
      </c>
      <c r="B3" s="128">
        <v>2.8981764834976764</v>
      </c>
      <c r="C3" s="110">
        <v>5.8</v>
      </c>
      <c r="D3" s="113">
        <v>5.6</v>
      </c>
      <c r="E3" s="110">
        <v>3940</v>
      </c>
      <c r="F3" s="110">
        <v>8.4601999999999997E-2</v>
      </c>
      <c r="G3" s="113">
        <v>33</v>
      </c>
      <c r="H3" s="111">
        <v>9.1</v>
      </c>
    </row>
    <row r="4" spans="1:8">
      <c r="A4" s="129">
        <v>2</v>
      </c>
      <c r="B4" s="11">
        <v>3.2135177569963047</v>
      </c>
      <c r="C4" s="1">
        <v>10.3</v>
      </c>
      <c r="D4" s="21">
        <v>9.5</v>
      </c>
      <c r="E4" s="1">
        <v>5570</v>
      </c>
      <c r="F4" s="1">
        <v>2.9599E-2</v>
      </c>
      <c r="G4" s="21">
        <v>13</v>
      </c>
      <c r="H4" s="103">
        <v>11.3</v>
      </c>
    </row>
    <row r="5" spans="1:8">
      <c r="A5" s="129">
        <v>3</v>
      </c>
      <c r="B5" s="11">
        <v>2.761927838420529</v>
      </c>
      <c r="C5" s="1">
        <v>4.5</v>
      </c>
      <c r="D5" s="21">
        <v>4.4000000000000004</v>
      </c>
      <c r="E5" s="1">
        <v>3180</v>
      </c>
      <c r="F5" s="1">
        <v>8.3401000000000003E-2</v>
      </c>
      <c r="G5" s="21">
        <v>18</v>
      </c>
      <c r="H5" s="103">
        <v>8.9</v>
      </c>
    </row>
    <row r="6" spans="1:8">
      <c r="A6" s="129">
        <v>4</v>
      </c>
      <c r="B6" s="11">
        <v>3.2942457161381182</v>
      </c>
      <c r="C6" s="1">
        <v>14.9</v>
      </c>
      <c r="D6" s="21">
        <v>14.1</v>
      </c>
      <c r="E6" s="1">
        <v>6730</v>
      </c>
      <c r="F6" s="1">
        <v>1.5800999999999999E-2</v>
      </c>
      <c r="G6" s="21">
        <v>157</v>
      </c>
      <c r="H6" s="103">
        <v>12.1</v>
      </c>
    </row>
    <row r="7" spans="1:8">
      <c r="A7" s="129">
        <v>5</v>
      </c>
      <c r="B7" s="11">
        <v>3.0913151596972228</v>
      </c>
      <c r="C7" s="1">
        <v>10.9</v>
      </c>
      <c r="D7" s="21">
        <v>10.1</v>
      </c>
      <c r="E7" s="1">
        <v>5780</v>
      </c>
      <c r="F7" s="1">
        <v>4.1398999999999998E-2</v>
      </c>
      <c r="G7" s="21">
        <v>18</v>
      </c>
      <c r="H7" s="103">
        <v>12.1</v>
      </c>
    </row>
    <row r="8" spans="1:8">
      <c r="A8" s="129">
        <v>6</v>
      </c>
      <c r="B8" s="11">
        <v>2.8337843746564788</v>
      </c>
      <c r="C8" s="1">
        <v>11.8</v>
      </c>
      <c r="D8" s="21">
        <v>11.5</v>
      </c>
      <c r="E8" s="1">
        <v>6890</v>
      </c>
      <c r="F8" s="1">
        <v>3.4201000000000002E-2</v>
      </c>
      <c r="G8" s="21">
        <v>25</v>
      </c>
      <c r="H8" s="103">
        <v>11</v>
      </c>
    </row>
    <row r="9" spans="1:8">
      <c r="A9" s="129">
        <v>7</v>
      </c>
      <c r="B9" s="11">
        <v>2.9836262871245345</v>
      </c>
      <c r="C9" s="1">
        <v>8.1999999999999993</v>
      </c>
      <c r="D9" s="21">
        <v>7.9</v>
      </c>
      <c r="E9" s="1">
        <v>6200</v>
      </c>
      <c r="F9" s="1">
        <v>4.2099999999999999E-2</v>
      </c>
      <c r="G9" s="21">
        <v>4</v>
      </c>
      <c r="H9" s="103">
        <v>11.1</v>
      </c>
    </row>
    <row r="10" spans="1:8">
      <c r="A10" s="129">
        <v>8</v>
      </c>
      <c r="B10" s="11">
        <v>3.1917303933628562</v>
      </c>
      <c r="C10" s="1">
        <v>11.5</v>
      </c>
      <c r="D10" s="21">
        <v>10.9</v>
      </c>
      <c r="E10" s="1">
        <v>4720</v>
      </c>
      <c r="F10" s="1">
        <v>4.0099000000000003E-2</v>
      </c>
      <c r="G10" s="21">
        <v>50</v>
      </c>
      <c r="H10" s="103">
        <v>10.9</v>
      </c>
    </row>
    <row r="11" spans="1:8">
      <c r="A11" s="129">
        <v>9</v>
      </c>
      <c r="B11" s="11">
        <v>2.932473764677153</v>
      </c>
      <c r="C11" s="1">
        <v>6.5</v>
      </c>
      <c r="D11" s="21">
        <v>6.2</v>
      </c>
      <c r="E11" s="1">
        <v>4210</v>
      </c>
      <c r="F11" s="1">
        <v>7.1696999999999997E-2</v>
      </c>
      <c r="G11" s="21">
        <v>39</v>
      </c>
      <c r="H11" s="103">
        <v>9</v>
      </c>
    </row>
    <row r="12" spans="1:8">
      <c r="A12" s="129">
        <v>10</v>
      </c>
      <c r="B12" s="11">
        <v>2.8481891169913989</v>
      </c>
      <c r="C12" s="1">
        <v>7.1</v>
      </c>
      <c r="D12" s="21">
        <v>6.8</v>
      </c>
      <c r="E12" s="1">
        <v>5260</v>
      </c>
      <c r="F12" s="1">
        <v>4.4498000000000003E-2</v>
      </c>
      <c r="G12" s="21">
        <v>7</v>
      </c>
      <c r="H12" s="103">
        <v>11.8</v>
      </c>
    </row>
    <row r="13" spans="1:8">
      <c r="A13" s="129">
        <v>11</v>
      </c>
      <c r="B13" s="11">
        <v>3.2237554536572413</v>
      </c>
      <c r="C13" s="1">
        <v>12.1</v>
      </c>
      <c r="D13" s="21">
        <v>11.6</v>
      </c>
      <c r="E13" s="1">
        <v>6570</v>
      </c>
      <c r="F13" s="1">
        <v>1.6201E-2</v>
      </c>
      <c r="G13" s="21">
        <v>101</v>
      </c>
      <c r="H13" s="103">
        <v>10.5</v>
      </c>
    </row>
    <row r="14" spans="1:8">
      <c r="A14" s="129">
        <v>12</v>
      </c>
      <c r="B14" s="11">
        <v>2.9289076902439528</v>
      </c>
      <c r="C14" s="1">
        <v>7.5</v>
      </c>
      <c r="D14" s="21">
        <v>7.1</v>
      </c>
      <c r="E14" s="1">
        <v>5800</v>
      </c>
      <c r="F14" s="1">
        <v>3.1201E-2</v>
      </c>
      <c r="G14" s="21">
        <v>47</v>
      </c>
      <c r="H14" s="103">
        <v>10.8</v>
      </c>
    </row>
    <row r="15" spans="1:8">
      <c r="A15" s="129">
        <v>13</v>
      </c>
      <c r="B15" s="11">
        <v>2.7084209001347128</v>
      </c>
      <c r="C15" s="1">
        <v>6.7</v>
      </c>
      <c r="D15" s="21">
        <v>6</v>
      </c>
      <c r="E15" s="1">
        <v>5070</v>
      </c>
      <c r="F15" s="1">
        <v>4.5302000000000002E-2</v>
      </c>
      <c r="G15" s="21">
        <v>28</v>
      </c>
      <c r="H15" s="103">
        <v>11.3</v>
      </c>
    </row>
    <row r="16" spans="1:8">
      <c r="A16" s="129">
        <v>14</v>
      </c>
      <c r="B16" s="11">
        <v>2.8221680793680175</v>
      </c>
      <c r="C16" s="1">
        <v>6.2</v>
      </c>
      <c r="D16" s="21">
        <v>6.1</v>
      </c>
      <c r="E16" s="1">
        <v>5290</v>
      </c>
      <c r="F16" s="1">
        <v>5.3199999999999997E-2</v>
      </c>
      <c r="G16" s="21">
        <v>22</v>
      </c>
      <c r="H16" s="103">
        <v>11.7</v>
      </c>
    </row>
    <row r="17" spans="1:8">
      <c r="A17" s="129">
        <v>15</v>
      </c>
      <c r="B17" s="11">
        <v>2.9020028913507296</v>
      </c>
      <c r="C17" s="1">
        <v>5.7</v>
      </c>
      <c r="D17" s="21">
        <v>5.3</v>
      </c>
      <c r="E17" s="1">
        <v>4050</v>
      </c>
      <c r="F17" s="1">
        <v>6.9099999999999995E-2</v>
      </c>
      <c r="G17" s="21">
        <v>30</v>
      </c>
      <c r="H17" s="103">
        <v>8.6999999999999993</v>
      </c>
    </row>
    <row r="18" spans="1:8">
      <c r="A18" s="129">
        <v>16</v>
      </c>
      <c r="B18" s="11">
        <v>2.9758911364017928</v>
      </c>
      <c r="C18" s="1">
        <v>8.1</v>
      </c>
      <c r="D18" s="21">
        <v>7.7</v>
      </c>
      <c r="E18" s="1">
        <v>4270</v>
      </c>
      <c r="F18" s="1">
        <v>5.2098999999999999E-2</v>
      </c>
      <c r="G18" s="21">
        <v>33</v>
      </c>
      <c r="H18" s="103">
        <v>8.8000000000000007</v>
      </c>
    </row>
    <row r="19" spans="1:8">
      <c r="A19" s="129">
        <v>17</v>
      </c>
      <c r="B19" s="11">
        <v>2.7315887651867388</v>
      </c>
      <c r="C19" s="1">
        <v>6.6</v>
      </c>
      <c r="D19" s="21">
        <v>6.3</v>
      </c>
      <c r="E19" s="1">
        <v>4870</v>
      </c>
      <c r="F19" s="1">
        <v>7.6299000000000006E-2</v>
      </c>
      <c r="G19" s="21">
        <v>10</v>
      </c>
      <c r="H19" s="103">
        <v>11</v>
      </c>
    </row>
    <row r="20" spans="1:8">
      <c r="A20" s="129">
        <v>18</v>
      </c>
      <c r="B20" s="11">
        <v>2.9680157139936418</v>
      </c>
      <c r="C20" s="1">
        <v>12.3</v>
      </c>
      <c r="D20" s="21">
        <v>11.5</v>
      </c>
      <c r="E20" s="1">
        <v>6310</v>
      </c>
      <c r="F20" s="1">
        <v>0.11980399999999999</v>
      </c>
      <c r="G20" s="21">
        <v>31</v>
      </c>
      <c r="H20" s="103">
        <v>10.4</v>
      </c>
    </row>
    <row r="21" spans="1:8">
      <c r="A21" s="129">
        <v>19</v>
      </c>
      <c r="B21" s="11">
        <v>2.8750612633917001</v>
      </c>
      <c r="C21" s="1">
        <v>12.8</v>
      </c>
      <c r="D21" s="21">
        <v>12.8</v>
      </c>
      <c r="E21" s="1">
        <v>6270</v>
      </c>
      <c r="F21" s="1">
        <v>1.9099000000000001E-2</v>
      </c>
      <c r="G21" s="21">
        <v>51</v>
      </c>
      <c r="H21" s="103">
        <v>11.6</v>
      </c>
    </row>
    <row r="22" spans="1:8">
      <c r="A22" s="129">
        <v>20</v>
      </c>
      <c r="B22" s="11">
        <v>3.0881360887005513</v>
      </c>
      <c r="C22" s="1">
        <v>11.3</v>
      </c>
      <c r="D22" s="21">
        <v>10.5</v>
      </c>
      <c r="E22" s="1">
        <v>6260</v>
      </c>
      <c r="F22" s="1">
        <v>3.4800999999999999E-2</v>
      </c>
      <c r="G22" s="21">
        <v>78</v>
      </c>
      <c r="H22" s="103">
        <v>10.8</v>
      </c>
    </row>
    <row r="23" spans="1:8">
      <c r="A23" s="129">
        <v>21</v>
      </c>
      <c r="B23" s="11">
        <v>2.8704039052790269</v>
      </c>
      <c r="C23" s="1">
        <v>7.4</v>
      </c>
      <c r="D23" s="21">
        <v>6.7</v>
      </c>
      <c r="E23" s="1">
        <v>5570</v>
      </c>
      <c r="F23" s="1">
        <v>2.2800000000000001E-2</v>
      </c>
      <c r="G23" s="21">
        <v>34</v>
      </c>
      <c r="H23" s="103">
        <v>10.8</v>
      </c>
    </row>
    <row r="24" spans="1:8">
      <c r="A24" s="129">
        <v>22</v>
      </c>
      <c r="B24" s="11">
        <v>2.6424645202421213</v>
      </c>
      <c r="C24" s="1">
        <v>4.7</v>
      </c>
      <c r="D24" s="21">
        <v>4.4000000000000004</v>
      </c>
      <c r="E24" s="1">
        <v>2880</v>
      </c>
      <c r="F24" s="1">
        <v>8.9501999999999998E-2</v>
      </c>
      <c r="G24" s="21">
        <v>22</v>
      </c>
      <c r="H24" s="103">
        <v>8.9</v>
      </c>
    </row>
    <row r="25" spans="1:8">
      <c r="A25" s="129">
        <v>23</v>
      </c>
      <c r="B25" s="11">
        <v>3.0849335749367159</v>
      </c>
      <c r="C25" s="1">
        <v>8.6999999999999993</v>
      </c>
      <c r="D25" s="21">
        <v>8.3000000000000007</v>
      </c>
      <c r="E25" s="1">
        <v>5130</v>
      </c>
      <c r="F25" s="1">
        <v>3.0700000000000002E-2</v>
      </c>
      <c r="G25" s="21">
        <v>43</v>
      </c>
      <c r="H25" s="103">
        <v>9.6</v>
      </c>
    </row>
    <row r="26" spans="1:8">
      <c r="A26" s="129">
        <v>24</v>
      </c>
      <c r="B26" s="11">
        <v>2.9858753573083936</v>
      </c>
      <c r="C26" s="1">
        <v>7.8</v>
      </c>
      <c r="D26" s="21">
        <v>7.3</v>
      </c>
      <c r="E26" s="1">
        <v>5400</v>
      </c>
      <c r="F26" s="1">
        <v>4.1598000000000003E-2</v>
      </c>
      <c r="G26" s="21">
        <v>7</v>
      </c>
      <c r="H26" s="103">
        <v>11.6</v>
      </c>
    </row>
    <row r="27" spans="1:8">
      <c r="A27" s="129">
        <v>25</v>
      </c>
      <c r="B27" s="11">
        <v>2.7185016888672742</v>
      </c>
      <c r="C27" s="1">
        <v>6.3</v>
      </c>
      <c r="D27" s="21">
        <v>5.7</v>
      </c>
      <c r="E27" s="1">
        <v>4860</v>
      </c>
      <c r="F27" s="1">
        <v>6.9196999999999995E-2</v>
      </c>
      <c r="G27" s="21">
        <v>14</v>
      </c>
      <c r="H27" s="103">
        <v>11.6</v>
      </c>
    </row>
    <row r="28" spans="1:8">
      <c r="A28" s="129">
        <v>26</v>
      </c>
      <c r="B28" s="11">
        <v>3.2995072987004876</v>
      </c>
      <c r="C28" s="1">
        <v>16</v>
      </c>
      <c r="D28" s="21">
        <v>14.3</v>
      </c>
      <c r="E28" s="1">
        <v>6740</v>
      </c>
      <c r="F28" s="1">
        <v>4.1697999999999999E-2</v>
      </c>
      <c r="G28" s="21">
        <v>3</v>
      </c>
      <c r="H28" s="103">
        <v>12.1</v>
      </c>
    </row>
    <row r="29" spans="1:8">
      <c r="A29" s="129">
        <v>27</v>
      </c>
      <c r="B29" s="11">
        <v>2.5340261060561349</v>
      </c>
      <c r="C29" s="1">
        <v>6.9</v>
      </c>
      <c r="D29" s="21">
        <v>7.1</v>
      </c>
      <c r="E29" s="1">
        <v>5640</v>
      </c>
      <c r="F29" s="1">
        <v>3.6098999999999999E-2</v>
      </c>
      <c r="G29" s="21">
        <v>6</v>
      </c>
      <c r="H29" s="103">
        <v>10.9</v>
      </c>
    </row>
    <row r="30" spans="1:8">
      <c r="A30" s="129">
        <v>28</v>
      </c>
      <c r="B30" s="11">
        <v>3.0849335749367159</v>
      </c>
      <c r="C30" s="1">
        <v>8.1999999999999993</v>
      </c>
      <c r="D30" s="21">
        <v>7.6</v>
      </c>
      <c r="E30" s="1">
        <v>5370</v>
      </c>
      <c r="F30" s="1">
        <v>3.8200999999999999E-2</v>
      </c>
      <c r="G30" s="21">
        <v>10</v>
      </c>
      <c r="H30" s="103">
        <v>11.2</v>
      </c>
    </row>
    <row r="31" spans="1:8">
      <c r="A31" s="129">
        <v>29</v>
      </c>
      <c r="B31" s="11">
        <v>3.0182843084265309</v>
      </c>
      <c r="C31" s="1">
        <v>16.600000000000001</v>
      </c>
      <c r="D31" s="21">
        <v>15.7</v>
      </c>
      <c r="E31" s="1">
        <v>6370</v>
      </c>
      <c r="F31" s="1">
        <v>2.3400000000000001E-2</v>
      </c>
      <c r="G31" s="21">
        <v>168</v>
      </c>
      <c r="H31" s="103">
        <v>10.7</v>
      </c>
    </row>
    <row r="32" spans="1:8">
      <c r="A32" s="129">
        <v>30</v>
      </c>
      <c r="B32" s="11">
        <v>2.842609239610562</v>
      </c>
      <c r="C32" s="1">
        <v>5.8</v>
      </c>
      <c r="D32" s="21">
        <v>5.4</v>
      </c>
      <c r="E32" s="1">
        <v>3960</v>
      </c>
      <c r="F32" s="1">
        <v>7.5298000000000004E-2</v>
      </c>
      <c r="G32" s="21">
        <v>46</v>
      </c>
      <c r="H32" s="103">
        <v>8.9</v>
      </c>
    </row>
    <row r="33" spans="1:8">
      <c r="A33" s="129">
        <v>31</v>
      </c>
      <c r="B33" s="11">
        <v>2.5717088318086878</v>
      </c>
      <c r="C33" s="1">
        <v>5.5</v>
      </c>
      <c r="D33" s="21">
        <v>5.4</v>
      </c>
      <c r="E33" s="1">
        <v>4530</v>
      </c>
      <c r="F33" s="1">
        <v>4.1999000000000002E-2</v>
      </c>
      <c r="G33" s="21">
        <v>6</v>
      </c>
      <c r="H33" s="103">
        <v>9.3000000000000007</v>
      </c>
    </row>
    <row r="34" spans="1:8">
      <c r="A34" s="129">
        <v>32</v>
      </c>
      <c r="B34" s="11">
        <v>2.8773713458697738</v>
      </c>
      <c r="C34" s="1">
        <v>9</v>
      </c>
      <c r="D34" s="21">
        <v>8.1</v>
      </c>
      <c r="E34" s="1">
        <v>6170</v>
      </c>
      <c r="F34" s="1">
        <v>4.2698E-2</v>
      </c>
      <c r="G34" s="21">
        <v>97</v>
      </c>
      <c r="H34" s="103">
        <v>10.9</v>
      </c>
    </row>
    <row r="35" spans="1:8">
      <c r="A35" s="129">
        <v>33</v>
      </c>
      <c r="B35" s="11">
        <v>3.030194785356751</v>
      </c>
      <c r="C35" s="1">
        <v>6.3</v>
      </c>
      <c r="D35" s="21">
        <v>6.4</v>
      </c>
      <c r="E35" s="1">
        <v>4620</v>
      </c>
      <c r="F35" s="1">
        <v>4.9499000000000001E-2</v>
      </c>
      <c r="G35" s="21">
        <v>23</v>
      </c>
      <c r="H35" s="103">
        <v>10.4</v>
      </c>
    </row>
    <row r="36" spans="1:8">
      <c r="A36" s="129">
        <v>34</v>
      </c>
      <c r="B36" s="11">
        <v>2.965201701025912</v>
      </c>
      <c r="C36" s="1">
        <v>9.6999999999999993</v>
      </c>
      <c r="D36" s="21">
        <v>9.6999999999999993</v>
      </c>
      <c r="E36" s="1">
        <v>5890</v>
      </c>
      <c r="F36" s="1">
        <v>4.0799000000000002E-2</v>
      </c>
      <c r="G36" s="21">
        <v>18</v>
      </c>
      <c r="H36" s="103">
        <v>11.8</v>
      </c>
    </row>
    <row r="37" spans="1:8">
      <c r="A37" s="129">
        <v>35</v>
      </c>
      <c r="B37" s="11">
        <v>2.8149131812750738</v>
      </c>
      <c r="C37" s="1">
        <v>9.6999999999999993</v>
      </c>
      <c r="D37" s="21">
        <v>8.6999999999999993</v>
      </c>
      <c r="E37" s="1">
        <v>5720</v>
      </c>
      <c r="F37" s="1">
        <v>2.07E-2</v>
      </c>
      <c r="G37" s="21">
        <v>113</v>
      </c>
      <c r="H37" s="103">
        <v>10.199999999999999</v>
      </c>
    </row>
    <row r="38" spans="1:8">
      <c r="A38" s="129">
        <v>36</v>
      </c>
      <c r="B38" s="11">
        <v>3.1044871113123951</v>
      </c>
      <c r="C38" s="1">
        <v>10.9</v>
      </c>
      <c r="D38" s="21">
        <v>9.8000000000000007</v>
      </c>
      <c r="E38" s="1">
        <v>5590</v>
      </c>
      <c r="F38" s="1">
        <v>6.8999999999999999E-3</v>
      </c>
      <c r="G38" s="21">
        <v>9</v>
      </c>
      <c r="H38" s="103">
        <v>10</v>
      </c>
    </row>
    <row r="39" spans="1:8">
      <c r="A39" s="129">
        <v>37</v>
      </c>
      <c r="B39" s="11">
        <v>2.9196010237841108</v>
      </c>
      <c r="C39" s="1">
        <v>5.8</v>
      </c>
      <c r="D39" s="21">
        <v>5.6</v>
      </c>
      <c r="E39" s="1">
        <v>3820</v>
      </c>
      <c r="F39" s="1">
        <v>4.5198000000000002E-2</v>
      </c>
      <c r="G39" s="21">
        <v>24</v>
      </c>
      <c r="H39" s="103">
        <v>8.6999999999999993</v>
      </c>
    </row>
    <row r="40" spans="1:8">
      <c r="A40" s="129">
        <v>38</v>
      </c>
      <c r="B40" s="11">
        <v>2.7528164311882715</v>
      </c>
      <c r="C40" s="1">
        <v>5.0999999999999996</v>
      </c>
      <c r="D40" s="21">
        <v>4.7</v>
      </c>
      <c r="E40" s="1">
        <v>4250</v>
      </c>
      <c r="F40" s="1">
        <v>5.3997999999999997E-2</v>
      </c>
      <c r="G40" s="21">
        <v>7</v>
      </c>
      <c r="H40" s="103">
        <v>10.4</v>
      </c>
    </row>
    <row r="41" spans="1:8">
      <c r="A41" s="129">
        <v>39</v>
      </c>
      <c r="B41" s="11">
        <v>2.9169800473203824</v>
      </c>
      <c r="C41" s="1">
        <v>6.1</v>
      </c>
      <c r="D41" s="21">
        <v>5.4</v>
      </c>
      <c r="E41" s="1">
        <v>3950</v>
      </c>
      <c r="F41" s="1">
        <v>4.7099000000000002E-2</v>
      </c>
      <c r="G41" s="21">
        <v>36</v>
      </c>
      <c r="H41" s="103">
        <v>8.8000000000000007</v>
      </c>
    </row>
    <row r="42" spans="1:8">
      <c r="A42" s="129">
        <v>40</v>
      </c>
      <c r="B42" s="11">
        <v>3.0610753236297916</v>
      </c>
      <c r="C42" s="1">
        <v>8.1999999999999993</v>
      </c>
      <c r="D42" s="21">
        <v>7.4</v>
      </c>
      <c r="E42" s="1">
        <v>4880</v>
      </c>
      <c r="F42" s="1">
        <v>3.8801000000000002E-2</v>
      </c>
      <c r="G42" s="21">
        <v>96</v>
      </c>
      <c r="H42" s="103">
        <v>10.4</v>
      </c>
    </row>
    <row r="43" spans="1:8">
      <c r="A43" s="129">
        <v>41</v>
      </c>
      <c r="B43" s="11">
        <v>2.9444826721501687</v>
      </c>
      <c r="C43" s="1">
        <v>7.2</v>
      </c>
      <c r="D43" s="21">
        <v>6.6</v>
      </c>
      <c r="E43" s="1">
        <v>5900</v>
      </c>
      <c r="F43" s="1">
        <v>2.5100000000000001E-2</v>
      </c>
      <c r="G43" s="21">
        <v>9</v>
      </c>
      <c r="H43" s="103">
        <v>12.2</v>
      </c>
    </row>
    <row r="44" spans="1:8">
      <c r="A44" s="129">
        <v>42</v>
      </c>
      <c r="B44" s="11">
        <v>2.7339992865383871</v>
      </c>
      <c r="C44" s="1">
        <v>5.6</v>
      </c>
      <c r="D44" s="21">
        <v>5.4</v>
      </c>
      <c r="E44" s="1">
        <v>4890</v>
      </c>
      <c r="F44" s="1">
        <v>8.8903999999999997E-2</v>
      </c>
      <c r="G44" s="21">
        <v>4</v>
      </c>
      <c r="H44" s="103">
        <v>10.9</v>
      </c>
    </row>
    <row r="45" spans="1:8">
      <c r="A45" s="129">
        <v>43</v>
      </c>
      <c r="B45" s="11">
        <v>2.9153998352122699</v>
      </c>
      <c r="C45" s="1">
        <v>7.5</v>
      </c>
      <c r="D45" s="21">
        <v>7</v>
      </c>
      <c r="E45" s="1">
        <v>4960</v>
      </c>
      <c r="F45" s="1">
        <v>5.4901999999999999E-2</v>
      </c>
      <c r="G45" s="21">
        <v>40</v>
      </c>
      <c r="H45" s="103">
        <v>9.9</v>
      </c>
    </row>
    <row r="46" spans="1:8">
      <c r="A46" s="129">
        <v>44</v>
      </c>
      <c r="B46" s="11">
        <v>3.012837224705172</v>
      </c>
      <c r="C46" s="1">
        <v>9.5</v>
      </c>
      <c r="D46" s="21">
        <v>9.6</v>
      </c>
      <c r="E46" s="1">
        <v>6220</v>
      </c>
      <c r="F46" s="1">
        <v>2.81E-2</v>
      </c>
      <c r="G46" s="21">
        <v>29</v>
      </c>
      <c r="H46" s="103">
        <v>12.1</v>
      </c>
    </row>
    <row r="47" spans="1:8">
      <c r="A47" s="129">
        <v>45</v>
      </c>
      <c r="B47" s="11">
        <v>2.6580113966571126</v>
      </c>
      <c r="C47" s="1">
        <v>4.5999999999999996</v>
      </c>
      <c r="D47" s="21">
        <v>4.0999999999999996</v>
      </c>
      <c r="E47" s="1">
        <v>4570</v>
      </c>
      <c r="F47" s="1">
        <v>5.6202000000000002E-2</v>
      </c>
      <c r="G47" s="21">
        <v>19</v>
      </c>
      <c r="H47" s="103">
        <v>8.8000000000000007</v>
      </c>
    </row>
    <row r="48" spans="1:8">
      <c r="A48" s="129">
        <v>46</v>
      </c>
      <c r="B48" s="11">
        <v>2.7058637122839193</v>
      </c>
      <c r="C48" s="1">
        <v>10.6</v>
      </c>
      <c r="D48" s="21">
        <v>9.6999999999999993</v>
      </c>
      <c r="E48" s="1">
        <v>5930</v>
      </c>
      <c r="F48" s="1">
        <v>4.6598000000000001E-2</v>
      </c>
      <c r="G48" s="21">
        <v>40</v>
      </c>
      <c r="H48" s="103">
        <v>10.4</v>
      </c>
    </row>
    <row r="49" spans="1:8" ht="15" thickBot="1">
      <c r="A49" s="130">
        <v>47</v>
      </c>
      <c r="B49" s="105">
        <v>2.9289076902439528</v>
      </c>
      <c r="C49" s="106">
        <v>9</v>
      </c>
      <c r="D49" s="114">
        <v>9.1</v>
      </c>
      <c r="E49" s="106">
        <v>5880</v>
      </c>
      <c r="F49" s="106">
        <v>5.2802000000000002E-2</v>
      </c>
      <c r="G49" s="114">
        <v>3</v>
      </c>
      <c r="H49" s="107">
        <v>12.1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0C17-54EF-4FBD-97FD-DD43421E58D6}">
  <dimension ref="A1:L37"/>
  <sheetViews>
    <sheetView topLeftCell="C1" zoomScaleNormal="100" workbookViewId="0">
      <selection activeCell="H25" sqref="H25"/>
    </sheetView>
  </sheetViews>
  <sheetFormatPr defaultRowHeight="14.5"/>
  <cols>
    <col min="1" max="1" width="17.26953125" bestFit="1" customWidth="1"/>
    <col min="2" max="2" width="12.453125" bestFit="1" customWidth="1"/>
    <col min="3" max="3" width="13.6328125" bestFit="1" customWidth="1"/>
    <col min="4" max="4" width="12.453125" bestFit="1" customWidth="1"/>
    <col min="5" max="5" width="11.81640625" bestFit="1" customWidth="1"/>
    <col min="6" max="6" width="13.08984375" bestFit="1" customWidth="1"/>
    <col min="7" max="7" width="11.81640625" bestFit="1" customWidth="1"/>
    <col min="8" max="8" width="12.453125" bestFit="1" customWidth="1"/>
    <col min="9" max="9" width="12" bestFit="1" customWidth="1"/>
    <col min="10" max="10" width="17" bestFit="1" customWidth="1"/>
  </cols>
  <sheetData>
    <row r="1" spans="1:12">
      <c r="A1" s="138" t="s">
        <v>50</v>
      </c>
      <c r="B1" s="137"/>
      <c r="C1" s="137"/>
      <c r="D1" s="137"/>
      <c r="E1" s="137"/>
      <c r="F1" s="137"/>
      <c r="G1" s="137"/>
      <c r="H1" s="137"/>
      <c r="I1" s="137"/>
      <c r="J1" s="137"/>
    </row>
    <row r="2" spans="1:12" ht="15" thickBot="1">
      <c r="A2" s="137"/>
      <c r="B2" s="137"/>
      <c r="C2" s="137"/>
      <c r="D2" s="137"/>
      <c r="E2" s="137"/>
      <c r="F2" s="137"/>
      <c r="G2" s="137"/>
      <c r="H2" s="137"/>
      <c r="I2" s="137"/>
      <c r="J2" s="137"/>
    </row>
    <row r="3" spans="1:12">
      <c r="A3" s="139" t="s">
        <v>51</v>
      </c>
      <c r="B3" s="139"/>
      <c r="C3" s="137"/>
      <c r="D3" s="137"/>
      <c r="E3" s="137"/>
      <c r="F3" s="137"/>
      <c r="G3" s="137"/>
      <c r="H3" s="137"/>
      <c r="I3" s="137"/>
      <c r="J3" s="137"/>
    </row>
    <row r="4" spans="1:12">
      <c r="A4" s="137" t="s">
        <v>52</v>
      </c>
      <c r="B4" s="137">
        <v>0.70962427344542989</v>
      </c>
      <c r="C4" s="137"/>
      <c r="D4" s="137"/>
      <c r="E4" s="137"/>
      <c r="F4" s="137"/>
      <c r="G4" s="137"/>
      <c r="H4" s="137"/>
      <c r="I4" s="137"/>
      <c r="J4" s="137"/>
    </row>
    <row r="5" spans="1:12">
      <c r="A5" s="137" t="s">
        <v>53</v>
      </c>
      <c r="B5" s="146">
        <v>0.50356660946295428</v>
      </c>
      <c r="C5" s="137"/>
      <c r="D5" s="137"/>
      <c r="E5" s="137"/>
      <c r="F5" s="137"/>
      <c r="G5" s="137"/>
      <c r="H5" s="137"/>
      <c r="I5" s="137"/>
      <c r="J5" s="137"/>
    </row>
    <row r="6" spans="1:12">
      <c r="A6" s="137" t="s">
        <v>54</v>
      </c>
      <c r="B6" s="146">
        <v>0.42910160088239746</v>
      </c>
      <c r="C6" s="137"/>
      <c r="D6" s="137"/>
      <c r="E6" s="137"/>
      <c r="F6" s="137"/>
      <c r="G6" s="137"/>
      <c r="H6" s="137"/>
      <c r="I6" s="137"/>
      <c r="J6" s="137"/>
    </row>
    <row r="7" spans="1:12">
      <c r="A7" s="137" t="s">
        <v>55</v>
      </c>
      <c r="B7" s="137">
        <v>0.13488642529952632</v>
      </c>
      <c r="C7" s="137"/>
      <c r="D7" s="137"/>
      <c r="E7" s="137"/>
      <c r="F7" s="137"/>
      <c r="G7" s="137"/>
      <c r="H7" s="137"/>
      <c r="I7" s="137"/>
      <c r="J7" s="137"/>
    </row>
    <row r="8" spans="1:12" ht="15" thickBot="1">
      <c r="A8" s="140" t="s">
        <v>56</v>
      </c>
      <c r="B8" s="140">
        <v>47</v>
      </c>
      <c r="C8" s="137"/>
      <c r="D8" s="137"/>
      <c r="E8" s="137"/>
      <c r="F8" s="137"/>
      <c r="G8" s="137"/>
      <c r="H8" s="137"/>
      <c r="I8" s="137"/>
      <c r="J8" s="137"/>
    </row>
    <row r="9" spans="1:12">
      <c r="A9" s="137"/>
      <c r="B9" s="137"/>
      <c r="C9" s="137"/>
      <c r="D9" s="137"/>
      <c r="E9" s="137"/>
      <c r="F9" s="137"/>
      <c r="G9" s="137"/>
      <c r="H9" s="137"/>
      <c r="I9" s="137"/>
      <c r="J9" s="137"/>
    </row>
    <row r="10" spans="1:12" ht="15" thickBot="1">
      <c r="A10" s="138" t="s">
        <v>57</v>
      </c>
      <c r="B10" s="137"/>
      <c r="C10" s="137"/>
      <c r="D10" s="137"/>
      <c r="E10" s="137"/>
      <c r="F10" s="137"/>
      <c r="G10" s="137"/>
      <c r="H10" s="137"/>
      <c r="I10" s="137"/>
      <c r="J10" s="137"/>
    </row>
    <row r="11" spans="1:12">
      <c r="A11" s="141"/>
      <c r="B11" s="141" t="s">
        <v>62</v>
      </c>
      <c r="C11" s="141" t="s">
        <v>63</v>
      </c>
      <c r="D11" s="141" t="s">
        <v>64</v>
      </c>
      <c r="E11" s="141" t="s">
        <v>65</v>
      </c>
      <c r="F11" s="141" t="s">
        <v>66</v>
      </c>
      <c r="G11" s="137"/>
      <c r="H11" s="137"/>
      <c r="I11" s="137"/>
      <c r="J11" s="137"/>
    </row>
    <row r="12" spans="1:12">
      <c r="A12" s="137" t="s">
        <v>58</v>
      </c>
      <c r="B12" s="137">
        <v>6</v>
      </c>
      <c r="C12" s="137">
        <v>0.73823124491421899</v>
      </c>
      <c r="D12" s="137">
        <v>0.12303854081903649</v>
      </c>
      <c r="E12" s="146">
        <v>6.7624595640540592</v>
      </c>
      <c r="F12" s="146">
        <v>5.3160117342429372E-5</v>
      </c>
      <c r="G12" s="137"/>
      <c r="H12" s="137"/>
      <c r="I12" s="137"/>
      <c r="J12" s="137"/>
    </row>
    <row r="13" spans="1:12">
      <c r="A13" s="137" t="s">
        <v>59</v>
      </c>
      <c r="B13" s="137">
        <v>40</v>
      </c>
      <c r="C13" s="137">
        <v>0.72777390920338769</v>
      </c>
      <c r="D13" s="137">
        <v>1.8194347730084694E-2</v>
      </c>
      <c r="E13" s="137"/>
      <c r="F13" s="137"/>
      <c r="G13" s="137"/>
      <c r="H13" s="137"/>
      <c r="I13" s="137"/>
      <c r="J13" s="137"/>
    </row>
    <row r="14" spans="1:12" ht="15" thickBot="1">
      <c r="A14" s="140" t="s">
        <v>60</v>
      </c>
      <c r="B14" s="140">
        <v>46</v>
      </c>
      <c r="C14" s="140">
        <v>1.4660051541176067</v>
      </c>
      <c r="D14" s="140"/>
      <c r="E14" s="140"/>
      <c r="F14" s="140"/>
      <c r="G14" s="137"/>
      <c r="H14" s="137"/>
      <c r="I14" s="137"/>
      <c r="J14" s="137"/>
    </row>
    <row r="15" spans="1:12" ht="15" thickBot="1">
      <c r="A15" s="137"/>
      <c r="B15" s="137"/>
      <c r="C15" s="137"/>
      <c r="D15" s="137"/>
      <c r="E15" s="137"/>
      <c r="F15" s="137"/>
      <c r="G15" s="137"/>
      <c r="H15" s="137"/>
      <c r="I15" s="137"/>
      <c r="J15" s="137"/>
    </row>
    <row r="16" spans="1:12">
      <c r="A16" s="142"/>
      <c r="B16" s="141" t="s">
        <v>67</v>
      </c>
      <c r="C16" s="141" t="s">
        <v>55</v>
      </c>
      <c r="D16" s="141" t="s">
        <v>68</v>
      </c>
      <c r="E16" s="141" t="s">
        <v>69</v>
      </c>
      <c r="F16" s="141" t="s">
        <v>70</v>
      </c>
      <c r="G16" s="141" t="s">
        <v>71</v>
      </c>
      <c r="H16" s="141" t="s">
        <v>72</v>
      </c>
      <c r="I16" s="141" t="s">
        <v>73</v>
      </c>
      <c r="J16" s="143" t="s">
        <v>154</v>
      </c>
      <c r="L16" s="147"/>
    </row>
    <row r="17" spans="1:10">
      <c r="A17" s="144" t="s">
        <v>61</v>
      </c>
      <c r="B17" s="137">
        <v>2.7661123263282681</v>
      </c>
      <c r="C17" s="137">
        <v>0.24467884065679502</v>
      </c>
      <c r="D17" s="137">
        <v>11.305073699479497</v>
      </c>
      <c r="E17" s="137">
        <v>5.0033561036115597E-14</v>
      </c>
      <c r="F17" s="137">
        <v>2.2715979429481497</v>
      </c>
      <c r="G17" s="137">
        <v>3.2606267097083865</v>
      </c>
      <c r="H17" s="137">
        <v>2.2715979429481497</v>
      </c>
      <c r="I17" s="137">
        <v>3.2606267097083865</v>
      </c>
      <c r="J17" s="96"/>
    </row>
    <row r="18" spans="1:10">
      <c r="A18" s="144" t="s">
        <v>2</v>
      </c>
      <c r="B18" s="137">
        <v>0.10725693104055721</v>
      </c>
      <c r="C18" s="137">
        <v>6.0343447713470444E-2</v>
      </c>
      <c r="D18" s="137">
        <v>1.7774412153221117</v>
      </c>
      <c r="E18" s="137">
        <v>8.3099816322965037E-2</v>
      </c>
      <c r="F18" s="137">
        <v>-1.4701726099371287E-2</v>
      </c>
      <c r="G18" s="137">
        <v>0.22921558818048571</v>
      </c>
      <c r="H18" s="137">
        <v>-1.4701726099371287E-2</v>
      </c>
      <c r="I18" s="137">
        <v>0.22921558818048571</v>
      </c>
      <c r="J18" s="96">
        <v>81.31</v>
      </c>
    </row>
    <row r="19" spans="1:10">
      <c r="A19" s="144" t="s">
        <v>3</v>
      </c>
      <c r="B19" s="137">
        <v>-5.8140845886641937E-2</v>
      </c>
      <c r="C19" s="137">
        <v>6.4322223070551285E-2</v>
      </c>
      <c r="D19" s="137">
        <v>-0.9038998204846036</v>
      </c>
      <c r="E19" s="137">
        <v>0.3714603445377771</v>
      </c>
      <c r="F19" s="137">
        <v>-0.18814090798432359</v>
      </c>
      <c r="G19" s="137">
        <v>7.1859216211039703E-2</v>
      </c>
      <c r="H19" s="137">
        <v>-0.18814090798432359</v>
      </c>
      <c r="I19" s="137">
        <v>7.1859216211039703E-2</v>
      </c>
      <c r="J19" s="96">
        <v>81.78</v>
      </c>
    </row>
    <row r="20" spans="1:10">
      <c r="A20" s="144" t="s">
        <v>9</v>
      </c>
      <c r="B20" s="137">
        <v>-8.7876186270555197E-5</v>
      </c>
      <c r="C20" s="137">
        <v>4.6245754204060921E-5</v>
      </c>
      <c r="D20" s="137">
        <v>-1.9002000893487134</v>
      </c>
      <c r="E20" s="137">
        <v>6.4631831725266722E-2</v>
      </c>
      <c r="F20" s="137">
        <v>-1.8134234199853564E-4</v>
      </c>
      <c r="G20" s="137">
        <v>5.5899694574252295E-6</v>
      </c>
      <c r="H20" s="137">
        <v>-1.8134234199853564E-4</v>
      </c>
      <c r="I20" s="137">
        <v>5.5899694574252295E-6</v>
      </c>
      <c r="J20" s="96">
        <v>5.03</v>
      </c>
    </row>
    <row r="21" spans="1:10">
      <c r="A21" s="144" t="s">
        <v>11</v>
      </c>
      <c r="B21" s="137">
        <v>-1.7437834917589345</v>
      </c>
      <c r="C21" s="137">
        <v>1.0818051019941797</v>
      </c>
      <c r="D21" s="137">
        <v>-1.6119201957399498</v>
      </c>
      <c r="E21" s="137">
        <v>0.1148428843279181</v>
      </c>
      <c r="F21" s="137">
        <v>-3.9301931605071396</v>
      </c>
      <c r="G21" s="137">
        <v>0.44262617698927054</v>
      </c>
      <c r="H21" s="137">
        <v>-3.9301931605071396</v>
      </c>
      <c r="I21" s="137">
        <v>0.44262617698927054</v>
      </c>
      <c r="J21" s="96">
        <v>1.53</v>
      </c>
    </row>
    <row r="22" spans="1:10">
      <c r="A22" s="144" t="s">
        <v>6</v>
      </c>
      <c r="B22" s="137">
        <v>-2.9297862476075095E-4</v>
      </c>
      <c r="C22" s="137">
        <v>6.7772945822808944E-4</v>
      </c>
      <c r="D22" s="137">
        <v>-0.43229436348648309</v>
      </c>
      <c r="E22" s="137">
        <v>0.66784915752723739</v>
      </c>
      <c r="F22" s="137">
        <v>-1.6627209540711462E-3</v>
      </c>
      <c r="G22" s="137">
        <v>1.0767637045496444E-3</v>
      </c>
      <c r="H22" s="137">
        <v>-1.6627209540711462E-3</v>
      </c>
      <c r="I22" s="137">
        <v>1.0767637045496444E-3</v>
      </c>
      <c r="J22" s="96">
        <v>1.68</v>
      </c>
    </row>
    <row r="23" spans="1:10" ht="15" thickBot="1">
      <c r="A23" s="145" t="s">
        <v>1</v>
      </c>
      <c r="B23" s="140">
        <v>2.4974432863711968E-2</v>
      </c>
      <c r="C23" s="140">
        <v>2.8610266443261912E-2</v>
      </c>
      <c r="D23" s="140">
        <v>0.87291856974627269</v>
      </c>
      <c r="E23" s="140">
        <v>0.38791769887285654</v>
      </c>
      <c r="F23" s="140">
        <v>-3.2849072554870087E-2</v>
      </c>
      <c r="G23" s="140">
        <v>8.2797938282294023E-2</v>
      </c>
      <c r="H23" s="140">
        <v>-3.2849072554870087E-2</v>
      </c>
      <c r="I23" s="140">
        <v>8.2797938282294023E-2</v>
      </c>
      <c r="J23" s="95">
        <v>2.59</v>
      </c>
    </row>
    <row r="24" spans="1:10">
      <c r="A24" s="137"/>
      <c r="B24" s="137"/>
      <c r="C24" s="137"/>
      <c r="D24" s="137"/>
      <c r="E24" s="137"/>
      <c r="F24" s="137"/>
      <c r="G24" s="137"/>
      <c r="H24" s="137"/>
      <c r="I24" s="137"/>
      <c r="J24" s="137"/>
    </row>
    <row r="25" spans="1:10" ht="15" thickBot="1">
      <c r="A25" s="99" t="s">
        <v>149</v>
      </c>
      <c r="B25" s="1"/>
      <c r="C25" s="1"/>
      <c r="D25" s="1"/>
    </row>
    <row r="26" spans="1:10">
      <c r="A26" s="131" t="s">
        <v>150</v>
      </c>
      <c r="B26" s="132" t="s">
        <v>151</v>
      </c>
      <c r="C26" s="132" t="s">
        <v>152</v>
      </c>
      <c r="D26" s="133" t="s">
        <v>153</v>
      </c>
    </row>
    <row r="27" spans="1:10" ht="15" thickBot="1">
      <c r="A27" s="134">
        <v>0.13490199999999999</v>
      </c>
      <c r="B27" s="135">
        <v>0.50349999999999995</v>
      </c>
      <c r="C27" s="135">
        <v>0.42909999999999998</v>
      </c>
      <c r="D27" s="136">
        <v>0.29089999999999999</v>
      </c>
    </row>
    <row r="31" spans="1:10">
      <c r="H31" s="9"/>
    </row>
    <row r="32" spans="1:10">
      <c r="H32" s="9"/>
    </row>
    <row r="33" spans="8:8">
      <c r="H33" s="9"/>
    </row>
    <row r="34" spans="8:8">
      <c r="H34" s="9"/>
    </row>
    <row r="35" spans="8:8">
      <c r="H35" s="9"/>
    </row>
    <row r="36" spans="8:8">
      <c r="H36" s="9"/>
    </row>
    <row r="37" spans="8:8">
      <c r="H37" s="9"/>
    </row>
  </sheetData>
  <conditionalFormatting sqref="E17:E23">
    <cfRule type="cellIs" dxfId="5" priority="1" operator="greaterThan">
      <formula>0.05</formula>
    </cfRule>
  </conditionalFormatting>
  <conditionalFormatting sqref="J17:J23">
    <cfRule type="cellIs" dxfId="4" priority="2" operator="greaterThan">
      <formula>10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D1D2-BBFE-41DB-82A7-3E4382BAF47E}">
  <dimension ref="A1:F49"/>
  <sheetViews>
    <sheetView zoomScale="74" zoomScaleNormal="100" workbookViewId="0">
      <selection activeCell="W27" sqref="W27"/>
    </sheetView>
  </sheetViews>
  <sheetFormatPr defaultRowHeight="14.5"/>
  <sheetData>
    <row r="1" spans="1:6" ht="15" thickBot="1">
      <c r="A1" s="125"/>
      <c r="B1" s="148" t="s">
        <v>43</v>
      </c>
      <c r="C1" s="149" t="s">
        <v>44</v>
      </c>
      <c r="D1" s="149" t="s">
        <v>45</v>
      </c>
      <c r="E1" s="149" t="s">
        <v>46</v>
      </c>
      <c r="F1" s="149" t="s">
        <v>47</v>
      </c>
    </row>
    <row r="2" spans="1:6" ht="15" thickBot="1">
      <c r="A2" s="123" t="s">
        <v>48</v>
      </c>
      <c r="B2" s="106" t="s">
        <v>49</v>
      </c>
      <c r="C2" s="114" t="s">
        <v>2</v>
      </c>
      <c r="D2" s="114" t="s">
        <v>9</v>
      </c>
      <c r="E2" s="114" t="s">
        <v>11</v>
      </c>
      <c r="F2" s="107" t="s">
        <v>1</v>
      </c>
    </row>
    <row r="3" spans="1:6">
      <c r="A3" s="21">
        <v>1</v>
      </c>
      <c r="B3" s="55">
        <v>2.8981764834976764</v>
      </c>
      <c r="C3" s="21">
        <v>5.8</v>
      </c>
      <c r="D3" s="21">
        <v>3940</v>
      </c>
      <c r="E3" s="21">
        <v>8.4601999999999997E-2</v>
      </c>
      <c r="F3" s="103">
        <v>9.1</v>
      </c>
    </row>
    <row r="4" spans="1:6">
      <c r="A4" s="21">
        <v>2</v>
      </c>
      <c r="B4" s="55">
        <v>3.2135177569963047</v>
      </c>
      <c r="C4" s="21">
        <v>10.3</v>
      </c>
      <c r="D4" s="21">
        <v>5570</v>
      </c>
      <c r="E4" s="21">
        <v>2.9599E-2</v>
      </c>
      <c r="F4" s="103">
        <v>11.3</v>
      </c>
    </row>
    <row r="5" spans="1:6">
      <c r="A5" s="21">
        <v>3</v>
      </c>
      <c r="B5" s="55">
        <v>2.761927838420529</v>
      </c>
      <c r="C5" s="21">
        <v>4.5</v>
      </c>
      <c r="D5" s="21">
        <v>3180</v>
      </c>
      <c r="E5" s="21">
        <v>8.3401000000000003E-2</v>
      </c>
      <c r="F5" s="103">
        <v>8.9</v>
      </c>
    </row>
    <row r="6" spans="1:6">
      <c r="A6" s="21">
        <v>4</v>
      </c>
      <c r="B6" s="55">
        <v>3.2942457161381182</v>
      </c>
      <c r="C6" s="21">
        <v>14.9</v>
      </c>
      <c r="D6" s="21">
        <v>6730</v>
      </c>
      <c r="E6" s="21">
        <v>1.5800999999999999E-2</v>
      </c>
      <c r="F6" s="103">
        <v>12.1</v>
      </c>
    </row>
    <row r="7" spans="1:6">
      <c r="A7" s="21">
        <v>5</v>
      </c>
      <c r="B7" s="55">
        <v>3.0913151596972228</v>
      </c>
      <c r="C7" s="21">
        <v>10.9</v>
      </c>
      <c r="D7" s="21">
        <v>5780</v>
      </c>
      <c r="E7" s="21">
        <v>4.1398999999999998E-2</v>
      </c>
      <c r="F7" s="103">
        <v>12.1</v>
      </c>
    </row>
    <row r="8" spans="1:6">
      <c r="A8" s="21">
        <v>6</v>
      </c>
      <c r="B8" s="55">
        <v>2.8337843746564788</v>
      </c>
      <c r="C8" s="21">
        <v>11.8</v>
      </c>
      <c r="D8" s="21">
        <v>6890</v>
      </c>
      <c r="E8" s="21">
        <v>3.4201000000000002E-2</v>
      </c>
      <c r="F8" s="103">
        <v>11</v>
      </c>
    </row>
    <row r="9" spans="1:6">
      <c r="A9" s="21">
        <v>7</v>
      </c>
      <c r="B9" s="55">
        <v>2.9836262871245345</v>
      </c>
      <c r="C9" s="21">
        <v>8.1999999999999993</v>
      </c>
      <c r="D9" s="21">
        <v>6200</v>
      </c>
      <c r="E9" s="21">
        <v>4.2099999999999999E-2</v>
      </c>
      <c r="F9" s="103">
        <v>11.1</v>
      </c>
    </row>
    <row r="10" spans="1:6">
      <c r="A10" s="21">
        <v>8</v>
      </c>
      <c r="B10" s="55">
        <v>3.1917303933628562</v>
      </c>
      <c r="C10" s="21">
        <v>11.5</v>
      </c>
      <c r="D10" s="21">
        <v>4720</v>
      </c>
      <c r="E10" s="21">
        <v>4.0099000000000003E-2</v>
      </c>
      <c r="F10" s="103">
        <v>10.9</v>
      </c>
    </row>
    <row r="11" spans="1:6">
      <c r="A11" s="21">
        <v>9</v>
      </c>
      <c r="B11" s="55">
        <v>2.932473764677153</v>
      </c>
      <c r="C11" s="21">
        <v>6.5</v>
      </c>
      <c r="D11" s="21">
        <v>4210</v>
      </c>
      <c r="E11" s="21">
        <v>7.1696999999999997E-2</v>
      </c>
      <c r="F11" s="103">
        <v>9</v>
      </c>
    </row>
    <row r="12" spans="1:6">
      <c r="A12" s="21">
        <v>10</v>
      </c>
      <c r="B12" s="55">
        <v>2.8481891169913989</v>
      </c>
      <c r="C12" s="21">
        <v>7.1</v>
      </c>
      <c r="D12" s="21">
        <v>5260</v>
      </c>
      <c r="E12" s="21">
        <v>4.4498000000000003E-2</v>
      </c>
      <c r="F12" s="103">
        <v>11.8</v>
      </c>
    </row>
    <row r="13" spans="1:6">
      <c r="A13" s="21">
        <v>11</v>
      </c>
      <c r="B13" s="55">
        <v>3.2237554536572413</v>
      </c>
      <c r="C13" s="21">
        <v>12.1</v>
      </c>
      <c r="D13" s="21">
        <v>6570</v>
      </c>
      <c r="E13" s="21">
        <v>1.6201E-2</v>
      </c>
      <c r="F13" s="103">
        <v>10.5</v>
      </c>
    </row>
    <row r="14" spans="1:6">
      <c r="A14" s="21">
        <v>12</v>
      </c>
      <c r="B14" s="55">
        <v>2.9289076902439528</v>
      </c>
      <c r="C14" s="21">
        <v>7.5</v>
      </c>
      <c r="D14" s="21">
        <v>5800</v>
      </c>
      <c r="E14" s="21">
        <v>3.1201E-2</v>
      </c>
      <c r="F14" s="103">
        <v>10.8</v>
      </c>
    </row>
    <row r="15" spans="1:6">
      <c r="A15" s="21">
        <v>13</v>
      </c>
      <c r="B15" s="55">
        <v>2.7084209001347128</v>
      </c>
      <c r="C15" s="21">
        <v>6.7</v>
      </c>
      <c r="D15" s="21">
        <v>5070</v>
      </c>
      <c r="E15" s="21">
        <v>4.5302000000000002E-2</v>
      </c>
      <c r="F15" s="103">
        <v>11.3</v>
      </c>
    </row>
    <row r="16" spans="1:6">
      <c r="A16" s="21">
        <v>14</v>
      </c>
      <c r="B16" s="55">
        <v>2.8221680793680175</v>
      </c>
      <c r="C16" s="21">
        <v>6.2</v>
      </c>
      <c r="D16" s="21">
        <v>5290</v>
      </c>
      <c r="E16" s="21">
        <v>5.3199999999999997E-2</v>
      </c>
      <c r="F16" s="103">
        <v>11.7</v>
      </c>
    </row>
    <row r="17" spans="1:6">
      <c r="A17" s="21">
        <v>15</v>
      </c>
      <c r="B17" s="55">
        <v>2.9020028913507296</v>
      </c>
      <c r="C17" s="21">
        <v>5.7</v>
      </c>
      <c r="D17" s="21">
        <v>4050</v>
      </c>
      <c r="E17" s="21">
        <v>6.9099999999999995E-2</v>
      </c>
      <c r="F17" s="103">
        <v>8.6999999999999993</v>
      </c>
    </row>
    <row r="18" spans="1:6">
      <c r="A18" s="21">
        <v>16</v>
      </c>
      <c r="B18" s="55">
        <v>2.9758911364017928</v>
      </c>
      <c r="C18" s="21">
        <v>8.1</v>
      </c>
      <c r="D18" s="21">
        <v>4270</v>
      </c>
      <c r="E18" s="21">
        <v>5.2098999999999999E-2</v>
      </c>
      <c r="F18" s="103">
        <v>8.8000000000000007</v>
      </c>
    </row>
    <row r="19" spans="1:6">
      <c r="A19" s="21">
        <v>17</v>
      </c>
      <c r="B19" s="55">
        <v>2.7315887651867388</v>
      </c>
      <c r="C19" s="21">
        <v>6.6</v>
      </c>
      <c r="D19" s="21">
        <v>4870</v>
      </c>
      <c r="E19" s="21">
        <v>7.6299000000000006E-2</v>
      </c>
      <c r="F19" s="103">
        <v>11</v>
      </c>
    </row>
    <row r="20" spans="1:6">
      <c r="A20" s="21">
        <v>18</v>
      </c>
      <c r="B20" s="55">
        <v>2.9680157139936418</v>
      </c>
      <c r="C20" s="21">
        <v>12.3</v>
      </c>
      <c r="D20" s="21">
        <v>6310</v>
      </c>
      <c r="E20" s="21">
        <v>0.11980399999999999</v>
      </c>
      <c r="F20" s="103">
        <v>10.4</v>
      </c>
    </row>
    <row r="21" spans="1:6">
      <c r="A21" s="21">
        <v>19</v>
      </c>
      <c r="B21" s="55">
        <v>2.8750612633917001</v>
      </c>
      <c r="C21" s="21">
        <v>12.8</v>
      </c>
      <c r="D21" s="21">
        <v>6270</v>
      </c>
      <c r="E21" s="21">
        <v>1.9099000000000001E-2</v>
      </c>
      <c r="F21" s="103">
        <v>11.6</v>
      </c>
    </row>
    <row r="22" spans="1:6">
      <c r="A22" s="21">
        <v>20</v>
      </c>
      <c r="B22" s="55">
        <v>3.0881360887005513</v>
      </c>
      <c r="C22" s="21">
        <v>11.3</v>
      </c>
      <c r="D22" s="21">
        <v>6260</v>
      </c>
      <c r="E22" s="21">
        <v>3.4800999999999999E-2</v>
      </c>
      <c r="F22" s="103">
        <v>10.8</v>
      </c>
    </row>
    <row r="23" spans="1:6">
      <c r="A23" s="21">
        <v>21</v>
      </c>
      <c r="B23" s="55">
        <v>2.8704039052790269</v>
      </c>
      <c r="C23" s="21">
        <v>7.4</v>
      </c>
      <c r="D23" s="21">
        <v>5570</v>
      </c>
      <c r="E23" s="21">
        <v>2.2800000000000001E-2</v>
      </c>
      <c r="F23" s="103">
        <v>10.8</v>
      </c>
    </row>
    <row r="24" spans="1:6">
      <c r="A24" s="21">
        <v>22</v>
      </c>
      <c r="B24" s="55">
        <v>2.6424645202421213</v>
      </c>
      <c r="C24" s="21">
        <v>4.7</v>
      </c>
      <c r="D24" s="21">
        <v>2880</v>
      </c>
      <c r="E24" s="21">
        <v>8.9501999999999998E-2</v>
      </c>
      <c r="F24" s="103">
        <v>8.9</v>
      </c>
    </row>
    <row r="25" spans="1:6">
      <c r="A25" s="21">
        <v>23</v>
      </c>
      <c r="B25" s="55">
        <v>3.0849335749367159</v>
      </c>
      <c r="C25" s="21">
        <v>8.6999999999999993</v>
      </c>
      <c r="D25" s="21">
        <v>5130</v>
      </c>
      <c r="E25" s="21">
        <v>3.0700000000000002E-2</v>
      </c>
      <c r="F25" s="103">
        <v>9.6</v>
      </c>
    </row>
    <row r="26" spans="1:6">
      <c r="A26" s="21">
        <v>24</v>
      </c>
      <c r="B26" s="55">
        <v>2.9858753573083936</v>
      </c>
      <c r="C26" s="21">
        <v>7.8</v>
      </c>
      <c r="D26" s="21">
        <v>5400</v>
      </c>
      <c r="E26" s="21">
        <v>4.1598000000000003E-2</v>
      </c>
      <c r="F26" s="103">
        <v>11.6</v>
      </c>
    </row>
    <row r="27" spans="1:6">
      <c r="A27" s="21">
        <v>25</v>
      </c>
      <c r="B27" s="55">
        <v>2.7185016888672742</v>
      </c>
      <c r="C27" s="21">
        <v>6.3</v>
      </c>
      <c r="D27" s="21">
        <v>4860</v>
      </c>
      <c r="E27" s="21">
        <v>6.9196999999999995E-2</v>
      </c>
      <c r="F27" s="103">
        <v>11.6</v>
      </c>
    </row>
    <row r="28" spans="1:6">
      <c r="A28" s="21">
        <v>26</v>
      </c>
      <c r="B28" s="55">
        <v>3.2995072987004876</v>
      </c>
      <c r="C28" s="21">
        <v>16</v>
      </c>
      <c r="D28" s="21">
        <v>6740</v>
      </c>
      <c r="E28" s="21">
        <v>4.1697999999999999E-2</v>
      </c>
      <c r="F28" s="103">
        <v>12.1</v>
      </c>
    </row>
    <row r="29" spans="1:6">
      <c r="A29" s="21">
        <v>27</v>
      </c>
      <c r="B29" s="55">
        <v>2.5340261060561349</v>
      </c>
      <c r="C29" s="21">
        <v>6.9</v>
      </c>
      <c r="D29" s="21">
        <v>5640</v>
      </c>
      <c r="E29" s="21">
        <v>3.6098999999999999E-2</v>
      </c>
      <c r="F29" s="103">
        <v>10.9</v>
      </c>
    </row>
    <row r="30" spans="1:6">
      <c r="A30" s="21">
        <v>28</v>
      </c>
      <c r="B30" s="55">
        <v>3.0849335749367159</v>
      </c>
      <c r="C30" s="21">
        <v>8.1999999999999993</v>
      </c>
      <c r="D30" s="21">
        <v>5370</v>
      </c>
      <c r="E30" s="21">
        <v>3.8200999999999999E-2</v>
      </c>
      <c r="F30" s="103">
        <v>11.2</v>
      </c>
    </row>
    <row r="31" spans="1:6">
      <c r="A31" s="21">
        <v>29</v>
      </c>
      <c r="B31" s="55">
        <v>3.0182843084265309</v>
      </c>
      <c r="C31" s="21">
        <v>16.600000000000001</v>
      </c>
      <c r="D31" s="21">
        <v>6370</v>
      </c>
      <c r="E31" s="21">
        <v>2.3400000000000001E-2</v>
      </c>
      <c r="F31" s="103">
        <v>10.7</v>
      </c>
    </row>
    <row r="32" spans="1:6">
      <c r="A32" s="21">
        <v>30</v>
      </c>
      <c r="B32" s="55">
        <v>2.842609239610562</v>
      </c>
      <c r="C32" s="21">
        <v>5.8</v>
      </c>
      <c r="D32" s="21">
        <v>3960</v>
      </c>
      <c r="E32" s="21">
        <v>7.5298000000000004E-2</v>
      </c>
      <c r="F32" s="103">
        <v>8.9</v>
      </c>
    </row>
    <row r="33" spans="1:6">
      <c r="A33" s="21">
        <v>31</v>
      </c>
      <c r="B33" s="55">
        <v>2.5717088318086878</v>
      </c>
      <c r="C33" s="21">
        <v>5.5</v>
      </c>
      <c r="D33" s="21">
        <v>4530</v>
      </c>
      <c r="E33" s="21">
        <v>4.1999000000000002E-2</v>
      </c>
      <c r="F33" s="103">
        <v>9.3000000000000007</v>
      </c>
    </row>
    <row r="34" spans="1:6">
      <c r="A34" s="21">
        <v>32</v>
      </c>
      <c r="B34" s="55">
        <v>2.8773713458697738</v>
      </c>
      <c r="C34" s="21">
        <v>9</v>
      </c>
      <c r="D34" s="21">
        <v>6170</v>
      </c>
      <c r="E34" s="21">
        <v>4.2698E-2</v>
      </c>
      <c r="F34" s="103">
        <v>10.9</v>
      </c>
    </row>
    <row r="35" spans="1:6">
      <c r="A35" s="21">
        <v>33</v>
      </c>
      <c r="B35" s="55">
        <v>3.030194785356751</v>
      </c>
      <c r="C35" s="21">
        <v>6.3</v>
      </c>
      <c r="D35" s="21">
        <v>4620</v>
      </c>
      <c r="E35" s="21">
        <v>4.9499000000000001E-2</v>
      </c>
      <c r="F35" s="103">
        <v>10.4</v>
      </c>
    </row>
    <row r="36" spans="1:6">
      <c r="A36" s="21">
        <v>34</v>
      </c>
      <c r="B36" s="55">
        <v>2.965201701025912</v>
      </c>
      <c r="C36" s="21">
        <v>9.6999999999999993</v>
      </c>
      <c r="D36" s="21">
        <v>5890</v>
      </c>
      <c r="E36" s="21">
        <v>4.0799000000000002E-2</v>
      </c>
      <c r="F36" s="103">
        <v>11.8</v>
      </c>
    </row>
    <row r="37" spans="1:6">
      <c r="A37" s="21">
        <v>35</v>
      </c>
      <c r="B37" s="55">
        <v>2.8149131812750738</v>
      </c>
      <c r="C37" s="21">
        <v>9.6999999999999993</v>
      </c>
      <c r="D37" s="21">
        <v>5720</v>
      </c>
      <c r="E37" s="21">
        <v>2.07E-2</v>
      </c>
      <c r="F37" s="103">
        <v>10.199999999999999</v>
      </c>
    </row>
    <row r="38" spans="1:6">
      <c r="A38" s="21">
        <v>36</v>
      </c>
      <c r="B38" s="55">
        <v>3.1044871113123951</v>
      </c>
      <c r="C38" s="21">
        <v>10.9</v>
      </c>
      <c r="D38" s="21">
        <v>5590</v>
      </c>
      <c r="E38" s="21">
        <v>6.8999999999999999E-3</v>
      </c>
      <c r="F38" s="103">
        <v>10</v>
      </c>
    </row>
    <row r="39" spans="1:6">
      <c r="A39" s="21">
        <v>37</v>
      </c>
      <c r="B39" s="55">
        <v>2.9196010237841108</v>
      </c>
      <c r="C39" s="21">
        <v>5.8</v>
      </c>
      <c r="D39" s="21">
        <v>3820</v>
      </c>
      <c r="E39" s="21">
        <v>4.5198000000000002E-2</v>
      </c>
      <c r="F39" s="103">
        <v>8.6999999999999993</v>
      </c>
    </row>
    <row r="40" spans="1:6">
      <c r="A40" s="21">
        <v>38</v>
      </c>
      <c r="B40" s="55">
        <v>2.7528164311882715</v>
      </c>
      <c r="C40" s="21">
        <v>5.0999999999999996</v>
      </c>
      <c r="D40" s="21">
        <v>4250</v>
      </c>
      <c r="E40" s="21">
        <v>5.3997999999999997E-2</v>
      </c>
      <c r="F40" s="103">
        <v>10.4</v>
      </c>
    </row>
    <row r="41" spans="1:6">
      <c r="A41" s="21">
        <v>39</v>
      </c>
      <c r="B41" s="55">
        <v>2.9169800473203824</v>
      </c>
      <c r="C41" s="21">
        <v>6.1</v>
      </c>
      <c r="D41" s="21">
        <v>3950</v>
      </c>
      <c r="E41" s="21">
        <v>4.7099000000000002E-2</v>
      </c>
      <c r="F41" s="103">
        <v>8.8000000000000007</v>
      </c>
    </row>
    <row r="42" spans="1:6">
      <c r="A42" s="21">
        <v>40</v>
      </c>
      <c r="B42" s="55">
        <v>3.0610753236297916</v>
      </c>
      <c r="C42" s="21">
        <v>8.1999999999999993</v>
      </c>
      <c r="D42" s="21">
        <v>4880</v>
      </c>
      <c r="E42" s="21">
        <v>3.8801000000000002E-2</v>
      </c>
      <c r="F42" s="103">
        <v>10.4</v>
      </c>
    </row>
    <row r="43" spans="1:6">
      <c r="A43" s="21">
        <v>41</v>
      </c>
      <c r="B43" s="55">
        <v>2.9444826721501687</v>
      </c>
      <c r="C43" s="21">
        <v>7.2</v>
      </c>
      <c r="D43" s="21">
        <v>5900</v>
      </c>
      <c r="E43" s="21">
        <v>2.5100000000000001E-2</v>
      </c>
      <c r="F43" s="103">
        <v>12.2</v>
      </c>
    </row>
    <row r="44" spans="1:6">
      <c r="A44" s="21">
        <v>42</v>
      </c>
      <c r="B44" s="55">
        <v>2.7339992865383871</v>
      </c>
      <c r="C44" s="21">
        <v>5.6</v>
      </c>
      <c r="D44" s="21">
        <v>4890</v>
      </c>
      <c r="E44" s="21">
        <v>8.8903999999999997E-2</v>
      </c>
      <c r="F44" s="103">
        <v>10.9</v>
      </c>
    </row>
    <row r="45" spans="1:6">
      <c r="A45" s="21">
        <v>43</v>
      </c>
      <c r="B45" s="55">
        <v>2.9153998352122699</v>
      </c>
      <c r="C45" s="21">
        <v>7.5</v>
      </c>
      <c r="D45" s="21">
        <v>4960</v>
      </c>
      <c r="E45" s="21">
        <v>5.4901999999999999E-2</v>
      </c>
      <c r="F45" s="103">
        <v>9.9</v>
      </c>
    </row>
    <row r="46" spans="1:6">
      <c r="A46" s="21">
        <v>44</v>
      </c>
      <c r="B46" s="55">
        <v>3.012837224705172</v>
      </c>
      <c r="C46" s="21">
        <v>9.5</v>
      </c>
      <c r="D46" s="21">
        <v>6220</v>
      </c>
      <c r="E46" s="21">
        <v>2.81E-2</v>
      </c>
      <c r="F46" s="103">
        <v>12.1</v>
      </c>
    </row>
    <row r="47" spans="1:6">
      <c r="A47" s="21">
        <v>45</v>
      </c>
      <c r="B47" s="55">
        <v>2.6580113966571126</v>
      </c>
      <c r="C47" s="21">
        <v>4.5999999999999996</v>
      </c>
      <c r="D47" s="21">
        <v>4570</v>
      </c>
      <c r="E47" s="21">
        <v>5.6202000000000002E-2</v>
      </c>
      <c r="F47" s="103">
        <v>8.8000000000000007</v>
      </c>
    </row>
    <row r="48" spans="1:6">
      <c r="A48" s="21">
        <v>46</v>
      </c>
      <c r="B48" s="55">
        <v>2.7058637122839193</v>
      </c>
      <c r="C48" s="21">
        <v>10.6</v>
      </c>
      <c r="D48" s="21">
        <v>5930</v>
      </c>
      <c r="E48" s="21">
        <v>4.6598000000000001E-2</v>
      </c>
      <c r="F48" s="103">
        <v>10.4</v>
      </c>
    </row>
    <row r="49" spans="1:6" ht="15" thickBot="1">
      <c r="A49" s="109">
        <v>47</v>
      </c>
      <c r="B49" s="150">
        <v>2.9289076902439528</v>
      </c>
      <c r="C49" s="109">
        <v>9</v>
      </c>
      <c r="D49" s="109">
        <v>5880</v>
      </c>
      <c r="E49" s="109">
        <v>5.2802000000000002E-2</v>
      </c>
      <c r="F49" s="107">
        <v>12.1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5509-8A67-415D-BDC7-08B32B480605}">
  <dimension ref="A1:I74"/>
  <sheetViews>
    <sheetView workbookViewId="0">
      <selection activeCell="A25" sqref="A25"/>
    </sheetView>
  </sheetViews>
  <sheetFormatPr defaultRowHeight="14.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>
      <c r="A1" t="s">
        <v>50</v>
      </c>
    </row>
    <row r="2" spans="1:9" ht="15" thickBot="1"/>
    <row r="3" spans="1:9">
      <c r="A3" s="16" t="s">
        <v>51</v>
      </c>
      <c r="B3" s="16"/>
    </row>
    <row r="4" spans="1:9">
      <c r="A4" t="s">
        <v>52</v>
      </c>
      <c r="B4">
        <v>0.70093887124601018</v>
      </c>
    </row>
    <row r="5" spans="1:9">
      <c r="A5" t="s">
        <v>53</v>
      </c>
      <c r="B5">
        <v>0.49131530122363087</v>
      </c>
    </row>
    <row r="6" spans="1:9">
      <c r="A6" t="s">
        <v>54</v>
      </c>
      <c r="B6">
        <v>0.44286913943540523</v>
      </c>
    </row>
    <row r="7" spans="1:9">
      <c r="A7" t="s">
        <v>55</v>
      </c>
      <c r="B7">
        <v>0.13325006836654366</v>
      </c>
    </row>
    <row r="8" spans="1:9" ht="15" thickBot="1">
      <c r="A8" s="6" t="s">
        <v>56</v>
      </c>
      <c r="B8" s="6">
        <v>47</v>
      </c>
    </row>
    <row r="10" spans="1:9" ht="15" thickBot="1">
      <c r="A10" t="s">
        <v>57</v>
      </c>
    </row>
    <row r="11" spans="1:9">
      <c r="A11" s="14"/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</row>
    <row r="12" spans="1:9">
      <c r="A12" t="s">
        <v>58</v>
      </c>
      <c r="B12">
        <v>4</v>
      </c>
      <c r="C12">
        <v>0.72027076389068734</v>
      </c>
      <c r="D12">
        <v>0.18006769097267183</v>
      </c>
      <c r="E12">
        <v>10.141470099764236</v>
      </c>
      <c r="F12">
        <v>7.747780677784476E-6</v>
      </c>
    </row>
    <row r="13" spans="1:9">
      <c r="A13" t="s">
        <v>59</v>
      </c>
      <c r="B13">
        <v>42</v>
      </c>
      <c r="C13">
        <v>0.74573439022691934</v>
      </c>
      <c r="D13">
        <v>1.7755580719688555E-2</v>
      </c>
    </row>
    <row r="14" spans="1:9" ht="15" thickBot="1">
      <c r="A14" s="6" t="s">
        <v>60</v>
      </c>
      <c r="B14" s="6">
        <v>46</v>
      </c>
      <c r="C14" s="6">
        <v>1.4660051541176067</v>
      </c>
      <c r="D14" s="6"/>
      <c r="E14" s="6"/>
      <c r="F14" s="6"/>
    </row>
    <row r="15" spans="1:9" ht="15" thickBot="1"/>
    <row r="16" spans="1:9">
      <c r="A16" s="14"/>
      <c r="B16" s="14" t="s">
        <v>67</v>
      </c>
      <c r="C16" s="14" t="s">
        <v>55</v>
      </c>
      <c r="D16" s="14" t="s">
        <v>68</v>
      </c>
      <c r="E16" s="14" t="s">
        <v>69</v>
      </c>
      <c r="F16" s="14" t="s">
        <v>70</v>
      </c>
      <c r="G16" s="14" t="s">
        <v>71</v>
      </c>
      <c r="H16" s="14" t="s">
        <v>72</v>
      </c>
      <c r="I16" s="14" t="s">
        <v>73</v>
      </c>
    </row>
    <row r="17" spans="1:9">
      <c r="A17" t="s">
        <v>61</v>
      </c>
      <c r="B17">
        <v>2.7592548036478908</v>
      </c>
      <c r="C17">
        <v>0.22353802011182408</v>
      </c>
      <c r="D17">
        <v>12.343559284758735</v>
      </c>
      <c r="E17">
        <v>1.4629995450738248E-15</v>
      </c>
      <c r="F17">
        <v>2.3081368153759567</v>
      </c>
      <c r="G17">
        <v>3.2103727919198248</v>
      </c>
      <c r="H17">
        <v>2.3081368153759567</v>
      </c>
      <c r="I17">
        <v>3.2103727919198248</v>
      </c>
    </row>
    <row r="18" spans="1:9">
      <c r="A18" t="s">
        <v>2</v>
      </c>
      <c r="B18">
        <v>5.1639845535516905E-2</v>
      </c>
      <c r="C18">
        <v>1.1041223544184844E-2</v>
      </c>
      <c r="D18">
        <v>4.677003896249742</v>
      </c>
      <c r="E18">
        <v>3.0165218120985954E-5</v>
      </c>
      <c r="F18">
        <v>2.9357754324269236E-2</v>
      </c>
      <c r="G18">
        <v>7.3921936746764574E-2</v>
      </c>
      <c r="H18">
        <v>2.9357754324269236E-2</v>
      </c>
      <c r="I18">
        <v>7.3921936746764574E-2</v>
      </c>
    </row>
    <row r="19" spans="1:9">
      <c r="A19" t="s">
        <v>9</v>
      </c>
      <c r="B19">
        <v>-9.0423424859636863E-5</v>
      </c>
      <c r="C19">
        <v>4.558822851326337E-5</v>
      </c>
      <c r="D19">
        <v>-1.9834818725919392</v>
      </c>
      <c r="E19">
        <v>5.3876320859756119E-2</v>
      </c>
      <c r="F19">
        <v>-1.8242419468615984E-4</v>
      </c>
      <c r="G19">
        <v>1.5773449668861133E-6</v>
      </c>
      <c r="H19">
        <v>-1.8242419468615984E-4</v>
      </c>
      <c r="I19">
        <v>1.5773449668861133E-6</v>
      </c>
    </row>
    <row r="20" spans="1:9">
      <c r="A20" t="s">
        <v>11</v>
      </c>
      <c r="B20">
        <v>-1.6693333286390311</v>
      </c>
      <c r="C20">
        <v>1.0417708860978301</v>
      </c>
      <c r="D20">
        <v>-1.6023996743582141</v>
      </c>
      <c r="E20">
        <v>0.11656256053637548</v>
      </c>
      <c r="F20">
        <v>-3.7717120924020215</v>
      </c>
      <c r="G20">
        <v>0.43304543512395943</v>
      </c>
      <c r="H20">
        <v>-3.7717120924020215</v>
      </c>
      <c r="I20">
        <v>0.43304543512395943</v>
      </c>
    </row>
    <row r="21" spans="1:9" ht="15" thickBot="1">
      <c r="A21" s="6" t="s">
        <v>1</v>
      </c>
      <c r="B21" s="6">
        <v>2.6135378441143733E-2</v>
      </c>
      <c r="C21" s="6">
        <v>2.6666954939237656E-2</v>
      </c>
      <c r="D21" s="6">
        <v>0.98006609681138501</v>
      </c>
      <c r="E21" s="6">
        <v>0.33266545684421023</v>
      </c>
      <c r="F21" s="6">
        <v>-2.7680715391615769E-2</v>
      </c>
      <c r="G21" s="6">
        <v>7.9951472273903229E-2</v>
      </c>
      <c r="H21" s="6">
        <v>-2.7680715391615769E-2</v>
      </c>
      <c r="I21" s="6">
        <v>7.9951472273903229E-2</v>
      </c>
    </row>
    <row r="27" spans="1:9">
      <c r="A27" s="98"/>
      <c r="B27" s="98"/>
      <c r="C27" s="98"/>
    </row>
    <row r="74" spans="1:3" ht="15" thickBot="1">
      <c r="A74" s="6"/>
      <c r="B74" s="6"/>
      <c r="C7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A32C-34CF-49B4-8BBA-83AA9EA90224}">
  <dimension ref="A1:G49"/>
  <sheetViews>
    <sheetView workbookViewId="0">
      <selection activeCell="I12" sqref="I12"/>
    </sheetView>
  </sheetViews>
  <sheetFormatPr defaultRowHeight="14.5"/>
  <cols>
    <col min="1" max="1" width="8.7265625" style="102"/>
    <col min="3" max="3" width="8.7265625" style="100"/>
    <col min="4" max="6" width="8.7265625" style="10"/>
    <col min="7" max="7" width="8.7265625" style="154"/>
  </cols>
  <sheetData>
    <row r="1" spans="1:7" ht="15" thickBot="1">
      <c r="A1" s="159"/>
      <c r="B1" s="119" t="s">
        <v>43</v>
      </c>
      <c r="C1" s="148" t="s">
        <v>44</v>
      </c>
      <c r="D1" s="149" t="s">
        <v>45</v>
      </c>
      <c r="E1" s="149" t="s">
        <v>46</v>
      </c>
      <c r="F1" s="149" t="s">
        <v>47</v>
      </c>
      <c r="G1" s="151" t="s">
        <v>86</v>
      </c>
    </row>
    <row r="2" spans="1:7" ht="15" thickBot="1">
      <c r="A2" s="156" t="s">
        <v>48</v>
      </c>
      <c r="B2" s="8" t="s">
        <v>49</v>
      </c>
      <c r="C2" s="157" t="s">
        <v>2</v>
      </c>
      <c r="D2" s="158" t="s">
        <v>9</v>
      </c>
      <c r="E2" s="158" t="s">
        <v>11</v>
      </c>
      <c r="F2" s="158" t="s">
        <v>1</v>
      </c>
      <c r="G2" s="155" t="s">
        <v>10</v>
      </c>
    </row>
    <row r="3" spans="1:7">
      <c r="A3" s="102">
        <v>1</v>
      </c>
      <c r="B3" s="11">
        <v>2.8981764834976764</v>
      </c>
      <c r="C3" s="108">
        <v>5.8</v>
      </c>
      <c r="D3" s="21">
        <v>3940</v>
      </c>
      <c r="E3" s="21">
        <v>8.4601999999999997E-2</v>
      </c>
      <c r="F3" s="21">
        <v>9.1</v>
      </c>
      <c r="G3" s="152">
        <v>26.1</v>
      </c>
    </row>
    <row r="4" spans="1:7">
      <c r="A4" s="102">
        <v>2</v>
      </c>
      <c r="B4" s="11">
        <v>3.2135177569963047</v>
      </c>
      <c r="C4" s="108">
        <v>10.3</v>
      </c>
      <c r="D4" s="21">
        <v>5570</v>
      </c>
      <c r="E4" s="21">
        <v>2.9599E-2</v>
      </c>
      <c r="F4" s="21">
        <v>11.3</v>
      </c>
      <c r="G4" s="152">
        <v>19.399999999999999</v>
      </c>
    </row>
    <row r="5" spans="1:7">
      <c r="A5" s="102">
        <v>3</v>
      </c>
      <c r="B5" s="11">
        <v>2.761927838420529</v>
      </c>
      <c r="C5" s="108">
        <v>4.5</v>
      </c>
      <c r="D5" s="21">
        <v>3180</v>
      </c>
      <c r="E5" s="21">
        <v>8.3401000000000003E-2</v>
      </c>
      <c r="F5" s="21">
        <v>8.9</v>
      </c>
      <c r="G5" s="152">
        <v>25</v>
      </c>
    </row>
    <row r="6" spans="1:7">
      <c r="A6" s="102">
        <v>4</v>
      </c>
      <c r="B6" s="11">
        <v>3.2942457161381182</v>
      </c>
      <c r="C6" s="108">
        <v>14.9</v>
      </c>
      <c r="D6" s="21">
        <v>6730</v>
      </c>
      <c r="E6" s="21">
        <v>1.5800999999999999E-2</v>
      </c>
      <c r="F6" s="21">
        <v>12.1</v>
      </c>
      <c r="G6" s="152">
        <v>16.7</v>
      </c>
    </row>
    <row r="7" spans="1:7">
      <c r="A7" s="102">
        <v>5</v>
      </c>
      <c r="B7" s="11">
        <v>3.0913151596972228</v>
      </c>
      <c r="C7" s="108">
        <v>10.9</v>
      </c>
      <c r="D7" s="21">
        <v>5780</v>
      </c>
      <c r="E7" s="21">
        <v>4.1398999999999998E-2</v>
      </c>
      <c r="F7" s="21">
        <v>12.1</v>
      </c>
      <c r="G7" s="152">
        <v>17.399999999999999</v>
      </c>
    </row>
    <row r="8" spans="1:7">
      <c r="A8" s="102">
        <v>6</v>
      </c>
      <c r="B8" s="11">
        <v>2.8337843746564788</v>
      </c>
      <c r="C8" s="108">
        <v>11.8</v>
      </c>
      <c r="D8" s="21">
        <v>6890</v>
      </c>
      <c r="E8" s="21">
        <v>3.4201000000000002E-2</v>
      </c>
      <c r="F8" s="21">
        <v>11</v>
      </c>
      <c r="G8" s="152">
        <v>12.6</v>
      </c>
    </row>
    <row r="9" spans="1:7">
      <c r="A9" s="102">
        <v>7</v>
      </c>
      <c r="B9" s="11">
        <v>2.9836262871245345</v>
      </c>
      <c r="C9" s="108">
        <v>8.1999999999999993</v>
      </c>
      <c r="D9" s="21">
        <v>6200</v>
      </c>
      <c r="E9" s="21">
        <v>4.2099999999999999E-2</v>
      </c>
      <c r="F9" s="21">
        <v>11.1</v>
      </c>
      <c r="G9" s="152">
        <v>16.8</v>
      </c>
    </row>
    <row r="10" spans="1:7">
      <c r="A10" s="102">
        <v>8</v>
      </c>
      <c r="B10" s="11">
        <v>3.1917303933628562</v>
      </c>
      <c r="C10" s="108">
        <v>11.5</v>
      </c>
      <c r="D10" s="21">
        <v>4720</v>
      </c>
      <c r="E10" s="21">
        <v>4.0099000000000003E-2</v>
      </c>
      <c r="F10" s="21">
        <v>10.9</v>
      </c>
      <c r="G10" s="152">
        <v>20.6</v>
      </c>
    </row>
    <row r="11" spans="1:7">
      <c r="A11" s="102">
        <v>9</v>
      </c>
      <c r="B11" s="11">
        <v>2.932473764677153</v>
      </c>
      <c r="C11" s="108">
        <v>6.5</v>
      </c>
      <c r="D11" s="21">
        <v>4210</v>
      </c>
      <c r="E11" s="21">
        <v>7.1696999999999997E-2</v>
      </c>
      <c r="F11" s="21">
        <v>9</v>
      </c>
      <c r="G11" s="152">
        <v>23.9</v>
      </c>
    </row>
    <row r="12" spans="1:7">
      <c r="A12" s="102">
        <v>10</v>
      </c>
      <c r="B12" s="11">
        <v>2.8481891169913989</v>
      </c>
      <c r="C12" s="108">
        <v>7.1</v>
      </c>
      <c r="D12" s="21">
        <v>5260</v>
      </c>
      <c r="E12" s="21">
        <v>4.4498000000000003E-2</v>
      </c>
      <c r="F12" s="21">
        <v>11.8</v>
      </c>
      <c r="G12" s="152">
        <v>17.399999999999999</v>
      </c>
    </row>
    <row r="13" spans="1:7">
      <c r="A13" s="102">
        <v>11</v>
      </c>
      <c r="B13" s="11">
        <v>3.2237554536572413</v>
      </c>
      <c r="C13" s="108">
        <v>12.1</v>
      </c>
      <c r="D13" s="21">
        <v>6570</v>
      </c>
      <c r="E13" s="21">
        <v>1.6201E-2</v>
      </c>
      <c r="F13" s="21">
        <v>10.5</v>
      </c>
      <c r="G13" s="152">
        <v>17</v>
      </c>
    </row>
    <row r="14" spans="1:7">
      <c r="A14" s="102">
        <v>12</v>
      </c>
      <c r="B14" s="11">
        <v>2.9289076902439528</v>
      </c>
      <c r="C14" s="108">
        <v>7.5</v>
      </c>
      <c r="D14" s="21">
        <v>5800</v>
      </c>
      <c r="E14" s="21">
        <v>3.1201E-2</v>
      </c>
      <c r="F14" s="21">
        <v>10.8</v>
      </c>
      <c r="G14" s="152">
        <v>17.2</v>
      </c>
    </row>
    <row r="15" spans="1:7">
      <c r="A15" s="102">
        <v>13</v>
      </c>
      <c r="B15" s="11">
        <v>2.7084209001347128</v>
      </c>
      <c r="C15" s="108">
        <v>6.7</v>
      </c>
      <c r="D15" s="21">
        <v>5070</v>
      </c>
      <c r="E15" s="21">
        <v>4.5302000000000002E-2</v>
      </c>
      <c r="F15" s="21">
        <v>11.3</v>
      </c>
      <c r="G15" s="152">
        <v>20.6</v>
      </c>
    </row>
    <row r="16" spans="1:7">
      <c r="A16" s="102">
        <v>14</v>
      </c>
      <c r="B16" s="11">
        <v>2.8221680793680175</v>
      </c>
      <c r="C16" s="108">
        <v>6.2</v>
      </c>
      <c r="D16" s="21">
        <v>5290</v>
      </c>
      <c r="E16" s="21">
        <v>5.3199999999999997E-2</v>
      </c>
      <c r="F16" s="21">
        <v>11.7</v>
      </c>
      <c r="G16" s="152">
        <v>19</v>
      </c>
    </row>
    <row r="17" spans="1:7">
      <c r="A17" s="102">
        <v>15</v>
      </c>
      <c r="B17" s="11">
        <v>2.9020028913507296</v>
      </c>
      <c r="C17" s="108">
        <v>5.7</v>
      </c>
      <c r="D17" s="21">
        <v>4050</v>
      </c>
      <c r="E17" s="21">
        <v>6.9099999999999995E-2</v>
      </c>
      <c r="F17" s="21">
        <v>8.6999999999999993</v>
      </c>
      <c r="G17" s="152">
        <v>26.4</v>
      </c>
    </row>
    <row r="18" spans="1:7">
      <c r="A18" s="102">
        <v>16</v>
      </c>
      <c r="B18" s="11">
        <v>2.9758911364017928</v>
      </c>
      <c r="C18" s="108">
        <v>8.1</v>
      </c>
      <c r="D18" s="21">
        <v>4270</v>
      </c>
      <c r="E18" s="21">
        <v>5.2098999999999999E-2</v>
      </c>
      <c r="F18" s="21">
        <v>8.8000000000000007</v>
      </c>
      <c r="G18" s="152">
        <v>24.7</v>
      </c>
    </row>
    <row r="19" spans="1:7">
      <c r="A19" s="102">
        <v>17</v>
      </c>
      <c r="B19" s="11">
        <v>2.7315887651867388</v>
      </c>
      <c r="C19" s="108">
        <v>6.6</v>
      </c>
      <c r="D19" s="21">
        <v>4870</v>
      </c>
      <c r="E19" s="21">
        <v>7.6299000000000006E-2</v>
      </c>
      <c r="F19" s="21">
        <v>11</v>
      </c>
      <c r="G19" s="152">
        <v>16.600000000000001</v>
      </c>
    </row>
    <row r="20" spans="1:7">
      <c r="A20" s="102">
        <v>18</v>
      </c>
      <c r="B20" s="11">
        <v>2.9680157139936418</v>
      </c>
      <c r="C20" s="108">
        <v>12.3</v>
      </c>
      <c r="D20" s="21">
        <v>6310</v>
      </c>
      <c r="E20" s="21">
        <v>0.11980399999999999</v>
      </c>
      <c r="F20" s="21">
        <v>10.4</v>
      </c>
      <c r="G20" s="152">
        <v>16.5</v>
      </c>
    </row>
    <row r="21" spans="1:7">
      <c r="A21" s="102">
        <v>19</v>
      </c>
      <c r="B21" s="11">
        <v>2.8750612633917001</v>
      </c>
      <c r="C21" s="108">
        <v>12.8</v>
      </c>
      <c r="D21" s="21">
        <v>6270</v>
      </c>
      <c r="E21" s="21">
        <v>1.9099000000000001E-2</v>
      </c>
      <c r="F21" s="21">
        <v>11.6</v>
      </c>
      <c r="G21" s="152">
        <v>13.5</v>
      </c>
    </row>
    <row r="22" spans="1:7">
      <c r="A22" s="102">
        <v>20</v>
      </c>
      <c r="B22" s="11">
        <v>3.0881360887005513</v>
      </c>
      <c r="C22" s="108">
        <v>11.3</v>
      </c>
      <c r="D22" s="21">
        <v>6260</v>
      </c>
      <c r="E22" s="21">
        <v>3.4800999999999999E-2</v>
      </c>
      <c r="F22" s="21">
        <v>10.8</v>
      </c>
      <c r="G22" s="152">
        <v>16.600000000000001</v>
      </c>
    </row>
    <row r="23" spans="1:7">
      <c r="A23" s="102">
        <v>21</v>
      </c>
      <c r="B23" s="11">
        <v>2.8704039052790269</v>
      </c>
      <c r="C23" s="108">
        <v>7.4</v>
      </c>
      <c r="D23" s="21">
        <v>5570</v>
      </c>
      <c r="E23" s="21">
        <v>2.2800000000000001E-2</v>
      </c>
      <c r="F23" s="21">
        <v>10.8</v>
      </c>
      <c r="G23" s="152">
        <v>19.5</v>
      </c>
    </row>
    <row r="24" spans="1:7">
      <c r="A24" s="102">
        <v>22</v>
      </c>
      <c r="B24" s="11">
        <v>2.6424645202421213</v>
      </c>
      <c r="C24" s="108">
        <v>4.7</v>
      </c>
      <c r="D24" s="21">
        <v>2880</v>
      </c>
      <c r="E24" s="21">
        <v>8.9501999999999998E-2</v>
      </c>
      <c r="F24" s="21">
        <v>8.9</v>
      </c>
      <c r="G24" s="152">
        <v>27.6</v>
      </c>
    </row>
    <row r="25" spans="1:7">
      <c r="A25" s="102">
        <v>23</v>
      </c>
      <c r="B25" s="11">
        <v>3.0849335749367159</v>
      </c>
      <c r="C25" s="108">
        <v>8.6999999999999993</v>
      </c>
      <c r="D25" s="21">
        <v>5130</v>
      </c>
      <c r="E25" s="21">
        <v>3.0700000000000002E-2</v>
      </c>
      <c r="F25" s="21">
        <v>9.6</v>
      </c>
      <c r="G25" s="152">
        <v>22.7</v>
      </c>
    </row>
    <row r="26" spans="1:7">
      <c r="A26" s="102">
        <v>24</v>
      </c>
      <c r="B26" s="11">
        <v>2.9858753573083936</v>
      </c>
      <c r="C26" s="108">
        <v>7.8</v>
      </c>
      <c r="D26" s="21">
        <v>5400</v>
      </c>
      <c r="E26" s="21">
        <v>4.1598000000000003E-2</v>
      </c>
      <c r="F26" s="21">
        <v>11.6</v>
      </c>
      <c r="G26" s="152">
        <v>17.600000000000001</v>
      </c>
    </row>
    <row r="27" spans="1:7">
      <c r="A27" s="102">
        <v>25</v>
      </c>
      <c r="B27" s="11">
        <v>2.7185016888672742</v>
      </c>
      <c r="C27" s="108">
        <v>6.3</v>
      </c>
      <c r="D27" s="21">
        <v>4860</v>
      </c>
      <c r="E27" s="21">
        <v>6.9196999999999995E-2</v>
      </c>
      <c r="F27" s="21">
        <v>11.6</v>
      </c>
      <c r="G27" s="152">
        <v>19.600000000000001</v>
      </c>
    </row>
    <row r="28" spans="1:7">
      <c r="A28" s="102">
        <v>26</v>
      </c>
      <c r="B28" s="11">
        <v>3.2995072987004876</v>
      </c>
      <c r="C28" s="108">
        <v>16</v>
      </c>
      <c r="D28" s="21">
        <v>6740</v>
      </c>
      <c r="E28" s="21">
        <v>4.1697999999999999E-2</v>
      </c>
      <c r="F28" s="21">
        <v>12.1</v>
      </c>
      <c r="G28" s="152">
        <v>15.2</v>
      </c>
    </row>
    <row r="29" spans="1:7">
      <c r="A29" s="102">
        <v>27</v>
      </c>
      <c r="B29" s="11">
        <v>2.5340261060561349</v>
      </c>
      <c r="C29" s="108">
        <v>6.9</v>
      </c>
      <c r="D29" s="21">
        <v>5640</v>
      </c>
      <c r="E29" s="21">
        <v>3.6098999999999999E-2</v>
      </c>
      <c r="F29" s="21">
        <v>10.9</v>
      </c>
      <c r="G29" s="152">
        <v>13.9</v>
      </c>
    </row>
    <row r="30" spans="1:7">
      <c r="A30" s="102">
        <v>28</v>
      </c>
      <c r="B30" s="11">
        <v>3.0849335749367159</v>
      </c>
      <c r="C30" s="108">
        <v>8.1999999999999993</v>
      </c>
      <c r="D30" s="21">
        <v>5370</v>
      </c>
      <c r="E30" s="21">
        <v>3.8200999999999999E-2</v>
      </c>
      <c r="F30" s="21">
        <v>11.2</v>
      </c>
      <c r="G30" s="152">
        <v>21.5</v>
      </c>
    </row>
    <row r="31" spans="1:7">
      <c r="A31" s="102">
        <v>29</v>
      </c>
      <c r="B31" s="11">
        <v>3.0182843084265309</v>
      </c>
      <c r="C31" s="108">
        <v>16.600000000000001</v>
      </c>
      <c r="D31" s="21">
        <v>6370</v>
      </c>
      <c r="E31" s="21">
        <v>2.3400000000000001E-2</v>
      </c>
      <c r="F31" s="21">
        <v>10.7</v>
      </c>
      <c r="G31" s="152">
        <v>15.4</v>
      </c>
    </row>
    <row r="32" spans="1:7">
      <c r="A32" s="102">
        <v>30</v>
      </c>
      <c r="B32" s="11">
        <v>2.842609239610562</v>
      </c>
      <c r="C32" s="108">
        <v>5.8</v>
      </c>
      <c r="D32" s="21">
        <v>3960</v>
      </c>
      <c r="E32" s="21">
        <v>7.5298000000000004E-2</v>
      </c>
      <c r="F32" s="21">
        <v>8.9</v>
      </c>
      <c r="G32" s="152">
        <v>23.7</v>
      </c>
    </row>
    <row r="33" spans="1:7">
      <c r="A33" s="102">
        <v>31</v>
      </c>
      <c r="B33" s="11">
        <v>2.5717088318086878</v>
      </c>
      <c r="C33" s="108">
        <v>5.5</v>
      </c>
      <c r="D33" s="21">
        <v>4530</v>
      </c>
      <c r="E33" s="21">
        <v>4.1999000000000002E-2</v>
      </c>
      <c r="F33" s="21">
        <v>9.3000000000000007</v>
      </c>
      <c r="G33" s="152">
        <v>20</v>
      </c>
    </row>
    <row r="34" spans="1:7">
      <c r="A34" s="102">
        <v>32</v>
      </c>
      <c r="B34" s="11">
        <v>2.8773713458697738</v>
      </c>
      <c r="C34" s="108">
        <v>9</v>
      </c>
      <c r="D34" s="21">
        <v>6170</v>
      </c>
      <c r="E34" s="21">
        <v>4.2698E-2</v>
      </c>
      <c r="F34" s="21">
        <v>10.9</v>
      </c>
      <c r="G34" s="152">
        <v>16.3</v>
      </c>
    </row>
    <row r="35" spans="1:7">
      <c r="A35" s="102">
        <v>33</v>
      </c>
      <c r="B35" s="11">
        <v>3.030194785356751</v>
      </c>
      <c r="C35" s="108">
        <v>6.3</v>
      </c>
      <c r="D35" s="21">
        <v>4620</v>
      </c>
      <c r="E35" s="21">
        <v>4.9499000000000001E-2</v>
      </c>
      <c r="F35" s="21">
        <v>10.4</v>
      </c>
      <c r="G35" s="152">
        <v>23.3</v>
      </c>
    </row>
    <row r="36" spans="1:7">
      <c r="A36" s="102">
        <v>34</v>
      </c>
      <c r="B36" s="11">
        <v>2.965201701025912</v>
      </c>
      <c r="C36" s="108">
        <v>9.6999999999999993</v>
      </c>
      <c r="D36" s="21">
        <v>5890</v>
      </c>
      <c r="E36" s="21">
        <v>4.0799000000000002E-2</v>
      </c>
      <c r="F36" s="21">
        <v>11.8</v>
      </c>
      <c r="G36" s="152">
        <v>16.600000000000001</v>
      </c>
    </row>
    <row r="37" spans="1:7">
      <c r="A37" s="102">
        <v>35</v>
      </c>
      <c r="B37" s="11">
        <v>2.8149131812750738</v>
      </c>
      <c r="C37" s="108">
        <v>9.6999999999999993</v>
      </c>
      <c r="D37" s="21">
        <v>5720</v>
      </c>
      <c r="E37" s="21">
        <v>2.07E-2</v>
      </c>
      <c r="F37" s="21">
        <v>10.199999999999999</v>
      </c>
      <c r="G37" s="152">
        <v>15.8</v>
      </c>
    </row>
    <row r="38" spans="1:7">
      <c r="A38" s="102">
        <v>36</v>
      </c>
      <c r="B38" s="11">
        <v>3.1044871113123951</v>
      </c>
      <c r="C38" s="108">
        <v>10.9</v>
      </c>
      <c r="D38" s="21">
        <v>5590</v>
      </c>
      <c r="E38" s="21">
        <v>6.8999999999999999E-3</v>
      </c>
      <c r="F38" s="21">
        <v>10</v>
      </c>
      <c r="G38" s="152">
        <v>15.3</v>
      </c>
    </row>
    <row r="39" spans="1:7">
      <c r="A39" s="102">
        <v>37</v>
      </c>
      <c r="B39" s="11">
        <v>2.9196010237841108</v>
      </c>
      <c r="C39" s="108">
        <v>5.8</v>
      </c>
      <c r="D39" s="21">
        <v>3820</v>
      </c>
      <c r="E39" s="21">
        <v>4.5198000000000002E-2</v>
      </c>
      <c r="F39" s="21">
        <v>8.6999999999999993</v>
      </c>
      <c r="G39" s="152">
        <v>25.4</v>
      </c>
    </row>
    <row r="40" spans="1:7">
      <c r="A40" s="102">
        <v>38</v>
      </c>
      <c r="B40" s="11">
        <v>2.7528164311882715</v>
      </c>
      <c r="C40" s="108">
        <v>5.0999999999999996</v>
      </c>
      <c r="D40" s="21">
        <v>4250</v>
      </c>
      <c r="E40" s="21">
        <v>5.3997999999999997E-2</v>
      </c>
      <c r="F40" s="21">
        <v>10.4</v>
      </c>
      <c r="G40" s="152">
        <v>22.5</v>
      </c>
    </row>
    <row r="41" spans="1:7">
      <c r="A41" s="102">
        <v>39</v>
      </c>
      <c r="B41" s="11">
        <v>2.9169800473203824</v>
      </c>
      <c r="C41" s="108">
        <v>6.1</v>
      </c>
      <c r="D41" s="21">
        <v>3950</v>
      </c>
      <c r="E41" s="21">
        <v>4.7099000000000002E-2</v>
      </c>
      <c r="F41" s="21">
        <v>8.8000000000000007</v>
      </c>
      <c r="G41" s="152">
        <v>25.1</v>
      </c>
    </row>
    <row r="42" spans="1:7">
      <c r="A42" s="102">
        <v>40</v>
      </c>
      <c r="B42" s="11">
        <v>3.0610753236297916</v>
      </c>
      <c r="C42" s="108">
        <v>8.1999999999999993</v>
      </c>
      <c r="D42" s="21">
        <v>4880</v>
      </c>
      <c r="E42" s="21">
        <v>3.8801000000000002E-2</v>
      </c>
      <c r="F42" s="21">
        <v>10.4</v>
      </c>
      <c r="G42" s="152">
        <v>22.8</v>
      </c>
    </row>
    <row r="43" spans="1:7">
      <c r="A43" s="102">
        <v>41</v>
      </c>
      <c r="B43" s="11">
        <v>2.9444826721501687</v>
      </c>
      <c r="C43" s="108">
        <v>7.2</v>
      </c>
      <c r="D43" s="21">
        <v>5900</v>
      </c>
      <c r="E43" s="21">
        <v>2.5100000000000001E-2</v>
      </c>
      <c r="F43" s="21">
        <v>12.2</v>
      </c>
      <c r="G43" s="152">
        <v>14.4</v>
      </c>
    </row>
    <row r="44" spans="1:7">
      <c r="A44" s="102">
        <v>42</v>
      </c>
      <c r="B44" s="11">
        <v>2.7339992865383871</v>
      </c>
      <c r="C44" s="108">
        <v>5.6</v>
      </c>
      <c r="D44" s="21">
        <v>4890</v>
      </c>
      <c r="E44" s="21">
        <v>8.8903999999999997E-2</v>
      </c>
      <c r="F44" s="21">
        <v>10.9</v>
      </c>
      <c r="G44" s="152">
        <v>17</v>
      </c>
    </row>
    <row r="45" spans="1:7">
      <c r="A45" s="102">
        <v>43</v>
      </c>
      <c r="B45" s="11">
        <v>2.9153998352122699</v>
      </c>
      <c r="C45" s="108">
        <v>7.5</v>
      </c>
      <c r="D45" s="21">
        <v>4960</v>
      </c>
      <c r="E45" s="21">
        <v>5.4901999999999999E-2</v>
      </c>
      <c r="F45" s="21">
        <v>9.9</v>
      </c>
      <c r="G45" s="152">
        <v>22.4</v>
      </c>
    </row>
    <row r="46" spans="1:7">
      <c r="A46" s="102">
        <v>44</v>
      </c>
      <c r="B46" s="11">
        <v>3.012837224705172</v>
      </c>
      <c r="C46" s="108">
        <v>9.5</v>
      </c>
      <c r="D46" s="21">
        <v>6220</v>
      </c>
      <c r="E46" s="21">
        <v>2.81E-2</v>
      </c>
      <c r="F46" s="21">
        <v>12.1</v>
      </c>
      <c r="G46" s="152">
        <v>16.2</v>
      </c>
    </row>
    <row r="47" spans="1:7">
      <c r="A47" s="102">
        <v>45</v>
      </c>
      <c r="B47" s="11">
        <v>2.6580113966571126</v>
      </c>
      <c r="C47" s="108">
        <v>4.5999999999999996</v>
      </c>
      <c r="D47" s="21">
        <v>4570</v>
      </c>
      <c r="E47" s="21">
        <v>5.6202000000000002E-2</v>
      </c>
      <c r="F47" s="21">
        <v>8.8000000000000007</v>
      </c>
      <c r="G47" s="152">
        <v>24.9</v>
      </c>
    </row>
    <row r="48" spans="1:7">
      <c r="A48" s="102">
        <v>46</v>
      </c>
      <c r="B48" s="11">
        <v>2.7058637122839193</v>
      </c>
      <c r="C48" s="108">
        <v>10.6</v>
      </c>
      <c r="D48" s="21">
        <v>5930</v>
      </c>
      <c r="E48" s="21">
        <v>4.6598000000000001E-2</v>
      </c>
      <c r="F48" s="21">
        <v>10.4</v>
      </c>
      <c r="G48" s="152">
        <v>17.100000000000001</v>
      </c>
    </row>
    <row r="49" spans="1:7" ht="15" thickBot="1">
      <c r="A49" s="104">
        <v>47</v>
      </c>
      <c r="B49" s="105">
        <v>2.9289076902439528</v>
      </c>
      <c r="C49" s="112">
        <v>9</v>
      </c>
      <c r="D49" s="114">
        <v>5880</v>
      </c>
      <c r="E49" s="114">
        <v>5.2802000000000002E-2</v>
      </c>
      <c r="F49" s="114">
        <v>12.1</v>
      </c>
      <c r="G49" s="153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C896-11E5-4128-959D-8D18A8D94DCC}">
  <dimension ref="A1:I22"/>
  <sheetViews>
    <sheetView workbookViewId="0">
      <selection sqref="A1:I25"/>
    </sheetView>
  </sheetViews>
  <sheetFormatPr defaultRowHeight="14.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>
      <c r="A1" t="s">
        <v>50</v>
      </c>
    </row>
    <row r="2" spans="1:9" ht="15" thickBot="1"/>
    <row r="3" spans="1:9">
      <c r="A3" s="16" t="s">
        <v>51</v>
      </c>
      <c r="B3" s="16"/>
    </row>
    <row r="4" spans="1:9">
      <c r="A4" t="s">
        <v>52</v>
      </c>
      <c r="B4">
        <v>0.82120126194609566</v>
      </c>
    </row>
    <row r="5" spans="1:9">
      <c r="A5" t="s">
        <v>53</v>
      </c>
      <c r="B5">
        <v>0.67437151262186001</v>
      </c>
    </row>
    <row r="6" spans="1:9">
      <c r="A6" t="s">
        <v>54</v>
      </c>
      <c r="B6">
        <v>0.63466072147818442</v>
      </c>
    </row>
    <row r="7" spans="1:9">
      <c r="A7" t="s">
        <v>55</v>
      </c>
      <c r="B7">
        <v>0.10790386878209347</v>
      </c>
    </row>
    <row r="8" spans="1:9" ht="15" thickBot="1">
      <c r="A8" s="6" t="s">
        <v>56</v>
      </c>
      <c r="B8" s="6">
        <v>47</v>
      </c>
    </row>
    <row r="10" spans="1:9" ht="15" thickBot="1">
      <c r="A10" t="s">
        <v>57</v>
      </c>
    </row>
    <row r="11" spans="1:9">
      <c r="A11" s="14"/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</row>
    <row r="12" spans="1:9">
      <c r="A12" t="s">
        <v>58</v>
      </c>
      <c r="B12">
        <v>5</v>
      </c>
      <c r="C12">
        <v>0.98863211329373346</v>
      </c>
      <c r="D12">
        <v>0.19772642265874668</v>
      </c>
      <c r="E12">
        <v>16.982071955755064</v>
      </c>
      <c r="F12">
        <v>4.4789751944860938E-9</v>
      </c>
    </row>
    <row r="13" spans="1:9">
      <c r="A13" t="s">
        <v>59</v>
      </c>
      <c r="B13">
        <v>41</v>
      </c>
      <c r="C13">
        <v>0.47737304082387316</v>
      </c>
      <c r="D13">
        <v>1.1643244898143248E-2</v>
      </c>
    </row>
    <row r="14" spans="1:9" ht="15" thickBot="1">
      <c r="A14" s="6" t="s">
        <v>60</v>
      </c>
      <c r="B14" s="6">
        <v>46</v>
      </c>
      <c r="C14" s="6">
        <v>1.4660051541176067</v>
      </c>
      <c r="D14" s="6"/>
      <c r="E14" s="6"/>
      <c r="F14" s="6"/>
    </row>
    <row r="15" spans="1:9" ht="15" thickBot="1"/>
    <row r="16" spans="1:9">
      <c r="A16" s="14"/>
      <c r="B16" s="14" t="s">
        <v>67</v>
      </c>
      <c r="C16" s="14" t="s">
        <v>55</v>
      </c>
      <c r="D16" s="14" t="s">
        <v>68</v>
      </c>
      <c r="E16" s="14" t="s">
        <v>69</v>
      </c>
      <c r="F16" s="14" t="s">
        <v>70</v>
      </c>
      <c r="G16" s="14" t="s">
        <v>71</v>
      </c>
      <c r="H16" s="14" t="s">
        <v>72</v>
      </c>
      <c r="I16" s="14" t="s">
        <v>73</v>
      </c>
    </row>
    <row r="17" spans="1:9">
      <c r="A17" t="s">
        <v>61</v>
      </c>
      <c r="B17">
        <v>0.75527308328255993</v>
      </c>
      <c r="C17">
        <v>0.45497788499475839</v>
      </c>
      <c r="D17">
        <v>1.6600215267413736</v>
      </c>
      <c r="E17">
        <v>0.10454072469955676</v>
      </c>
      <c r="F17">
        <v>-0.16357339610911947</v>
      </c>
      <c r="G17">
        <v>1.6741195626742393</v>
      </c>
      <c r="H17">
        <v>-0.16357339610911947</v>
      </c>
      <c r="I17">
        <v>1.6741195626742393</v>
      </c>
    </row>
    <row r="18" spans="1:9">
      <c r="A18" t="s">
        <v>2</v>
      </c>
      <c r="B18">
        <v>4.5005878320369667E-2</v>
      </c>
      <c r="C18">
        <v>9.0471625006669706E-3</v>
      </c>
      <c r="D18">
        <v>4.974584939427336</v>
      </c>
      <c r="E18">
        <v>1.2171355543670435E-5</v>
      </c>
      <c r="F18">
        <v>2.6734762984031862E-2</v>
      </c>
      <c r="G18">
        <v>6.327699365670747E-2</v>
      </c>
      <c r="H18">
        <v>2.6734762984031862E-2</v>
      </c>
      <c r="I18">
        <v>6.327699365670747E-2</v>
      </c>
    </row>
    <row r="19" spans="1:9">
      <c r="A19" t="s">
        <v>9</v>
      </c>
      <c r="B19">
        <v>5.997031960026449E-5</v>
      </c>
      <c r="C19">
        <v>4.8416585856348011E-5</v>
      </c>
      <c r="D19">
        <v>1.2386317320720714</v>
      </c>
      <c r="E19">
        <v>0.22252678604421225</v>
      </c>
      <c r="F19">
        <v>-3.7808959185522812E-5</v>
      </c>
      <c r="G19">
        <v>1.5774959838605181E-4</v>
      </c>
      <c r="H19">
        <v>-3.7808959185522812E-5</v>
      </c>
      <c r="I19">
        <v>1.5774959838605181E-4</v>
      </c>
    </row>
    <row r="20" spans="1:9">
      <c r="A20" t="s">
        <v>11</v>
      </c>
      <c r="B20">
        <v>-1.4738745087893206</v>
      </c>
      <c r="C20">
        <v>0.84459197998643709</v>
      </c>
      <c r="D20">
        <v>-1.7450728206216082</v>
      </c>
      <c r="E20">
        <v>8.846410904941393E-2</v>
      </c>
      <c r="F20">
        <v>-3.1795626156781336</v>
      </c>
      <c r="G20">
        <v>0.23181359809949242</v>
      </c>
      <c r="H20">
        <v>-3.1795626156781336</v>
      </c>
      <c r="I20">
        <v>0.23181359809949242</v>
      </c>
    </row>
    <row r="21" spans="1:9">
      <c r="A21" t="s">
        <v>1</v>
      </c>
      <c r="B21">
        <v>6.3353253824432493E-2</v>
      </c>
      <c r="C21">
        <v>2.2943838398735414E-2</v>
      </c>
      <c r="D21">
        <v>2.7612316964333354</v>
      </c>
      <c r="E21">
        <v>8.5755736141257272E-3</v>
      </c>
      <c r="F21">
        <v>1.7017232159000251E-2</v>
      </c>
      <c r="G21">
        <v>0.10968927548986473</v>
      </c>
      <c r="H21">
        <v>1.7017232159000251E-2</v>
      </c>
      <c r="I21">
        <v>0.10968927548986473</v>
      </c>
    </row>
    <row r="22" spans="1:9" ht="15" thickBot="1">
      <c r="A22" s="6" t="s">
        <v>10</v>
      </c>
      <c r="B22" s="6">
        <v>4.4735029922851839E-2</v>
      </c>
      <c r="C22" s="6">
        <v>9.318044170920874E-3</v>
      </c>
      <c r="D22" s="6">
        <v>4.8009033979961071</v>
      </c>
      <c r="E22" s="6">
        <v>2.1231236354795582E-5</v>
      </c>
      <c r="F22" s="6">
        <v>2.5916857955294685E-2</v>
      </c>
      <c r="G22" s="6">
        <v>6.3553201890409E-2</v>
      </c>
      <c r="H22" s="6">
        <v>2.5916857955294685E-2</v>
      </c>
      <c r="I22" s="6">
        <v>6.3553201890409E-2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5C82-939C-4759-8F35-16F9DE34F56A}">
  <dimension ref="A1:H49"/>
  <sheetViews>
    <sheetView workbookViewId="0">
      <selection activeCell="J12" sqref="J12"/>
    </sheetView>
  </sheetViews>
  <sheetFormatPr defaultRowHeight="14.5"/>
  <cols>
    <col min="1" max="2" width="8.7265625" style="100"/>
    <col min="3" max="7" width="8.7265625" style="10"/>
    <col min="8" max="8" width="8.7265625" style="161"/>
  </cols>
  <sheetData>
    <row r="1" spans="1:8" ht="15" thickBot="1">
      <c r="A1" s="162"/>
      <c r="B1" s="148" t="s">
        <v>43</v>
      </c>
      <c r="C1" s="149" t="s">
        <v>44</v>
      </c>
      <c r="D1" s="149" t="s">
        <v>45</v>
      </c>
      <c r="E1" s="149" t="s">
        <v>46</v>
      </c>
      <c r="F1" s="149" t="s">
        <v>47</v>
      </c>
      <c r="G1" s="160" t="s">
        <v>86</v>
      </c>
      <c r="H1" s="151" t="s">
        <v>87</v>
      </c>
    </row>
    <row r="2" spans="1:8" ht="15" thickBot="1">
      <c r="A2" s="162" t="s">
        <v>48</v>
      </c>
      <c r="B2" s="163" t="s">
        <v>49</v>
      </c>
      <c r="C2" s="164" t="s">
        <v>2</v>
      </c>
      <c r="D2" s="164" t="s">
        <v>9</v>
      </c>
      <c r="E2" s="164" t="s">
        <v>11</v>
      </c>
      <c r="F2" s="164" t="s">
        <v>1</v>
      </c>
      <c r="G2" s="166" t="s">
        <v>10</v>
      </c>
      <c r="H2" s="165" t="s">
        <v>0</v>
      </c>
    </row>
    <row r="3" spans="1:8">
      <c r="A3" s="102">
        <v>1</v>
      </c>
      <c r="B3" s="11">
        <v>2.8981764834976764</v>
      </c>
      <c r="C3" s="21">
        <v>5.8</v>
      </c>
      <c r="D3" s="21">
        <v>3940</v>
      </c>
      <c r="E3" s="21">
        <v>8.4601999999999997E-2</v>
      </c>
      <c r="F3" s="21">
        <v>9.1</v>
      </c>
      <c r="G3" s="21">
        <v>26.1</v>
      </c>
      <c r="H3" s="152">
        <v>15.1</v>
      </c>
    </row>
    <row r="4" spans="1:8">
      <c r="A4" s="102">
        <v>2</v>
      </c>
      <c r="B4" s="11">
        <v>3.2135177569963047</v>
      </c>
      <c r="C4" s="21">
        <v>10.3</v>
      </c>
      <c r="D4" s="21">
        <v>5570</v>
      </c>
      <c r="E4" s="21">
        <v>2.9599E-2</v>
      </c>
      <c r="F4" s="21">
        <v>11.3</v>
      </c>
      <c r="G4" s="21">
        <v>19.399999999999999</v>
      </c>
      <c r="H4" s="152">
        <v>14.3</v>
      </c>
    </row>
    <row r="5" spans="1:8">
      <c r="A5" s="102">
        <v>3</v>
      </c>
      <c r="B5" s="11">
        <v>2.761927838420529</v>
      </c>
      <c r="C5" s="21">
        <v>4.5</v>
      </c>
      <c r="D5" s="21">
        <v>3180</v>
      </c>
      <c r="E5" s="21">
        <v>8.3401000000000003E-2</v>
      </c>
      <c r="F5" s="21">
        <v>8.9</v>
      </c>
      <c r="G5" s="21">
        <v>25</v>
      </c>
      <c r="H5" s="152">
        <v>14.2</v>
      </c>
    </row>
    <row r="6" spans="1:8">
      <c r="A6" s="102">
        <v>4</v>
      </c>
      <c r="B6" s="11">
        <v>3.2942457161381182</v>
      </c>
      <c r="C6" s="21">
        <v>14.9</v>
      </c>
      <c r="D6" s="21">
        <v>6730</v>
      </c>
      <c r="E6" s="21">
        <v>1.5800999999999999E-2</v>
      </c>
      <c r="F6" s="21">
        <v>12.1</v>
      </c>
      <c r="G6" s="21">
        <v>16.7</v>
      </c>
      <c r="H6" s="152">
        <v>13.6</v>
      </c>
    </row>
    <row r="7" spans="1:8">
      <c r="A7" s="102">
        <v>5</v>
      </c>
      <c r="B7" s="11">
        <v>3.0913151596972228</v>
      </c>
      <c r="C7" s="21">
        <v>10.9</v>
      </c>
      <c r="D7" s="21">
        <v>5780</v>
      </c>
      <c r="E7" s="21">
        <v>4.1398999999999998E-2</v>
      </c>
      <c r="F7" s="21">
        <v>12.1</v>
      </c>
      <c r="G7" s="21">
        <v>17.399999999999999</v>
      </c>
      <c r="H7" s="152">
        <v>14.1</v>
      </c>
    </row>
    <row r="8" spans="1:8">
      <c r="A8" s="102">
        <v>6</v>
      </c>
      <c r="B8" s="11">
        <v>2.8337843746564788</v>
      </c>
      <c r="C8" s="21">
        <v>11.8</v>
      </c>
      <c r="D8" s="21">
        <v>6890</v>
      </c>
      <c r="E8" s="21">
        <v>3.4201000000000002E-2</v>
      </c>
      <c r="F8" s="21">
        <v>11</v>
      </c>
      <c r="G8" s="21">
        <v>12.6</v>
      </c>
      <c r="H8" s="152">
        <v>12.1</v>
      </c>
    </row>
    <row r="9" spans="1:8">
      <c r="A9" s="102">
        <v>7</v>
      </c>
      <c r="B9" s="11">
        <v>2.9836262871245345</v>
      </c>
      <c r="C9" s="21">
        <v>8.1999999999999993</v>
      </c>
      <c r="D9" s="21">
        <v>6200</v>
      </c>
      <c r="E9" s="21">
        <v>4.2099999999999999E-2</v>
      </c>
      <c r="F9" s="21">
        <v>11.1</v>
      </c>
      <c r="G9" s="21">
        <v>16.8</v>
      </c>
      <c r="H9" s="152">
        <v>12.7</v>
      </c>
    </row>
    <row r="10" spans="1:8">
      <c r="A10" s="102">
        <v>8</v>
      </c>
      <c r="B10" s="11">
        <v>3.1917303933628562</v>
      </c>
      <c r="C10" s="21">
        <v>11.5</v>
      </c>
      <c r="D10" s="21">
        <v>4720</v>
      </c>
      <c r="E10" s="21">
        <v>4.0099000000000003E-2</v>
      </c>
      <c r="F10" s="21">
        <v>10.9</v>
      </c>
      <c r="G10" s="21">
        <v>20.6</v>
      </c>
      <c r="H10" s="152">
        <v>13.1</v>
      </c>
    </row>
    <row r="11" spans="1:8">
      <c r="A11" s="102">
        <v>9</v>
      </c>
      <c r="B11" s="11">
        <v>2.932473764677153</v>
      </c>
      <c r="C11" s="21">
        <v>6.5</v>
      </c>
      <c r="D11" s="21">
        <v>4210</v>
      </c>
      <c r="E11" s="21">
        <v>7.1696999999999997E-2</v>
      </c>
      <c r="F11" s="21">
        <v>9</v>
      </c>
      <c r="G11" s="21">
        <v>23.9</v>
      </c>
      <c r="H11" s="152">
        <v>15.7</v>
      </c>
    </row>
    <row r="12" spans="1:8">
      <c r="A12" s="102">
        <v>10</v>
      </c>
      <c r="B12" s="11">
        <v>2.8481891169913989</v>
      </c>
      <c r="C12" s="21">
        <v>7.1</v>
      </c>
      <c r="D12" s="21">
        <v>5260</v>
      </c>
      <c r="E12" s="21">
        <v>4.4498000000000003E-2</v>
      </c>
      <c r="F12" s="21">
        <v>11.8</v>
      </c>
      <c r="G12" s="21">
        <v>17.399999999999999</v>
      </c>
      <c r="H12" s="152">
        <v>14</v>
      </c>
    </row>
    <row r="13" spans="1:8">
      <c r="A13" s="102">
        <v>11</v>
      </c>
      <c r="B13" s="11">
        <v>3.2237554536572413</v>
      </c>
      <c r="C13" s="21">
        <v>12.1</v>
      </c>
      <c r="D13" s="21">
        <v>6570</v>
      </c>
      <c r="E13" s="21">
        <v>1.6201E-2</v>
      </c>
      <c r="F13" s="21">
        <v>10.5</v>
      </c>
      <c r="G13" s="21">
        <v>17</v>
      </c>
      <c r="H13" s="152">
        <v>12.4</v>
      </c>
    </row>
    <row r="14" spans="1:8">
      <c r="A14" s="102">
        <v>12</v>
      </c>
      <c r="B14" s="11">
        <v>2.9289076902439528</v>
      </c>
      <c r="C14" s="21">
        <v>7.5</v>
      </c>
      <c r="D14" s="21">
        <v>5800</v>
      </c>
      <c r="E14" s="21">
        <v>3.1201E-2</v>
      </c>
      <c r="F14" s="21">
        <v>10.8</v>
      </c>
      <c r="G14" s="21">
        <v>17.2</v>
      </c>
      <c r="H14" s="152">
        <v>13.4</v>
      </c>
    </row>
    <row r="15" spans="1:8">
      <c r="A15" s="102">
        <v>13</v>
      </c>
      <c r="B15" s="11">
        <v>2.7084209001347128</v>
      </c>
      <c r="C15" s="21">
        <v>6.7</v>
      </c>
      <c r="D15" s="21">
        <v>5070</v>
      </c>
      <c r="E15" s="21">
        <v>4.5302000000000002E-2</v>
      </c>
      <c r="F15" s="21">
        <v>11.3</v>
      </c>
      <c r="G15" s="21">
        <v>20.6</v>
      </c>
      <c r="H15" s="152">
        <v>12.8</v>
      </c>
    </row>
    <row r="16" spans="1:8">
      <c r="A16" s="102">
        <v>14</v>
      </c>
      <c r="B16" s="11">
        <v>2.8221680793680175</v>
      </c>
      <c r="C16" s="21">
        <v>6.2</v>
      </c>
      <c r="D16" s="21">
        <v>5290</v>
      </c>
      <c r="E16" s="21">
        <v>5.3199999999999997E-2</v>
      </c>
      <c r="F16" s="21">
        <v>11.7</v>
      </c>
      <c r="G16" s="21">
        <v>19</v>
      </c>
      <c r="H16" s="152">
        <v>13.5</v>
      </c>
    </row>
    <row r="17" spans="1:8">
      <c r="A17" s="102">
        <v>15</v>
      </c>
      <c r="B17" s="11">
        <v>2.9020028913507296</v>
      </c>
      <c r="C17" s="21">
        <v>5.7</v>
      </c>
      <c r="D17" s="21">
        <v>4050</v>
      </c>
      <c r="E17" s="21">
        <v>6.9099999999999995E-2</v>
      </c>
      <c r="F17" s="21">
        <v>8.6999999999999993</v>
      </c>
      <c r="G17" s="21">
        <v>26.4</v>
      </c>
      <c r="H17" s="152">
        <v>15.2</v>
      </c>
    </row>
    <row r="18" spans="1:8">
      <c r="A18" s="102">
        <v>16</v>
      </c>
      <c r="B18" s="11">
        <v>2.9758911364017928</v>
      </c>
      <c r="C18" s="21">
        <v>8.1</v>
      </c>
      <c r="D18" s="21">
        <v>4270</v>
      </c>
      <c r="E18" s="21">
        <v>5.2098999999999999E-2</v>
      </c>
      <c r="F18" s="21">
        <v>8.8000000000000007</v>
      </c>
      <c r="G18" s="21">
        <v>24.7</v>
      </c>
      <c r="H18" s="152">
        <v>14.2</v>
      </c>
    </row>
    <row r="19" spans="1:8">
      <c r="A19" s="102">
        <v>17</v>
      </c>
      <c r="B19" s="11">
        <v>2.7315887651867388</v>
      </c>
      <c r="C19" s="21">
        <v>6.6</v>
      </c>
      <c r="D19" s="21">
        <v>4870</v>
      </c>
      <c r="E19" s="21">
        <v>7.6299000000000006E-2</v>
      </c>
      <c r="F19" s="21">
        <v>11</v>
      </c>
      <c r="G19" s="21">
        <v>16.600000000000001</v>
      </c>
      <c r="H19" s="152">
        <v>14.3</v>
      </c>
    </row>
    <row r="20" spans="1:8">
      <c r="A20" s="102">
        <v>18</v>
      </c>
      <c r="B20" s="11">
        <v>2.9680157139936418</v>
      </c>
      <c r="C20" s="21">
        <v>12.3</v>
      </c>
      <c r="D20" s="21">
        <v>6310</v>
      </c>
      <c r="E20" s="21">
        <v>0.11980399999999999</v>
      </c>
      <c r="F20" s="21">
        <v>10.4</v>
      </c>
      <c r="G20" s="21">
        <v>16.5</v>
      </c>
      <c r="H20" s="152">
        <v>13.5</v>
      </c>
    </row>
    <row r="21" spans="1:8">
      <c r="A21" s="102">
        <v>19</v>
      </c>
      <c r="B21" s="11">
        <v>2.8750612633917001</v>
      </c>
      <c r="C21" s="21">
        <v>12.8</v>
      </c>
      <c r="D21" s="21">
        <v>6270</v>
      </c>
      <c r="E21" s="21">
        <v>1.9099000000000001E-2</v>
      </c>
      <c r="F21" s="21">
        <v>11.6</v>
      </c>
      <c r="G21" s="21">
        <v>13.5</v>
      </c>
      <c r="H21" s="152">
        <v>13</v>
      </c>
    </row>
    <row r="22" spans="1:8">
      <c r="A22" s="102">
        <v>20</v>
      </c>
      <c r="B22" s="11">
        <v>3.0881360887005513</v>
      </c>
      <c r="C22" s="21">
        <v>11.3</v>
      </c>
      <c r="D22" s="21">
        <v>6260</v>
      </c>
      <c r="E22" s="21">
        <v>3.4800999999999999E-2</v>
      </c>
      <c r="F22" s="21">
        <v>10.8</v>
      </c>
      <c r="G22" s="21">
        <v>16.600000000000001</v>
      </c>
      <c r="H22" s="152">
        <v>12.5</v>
      </c>
    </row>
    <row r="23" spans="1:8">
      <c r="A23" s="102">
        <v>21</v>
      </c>
      <c r="B23" s="11">
        <v>2.8704039052790269</v>
      </c>
      <c r="C23" s="21">
        <v>7.4</v>
      </c>
      <c r="D23" s="21">
        <v>5570</v>
      </c>
      <c r="E23" s="21">
        <v>2.2800000000000001E-2</v>
      </c>
      <c r="F23" s="21">
        <v>10.8</v>
      </c>
      <c r="G23" s="21">
        <v>19.5</v>
      </c>
      <c r="H23" s="152">
        <v>12.6</v>
      </c>
    </row>
    <row r="24" spans="1:8">
      <c r="A24" s="102">
        <v>22</v>
      </c>
      <c r="B24" s="11">
        <v>2.6424645202421213</v>
      </c>
      <c r="C24" s="21">
        <v>4.7</v>
      </c>
      <c r="D24" s="21">
        <v>2880</v>
      </c>
      <c r="E24" s="21">
        <v>8.9501999999999998E-2</v>
      </c>
      <c r="F24" s="21">
        <v>8.9</v>
      </c>
      <c r="G24" s="21">
        <v>27.6</v>
      </c>
      <c r="H24" s="152">
        <v>15.7</v>
      </c>
    </row>
    <row r="25" spans="1:8">
      <c r="A25" s="102">
        <v>23</v>
      </c>
      <c r="B25" s="11">
        <v>3.0849335749367159</v>
      </c>
      <c r="C25" s="21">
        <v>8.6999999999999993</v>
      </c>
      <c r="D25" s="21">
        <v>5130</v>
      </c>
      <c r="E25" s="21">
        <v>3.0700000000000002E-2</v>
      </c>
      <c r="F25" s="21">
        <v>9.6</v>
      </c>
      <c r="G25" s="21">
        <v>22.7</v>
      </c>
      <c r="H25" s="152">
        <v>13.2</v>
      </c>
    </row>
    <row r="26" spans="1:8">
      <c r="A26" s="102">
        <v>24</v>
      </c>
      <c r="B26" s="11">
        <v>2.9858753573083936</v>
      </c>
      <c r="C26" s="21">
        <v>7.8</v>
      </c>
      <c r="D26" s="21">
        <v>5400</v>
      </c>
      <c r="E26" s="21">
        <v>4.1598000000000003E-2</v>
      </c>
      <c r="F26" s="21">
        <v>11.6</v>
      </c>
      <c r="G26" s="21">
        <v>17.600000000000001</v>
      </c>
      <c r="H26" s="152">
        <v>13.1</v>
      </c>
    </row>
    <row r="27" spans="1:8">
      <c r="A27" s="102">
        <v>25</v>
      </c>
      <c r="B27" s="11">
        <v>2.7185016888672742</v>
      </c>
      <c r="C27" s="21">
        <v>6.3</v>
      </c>
      <c r="D27" s="21">
        <v>4860</v>
      </c>
      <c r="E27" s="21">
        <v>6.9196999999999995E-2</v>
      </c>
      <c r="F27" s="21">
        <v>11.6</v>
      </c>
      <c r="G27" s="21">
        <v>19.600000000000001</v>
      </c>
      <c r="H27" s="152">
        <v>13</v>
      </c>
    </row>
    <row r="28" spans="1:8">
      <c r="A28" s="102">
        <v>26</v>
      </c>
      <c r="B28" s="11">
        <v>3.2995072987004876</v>
      </c>
      <c r="C28" s="21">
        <v>16</v>
      </c>
      <c r="D28" s="21">
        <v>6740</v>
      </c>
      <c r="E28" s="21">
        <v>4.1697999999999999E-2</v>
      </c>
      <c r="F28" s="21">
        <v>12.1</v>
      </c>
      <c r="G28" s="21">
        <v>15.2</v>
      </c>
      <c r="H28" s="152">
        <v>13.1</v>
      </c>
    </row>
    <row r="29" spans="1:8">
      <c r="A29" s="102">
        <v>27</v>
      </c>
      <c r="B29" s="11">
        <v>2.5340261060561349</v>
      </c>
      <c r="C29" s="21">
        <v>6.9</v>
      </c>
      <c r="D29" s="21">
        <v>5640</v>
      </c>
      <c r="E29" s="21">
        <v>3.6098999999999999E-2</v>
      </c>
      <c r="F29" s="21">
        <v>10.9</v>
      </c>
      <c r="G29" s="21">
        <v>13.9</v>
      </c>
      <c r="H29" s="152">
        <v>13.5</v>
      </c>
    </row>
    <row r="30" spans="1:8">
      <c r="A30" s="102">
        <v>28</v>
      </c>
      <c r="B30" s="11">
        <v>3.0849335749367159</v>
      </c>
      <c r="C30" s="21">
        <v>8.1999999999999993</v>
      </c>
      <c r="D30" s="21">
        <v>5370</v>
      </c>
      <c r="E30" s="21">
        <v>3.8200999999999999E-2</v>
      </c>
      <c r="F30" s="21">
        <v>11.2</v>
      </c>
      <c r="G30" s="21">
        <v>21.5</v>
      </c>
      <c r="H30" s="152">
        <v>15.2</v>
      </c>
    </row>
    <row r="31" spans="1:8">
      <c r="A31" s="102">
        <v>29</v>
      </c>
      <c r="B31" s="11">
        <v>3.0182843084265309</v>
      </c>
      <c r="C31" s="21">
        <v>16.600000000000001</v>
      </c>
      <c r="D31" s="21">
        <v>6370</v>
      </c>
      <c r="E31" s="21">
        <v>2.3400000000000001E-2</v>
      </c>
      <c r="F31" s="21">
        <v>10.7</v>
      </c>
      <c r="G31" s="21">
        <v>15.4</v>
      </c>
      <c r="H31" s="152">
        <v>11.9</v>
      </c>
    </row>
    <row r="32" spans="1:8">
      <c r="A32" s="102">
        <v>30</v>
      </c>
      <c r="B32" s="11">
        <v>2.842609239610562</v>
      </c>
      <c r="C32" s="21">
        <v>5.8</v>
      </c>
      <c r="D32" s="21">
        <v>3960</v>
      </c>
      <c r="E32" s="21">
        <v>7.5298000000000004E-2</v>
      </c>
      <c r="F32" s="21">
        <v>8.9</v>
      </c>
      <c r="G32" s="21">
        <v>23.7</v>
      </c>
      <c r="H32" s="152">
        <v>16.600000000000001</v>
      </c>
    </row>
    <row r="33" spans="1:8">
      <c r="A33" s="102">
        <v>31</v>
      </c>
      <c r="B33" s="11">
        <v>2.5717088318086878</v>
      </c>
      <c r="C33" s="21">
        <v>5.5</v>
      </c>
      <c r="D33" s="21">
        <v>4530</v>
      </c>
      <c r="E33" s="21">
        <v>4.1999000000000002E-2</v>
      </c>
      <c r="F33" s="21">
        <v>9.3000000000000007</v>
      </c>
      <c r="G33" s="21">
        <v>20</v>
      </c>
      <c r="H33" s="152">
        <v>14</v>
      </c>
    </row>
    <row r="34" spans="1:8">
      <c r="A34" s="102">
        <v>32</v>
      </c>
      <c r="B34" s="11">
        <v>2.8773713458697738</v>
      </c>
      <c r="C34" s="21">
        <v>9</v>
      </c>
      <c r="D34" s="21">
        <v>6170</v>
      </c>
      <c r="E34" s="21">
        <v>4.2698E-2</v>
      </c>
      <c r="F34" s="21">
        <v>10.9</v>
      </c>
      <c r="G34" s="21">
        <v>16.3</v>
      </c>
      <c r="H34" s="152">
        <v>12.5</v>
      </c>
    </row>
    <row r="35" spans="1:8">
      <c r="A35" s="102">
        <v>33</v>
      </c>
      <c r="B35" s="11">
        <v>3.030194785356751</v>
      </c>
      <c r="C35" s="21">
        <v>6.3</v>
      </c>
      <c r="D35" s="21">
        <v>4620</v>
      </c>
      <c r="E35" s="21">
        <v>4.9499000000000001E-2</v>
      </c>
      <c r="F35" s="21">
        <v>10.4</v>
      </c>
      <c r="G35" s="21">
        <v>23.3</v>
      </c>
      <c r="H35" s="152">
        <v>14.7</v>
      </c>
    </row>
    <row r="36" spans="1:8">
      <c r="A36" s="102">
        <v>34</v>
      </c>
      <c r="B36" s="11">
        <v>2.965201701025912</v>
      </c>
      <c r="C36" s="21">
        <v>9.6999999999999993</v>
      </c>
      <c r="D36" s="21">
        <v>5890</v>
      </c>
      <c r="E36" s="21">
        <v>4.0799000000000002E-2</v>
      </c>
      <c r="F36" s="21">
        <v>11.8</v>
      </c>
      <c r="G36" s="21">
        <v>16.600000000000001</v>
      </c>
      <c r="H36" s="152">
        <v>12.6</v>
      </c>
    </row>
    <row r="37" spans="1:8">
      <c r="A37" s="102">
        <v>35</v>
      </c>
      <c r="B37" s="11">
        <v>2.8149131812750738</v>
      </c>
      <c r="C37" s="21">
        <v>9.6999999999999993</v>
      </c>
      <c r="D37" s="21">
        <v>5720</v>
      </c>
      <c r="E37" s="21">
        <v>2.07E-2</v>
      </c>
      <c r="F37" s="21">
        <v>10.199999999999999</v>
      </c>
      <c r="G37" s="21">
        <v>15.8</v>
      </c>
      <c r="H37" s="152">
        <v>12.3</v>
      </c>
    </row>
    <row r="38" spans="1:8">
      <c r="A38" s="102">
        <v>36</v>
      </c>
      <c r="B38" s="11">
        <v>3.1044871113123951</v>
      </c>
      <c r="C38" s="21">
        <v>10.9</v>
      </c>
      <c r="D38" s="21">
        <v>5590</v>
      </c>
      <c r="E38" s="21">
        <v>6.8999999999999999E-3</v>
      </c>
      <c r="F38" s="21">
        <v>10</v>
      </c>
      <c r="G38" s="21">
        <v>15.3</v>
      </c>
      <c r="H38" s="152">
        <v>15</v>
      </c>
    </row>
    <row r="39" spans="1:8">
      <c r="A39" s="102">
        <v>37</v>
      </c>
      <c r="B39" s="11">
        <v>2.9196010237841108</v>
      </c>
      <c r="C39" s="21">
        <v>5.8</v>
      </c>
      <c r="D39" s="21">
        <v>3820</v>
      </c>
      <c r="E39" s="21">
        <v>4.5198000000000002E-2</v>
      </c>
      <c r="F39" s="21">
        <v>8.6999999999999993</v>
      </c>
      <c r="G39" s="21">
        <v>25.4</v>
      </c>
      <c r="H39" s="152">
        <v>17.7</v>
      </c>
    </row>
    <row r="40" spans="1:8">
      <c r="A40" s="102">
        <v>38</v>
      </c>
      <c r="B40" s="11">
        <v>2.7528164311882715</v>
      </c>
      <c r="C40" s="21">
        <v>5.0999999999999996</v>
      </c>
      <c r="D40" s="21">
        <v>4250</v>
      </c>
      <c r="E40" s="21">
        <v>5.3997999999999997E-2</v>
      </c>
      <c r="F40" s="21">
        <v>10.4</v>
      </c>
      <c r="G40" s="21">
        <v>22.5</v>
      </c>
      <c r="H40" s="152">
        <v>13.3</v>
      </c>
    </row>
    <row r="41" spans="1:8">
      <c r="A41" s="102">
        <v>39</v>
      </c>
      <c r="B41" s="11">
        <v>2.9169800473203824</v>
      </c>
      <c r="C41" s="21">
        <v>6.1</v>
      </c>
      <c r="D41" s="21">
        <v>3950</v>
      </c>
      <c r="E41" s="21">
        <v>4.7099000000000002E-2</v>
      </c>
      <c r="F41" s="21">
        <v>8.8000000000000007</v>
      </c>
      <c r="G41" s="21">
        <v>25.1</v>
      </c>
      <c r="H41" s="152">
        <v>14.9</v>
      </c>
    </row>
    <row r="42" spans="1:8">
      <c r="A42" s="102">
        <v>40</v>
      </c>
      <c r="B42" s="11">
        <v>3.0610753236297916</v>
      </c>
      <c r="C42" s="21">
        <v>8.1999999999999993</v>
      </c>
      <c r="D42" s="21">
        <v>4880</v>
      </c>
      <c r="E42" s="21">
        <v>3.8801000000000002E-2</v>
      </c>
      <c r="F42" s="21">
        <v>10.4</v>
      </c>
      <c r="G42" s="21">
        <v>22.8</v>
      </c>
      <c r="H42" s="152">
        <v>14.5</v>
      </c>
    </row>
    <row r="43" spans="1:8">
      <c r="A43" s="102">
        <v>41</v>
      </c>
      <c r="B43" s="11">
        <v>2.9444826721501687</v>
      </c>
      <c r="C43" s="21">
        <v>7.2</v>
      </c>
      <c r="D43" s="21">
        <v>5900</v>
      </c>
      <c r="E43" s="21">
        <v>2.5100000000000001E-2</v>
      </c>
      <c r="F43" s="21">
        <v>12.2</v>
      </c>
      <c r="G43" s="21">
        <v>14.4</v>
      </c>
      <c r="H43" s="152">
        <v>14.8</v>
      </c>
    </row>
    <row r="44" spans="1:8">
      <c r="A44" s="102">
        <v>42</v>
      </c>
      <c r="B44" s="11">
        <v>2.7339992865383871</v>
      </c>
      <c r="C44" s="21">
        <v>5.6</v>
      </c>
      <c r="D44" s="21">
        <v>4890</v>
      </c>
      <c r="E44" s="21">
        <v>8.8903999999999997E-2</v>
      </c>
      <c r="F44" s="21">
        <v>10.9</v>
      </c>
      <c r="G44" s="21">
        <v>17</v>
      </c>
      <c r="H44" s="152">
        <v>14.1</v>
      </c>
    </row>
    <row r="45" spans="1:8">
      <c r="A45" s="102">
        <v>43</v>
      </c>
      <c r="B45" s="11">
        <v>2.9153998352122699</v>
      </c>
      <c r="C45" s="21">
        <v>7.5</v>
      </c>
      <c r="D45" s="21">
        <v>4960</v>
      </c>
      <c r="E45" s="21">
        <v>5.4901999999999999E-2</v>
      </c>
      <c r="F45" s="21">
        <v>9.9</v>
      </c>
      <c r="G45" s="21">
        <v>22.4</v>
      </c>
      <c r="H45" s="152">
        <v>16.2</v>
      </c>
    </row>
    <row r="46" spans="1:8">
      <c r="A46" s="102">
        <v>44</v>
      </c>
      <c r="B46" s="11">
        <v>3.012837224705172</v>
      </c>
      <c r="C46" s="21">
        <v>9.5</v>
      </c>
      <c r="D46" s="21">
        <v>6220</v>
      </c>
      <c r="E46" s="21">
        <v>2.81E-2</v>
      </c>
      <c r="F46" s="21">
        <v>12.1</v>
      </c>
      <c r="G46" s="21">
        <v>16.2</v>
      </c>
      <c r="H46" s="152">
        <v>13.6</v>
      </c>
    </row>
    <row r="47" spans="1:8">
      <c r="A47" s="102">
        <v>45</v>
      </c>
      <c r="B47" s="11">
        <v>2.6580113966571126</v>
      </c>
      <c r="C47" s="21">
        <v>4.5999999999999996</v>
      </c>
      <c r="D47" s="21">
        <v>4570</v>
      </c>
      <c r="E47" s="21">
        <v>5.6202000000000002E-2</v>
      </c>
      <c r="F47" s="21">
        <v>8.8000000000000007</v>
      </c>
      <c r="G47" s="21">
        <v>24.9</v>
      </c>
      <c r="H47" s="152">
        <v>13.9</v>
      </c>
    </row>
    <row r="48" spans="1:8">
      <c r="A48" s="102">
        <v>46</v>
      </c>
      <c r="B48" s="11">
        <v>2.7058637122839193</v>
      </c>
      <c r="C48" s="21">
        <v>10.6</v>
      </c>
      <c r="D48" s="21">
        <v>5930</v>
      </c>
      <c r="E48" s="21">
        <v>4.6598000000000001E-2</v>
      </c>
      <c r="F48" s="21">
        <v>10.4</v>
      </c>
      <c r="G48" s="21">
        <v>17.100000000000001</v>
      </c>
      <c r="H48" s="152">
        <v>12.6</v>
      </c>
    </row>
    <row r="49" spans="1:8" ht="15" thickBot="1">
      <c r="A49" s="104">
        <v>47</v>
      </c>
      <c r="B49" s="105">
        <v>2.9289076902439528</v>
      </c>
      <c r="C49" s="114">
        <v>9</v>
      </c>
      <c r="D49" s="114">
        <v>5880</v>
      </c>
      <c r="E49" s="114">
        <v>5.2802000000000002E-2</v>
      </c>
      <c r="F49" s="114">
        <v>12.1</v>
      </c>
      <c r="G49" s="114">
        <v>16</v>
      </c>
      <c r="H49" s="153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6B8B-4B70-408B-8209-0A2F8D70C81E}">
  <dimension ref="A1:I23"/>
  <sheetViews>
    <sheetView workbookViewId="0">
      <selection activeCell="A22" sqref="A22:A23"/>
    </sheetView>
  </sheetViews>
  <sheetFormatPr defaultRowHeight="14.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>
      <c r="A1" t="s">
        <v>50</v>
      </c>
    </row>
    <row r="2" spans="1:9" ht="15" thickBot="1"/>
    <row r="3" spans="1:9">
      <c r="A3" s="16" t="s">
        <v>51</v>
      </c>
      <c r="B3" s="16"/>
    </row>
    <row r="4" spans="1:9">
      <c r="A4" t="s">
        <v>52</v>
      </c>
      <c r="B4">
        <v>0.85658105616812508</v>
      </c>
    </row>
    <row r="5" spans="1:9">
      <c r="A5" t="s">
        <v>53</v>
      </c>
      <c r="B5">
        <v>0.73373110578610068</v>
      </c>
    </row>
    <row r="6" spans="1:9">
      <c r="A6" t="s">
        <v>54</v>
      </c>
      <c r="B6">
        <v>0.69379077165401581</v>
      </c>
    </row>
    <row r="7" spans="1:9">
      <c r="A7" t="s">
        <v>55</v>
      </c>
      <c r="B7">
        <v>9.8786584526793453E-2</v>
      </c>
    </row>
    <row r="8" spans="1:9" ht="15" thickBot="1">
      <c r="A8" s="6" t="s">
        <v>56</v>
      </c>
      <c r="B8" s="6">
        <v>47</v>
      </c>
    </row>
    <row r="10" spans="1:9" ht="15" thickBot="1">
      <c r="A10" t="s">
        <v>57</v>
      </c>
    </row>
    <row r="11" spans="1:9">
      <c r="A11" s="14"/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</row>
    <row r="12" spans="1:9">
      <c r="A12" t="s">
        <v>58</v>
      </c>
      <c r="B12">
        <v>6</v>
      </c>
      <c r="C12">
        <v>1.0756535828188345</v>
      </c>
      <c r="D12">
        <v>0.17927559713647243</v>
      </c>
      <c r="E12">
        <v>18.370680209124217</v>
      </c>
      <c r="F12">
        <v>4.1313325901368751E-10</v>
      </c>
    </row>
    <row r="13" spans="1:9">
      <c r="A13" t="s">
        <v>59</v>
      </c>
      <c r="B13">
        <v>40</v>
      </c>
      <c r="C13">
        <v>0.39035157129877229</v>
      </c>
      <c r="D13">
        <v>9.758789282469307E-3</v>
      </c>
    </row>
    <row r="14" spans="1:9" ht="15" thickBot="1">
      <c r="A14" s="6" t="s">
        <v>60</v>
      </c>
      <c r="B14" s="6">
        <v>46</v>
      </c>
      <c r="C14" s="6">
        <v>1.4660051541176067</v>
      </c>
      <c r="D14" s="6"/>
      <c r="E14" s="6"/>
      <c r="F14" s="6"/>
    </row>
    <row r="15" spans="1:9" ht="15" thickBot="1"/>
    <row r="16" spans="1:9">
      <c r="A16" s="14"/>
      <c r="B16" s="14" t="s">
        <v>67</v>
      </c>
      <c r="C16" s="14" t="s">
        <v>55</v>
      </c>
      <c r="D16" s="14" t="s">
        <v>68</v>
      </c>
      <c r="E16" s="14" t="s">
        <v>69</v>
      </c>
      <c r="F16" s="14" t="s">
        <v>70</v>
      </c>
      <c r="G16" s="14" t="s">
        <v>71</v>
      </c>
      <c r="H16" s="14" t="s">
        <v>72</v>
      </c>
      <c r="I16" s="14" t="s">
        <v>73</v>
      </c>
    </row>
    <row r="17" spans="1:9">
      <c r="A17" t="s">
        <v>61</v>
      </c>
      <c r="B17">
        <v>-1.4032387744334796E-2</v>
      </c>
      <c r="C17">
        <v>0.489765749980967</v>
      </c>
      <c r="D17">
        <v>-2.8651223048733226E-2</v>
      </c>
      <c r="E17">
        <v>0.97728523389126187</v>
      </c>
      <c r="F17">
        <v>-1.0038858920457625</v>
      </c>
      <c r="G17">
        <v>0.97582111655709292</v>
      </c>
      <c r="H17">
        <v>-1.0038858920457625</v>
      </c>
      <c r="I17">
        <v>0.97582111655709292</v>
      </c>
    </row>
    <row r="18" spans="1:9">
      <c r="A18" t="s">
        <v>2</v>
      </c>
      <c r="B18">
        <v>4.4682925264095778E-2</v>
      </c>
      <c r="C18">
        <v>8.2834329958606668E-3</v>
      </c>
      <c r="D18">
        <v>5.3942520313044584</v>
      </c>
      <c r="E18">
        <v>3.3469108777398143E-6</v>
      </c>
      <c r="F18">
        <v>2.7941482688910814E-2</v>
      </c>
      <c r="G18">
        <v>6.1424367839280743E-2</v>
      </c>
      <c r="H18">
        <v>2.7941482688910814E-2</v>
      </c>
      <c r="I18">
        <v>6.1424367839280743E-2</v>
      </c>
    </row>
    <row r="19" spans="1:9">
      <c r="A19" t="s">
        <v>9</v>
      </c>
      <c r="B19">
        <v>9.0328767400104433E-5</v>
      </c>
      <c r="C19">
        <v>4.5476560963231205E-5</v>
      </c>
      <c r="D19">
        <v>1.9862708500129818</v>
      </c>
      <c r="E19">
        <v>5.3885047976176687E-2</v>
      </c>
      <c r="F19">
        <v>-1.5827907984451186E-6</v>
      </c>
      <c r="G19">
        <v>1.8224032559865399E-4</v>
      </c>
      <c r="H19">
        <v>-1.5827907984451186E-6</v>
      </c>
      <c r="I19">
        <v>1.8224032559865399E-4</v>
      </c>
    </row>
    <row r="20" spans="1:9">
      <c r="A20" t="s">
        <v>11</v>
      </c>
      <c r="B20">
        <v>-1.4553523834648538</v>
      </c>
      <c r="C20">
        <v>0.7732534740318977</v>
      </c>
      <c r="D20">
        <v>-1.88211554469501</v>
      </c>
      <c r="E20">
        <v>6.7109875209634892E-2</v>
      </c>
      <c r="F20">
        <v>-3.0181559502995539</v>
      </c>
      <c r="G20">
        <v>0.10745118336984594</v>
      </c>
      <c r="H20">
        <v>-3.0181559502995539</v>
      </c>
      <c r="I20">
        <v>0.10745118336984594</v>
      </c>
    </row>
    <row r="21" spans="1:9">
      <c r="A21" t="s">
        <v>1</v>
      </c>
      <c r="B21">
        <v>6.4791692066898415E-2</v>
      </c>
      <c r="C21">
        <v>2.1010732599086469E-2</v>
      </c>
      <c r="D21">
        <v>3.0837426425442924</v>
      </c>
      <c r="E21">
        <v>3.6962769637780639E-3</v>
      </c>
      <c r="F21">
        <v>2.2327417478578984E-2</v>
      </c>
      <c r="G21">
        <v>0.10725596665521785</v>
      </c>
      <c r="H21">
        <v>2.2327417478578984E-2</v>
      </c>
      <c r="I21">
        <v>0.10725596665521785</v>
      </c>
    </row>
    <row r="22" spans="1:9">
      <c r="A22" t="s">
        <v>10</v>
      </c>
      <c r="B22">
        <v>4.1856010411502963E-2</v>
      </c>
      <c r="C22">
        <v>8.5850284951803028E-3</v>
      </c>
      <c r="D22">
        <v>4.8754655194215406</v>
      </c>
      <c r="E22">
        <v>1.7593294417333929E-5</v>
      </c>
      <c r="F22">
        <v>2.4505020594815952E-2</v>
      </c>
      <c r="G22">
        <v>5.9207000228189977E-2</v>
      </c>
      <c r="H22">
        <v>2.4505020594815952E-2</v>
      </c>
      <c r="I22">
        <v>5.9207000228189977E-2</v>
      </c>
    </row>
    <row r="23" spans="1:9" ht="15" thickBot="1">
      <c r="A23" s="6" t="s">
        <v>0</v>
      </c>
      <c r="B23" s="6">
        <v>4.7074889981152411E-2</v>
      </c>
      <c r="C23" s="6">
        <v>1.5764277729943967E-2</v>
      </c>
      <c r="D23" s="6">
        <v>2.986174868749901</v>
      </c>
      <c r="E23" s="6">
        <v>4.8041824390484674E-3</v>
      </c>
      <c r="F23" s="6">
        <v>1.5214096215209409E-2</v>
      </c>
      <c r="G23" s="6">
        <v>7.893568374709542E-2</v>
      </c>
      <c r="H23" s="6">
        <v>1.5214096215209409E-2</v>
      </c>
      <c r="I23" s="6">
        <v>7.893568374709542E-2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F757-6DFB-4347-B1AD-A4B586FFF2CA}">
  <dimension ref="A2:F50"/>
  <sheetViews>
    <sheetView zoomScale="92" workbookViewId="0">
      <selection activeCell="F7" sqref="F7"/>
    </sheetView>
  </sheetViews>
  <sheetFormatPr defaultRowHeight="14.5"/>
  <cols>
    <col min="1" max="1" width="8.7265625" style="1"/>
    <col min="2" max="2" width="10.453125" customWidth="1"/>
    <col min="5" max="5" width="22.54296875" customWidth="1"/>
  </cols>
  <sheetData>
    <row r="2" spans="1:6">
      <c r="B2" s="1" t="s">
        <v>140</v>
      </c>
      <c r="C2" t="s">
        <v>140</v>
      </c>
    </row>
    <row r="3" spans="1:6">
      <c r="A3" s="17" t="s">
        <v>48</v>
      </c>
      <c r="B3" s="29" t="s">
        <v>74</v>
      </c>
      <c r="C3" s="18" t="s">
        <v>75</v>
      </c>
      <c r="E3" s="19" t="s">
        <v>76</v>
      </c>
      <c r="F3" s="20">
        <v>4</v>
      </c>
    </row>
    <row r="4" spans="1:6">
      <c r="A4" s="28">
        <v>1</v>
      </c>
      <c r="B4" s="33">
        <v>0.77534951296573229</v>
      </c>
      <c r="C4" s="30">
        <v>0.24839340232896007</v>
      </c>
      <c r="E4" s="21" t="s">
        <v>77</v>
      </c>
      <c r="F4" s="21">
        <f>A50</f>
        <v>47</v>
      </c>
    </row>
    <row r="5" spans="1:6">
      <c r="A5" s="28">
        <f t="shared" ref="A5:A50" si="0">A4+1</f>
        <v>2</v>
      </c>
      <c r="B5" s="34">
        <v>1.4092648606745524</v>
      </c>
      <c r="C5" s="31">
        <v>0.33476918666946759</v>
      </c>
      <c r="E5" s="12" t="s">
        <v>78</v>
      </c>
      <c r="F5" s="22">
        <f>2*POWER((F3+1)/F4,0.5)</f>
        <v>0.6523280730534422</v>
      </c>
    </row>
    <row r="6" spans="1:6">
      <c r="A6" s="28">
        <f t="shared" si="0"/>
        <v>3</v>
      </c>
      <c r="B6" s="34">
        <v>-0.28324509851742374</v>
      </c>
      <c r="C6" s="31">
        <v>-0.11242701400884715</v>
      </c>
      <c r="F6" s="23"/>
    </row>
    <row r="7" spans="1:6">
      <c r="A7" s="28">
        <f t="shared" si="0"/>
        <v>4</v>
      </c>
      <c r="B7" s="34">
        <v>0.67608286755515068</v>
      </c>
      <c r="C7" s="31">
        <v>0.27494540450892652</v>
      </c>
      <c r="E7" s="24" t="s">
        <v>79</v>
      </c>
      <c r="F7" s="25">
        <v>0.1</v>
      </c>
    </row>
    <row r="8" spans="1:6">
      <c r="A8" s="28">
        <f t="shared" si="0"/>
        <v>5</v>
      </c>
      <c r="B8" s="34">
        <v>0.3461187521886861</v>
      </c>
      <c r="C8" s="31">
        <v>0.1109514183404121</v>
      </c>
      <c r="E8" s="26" t="s">
        <v>80</v>
      </c>
      <c r="F8" s="10">
        <f>F4-F3-2</f>
        <v>41</v>
      </c>
    </row>
    <row r="9" spans="1:6">
      <c r="A9" s="28">
        <f t="shared" si="0"/>
        <v>6</v>
      </c>
      <c r="B9" s="34">
        <v>-1.1486670433346837</v>
      </c>
      <c r="C9" s="31">
        <v>-0.44996207788638776</v>
      </c>
      <c r="E9" s="12" t="s">
        <v>81</v>
      </c>
      <c r="F9" s="12">
        <f>_xlfn.T.INV(1-F7/2,F8)</f>
        <v>1.6828780021327077</v>
      </c>
    </row>
    <row r="10" spans="1:6">
      <c r="A10" s="28">
        <f t="shared" si="0"/>
        <v>7</v>
      </c>
      <c r="B10" s="34">
        <v>1.1266755095722802</v>
      </c>
      <c r="C10" s="31">
        <v>0.3724839793265593</v>
      </c>
    </row>
    <row r="11" spans="1:6">
      <c r="A11" s="28">
        <f t="shared" si="0"/>
        <v>8</v>
      </c>
      <c r="B11" s="34">
        <v>0.39991392219571931</v>
      </c>
      <c r="C11" s="31">
        <v>0.20808653084029188</v>
      </c>
    </row>
    <row r="12" spans="1:6">
      <c r="A12" s="28">
        <f t="shared" si="0"/>
        <v>9</v>
      </c>
      <c r="B12" s="34">
        <v>0.79284152447451905</v>
      </c>
      <c r="C12" s="31">
        <v>0.2213312300051383</v>
      </c>
    </row>
    <row r="13" spans="1:6">
      <c r="A13" s="28">
        <f t="shared" si="0"/>
        <v>10</v>
      </c>
      <c r="B13" s="34">
        <v>-0.28182096849774518</v>
      </c>
      <c r="C13" s="31">
        <v>-8.4959630877013942E-2</v>
      </c>
    </row>
    <row r="14" spans="1:6">
      <c r="A14" s="28">
        <f t="shared" si="0"/>
        <v>11</v>
      </c>
      <c r="B14" s="34">
        <v>1.5208404199457257</v>
      </c>
      <c r="C14" s="31">
        <v>0.57655202731302058</v>
      </c>
    </row>
    <row r="15" spans="1:6">
      <c r="A15" s="28">
        <f t="shared" si="0"/>
        <v>12</v>
      </c>
      <c r="B15" s="34">
        <v>0.59511375644968301</v>
      </c>
      <c r="C15" s="31">
        <v>0.17281798978128554</v>
      </c>
    </row>
    <row r="16" spans="1:6">
      <c r="A16" s="28">
        <f t="shared" si="0"/>
        <v>13</v>
      </c>
      <c r="B16" s="34">
        <v>-1.2335375115582421</v>
      </c>
      <c r="C16" s="31">
        <v>-0.3093091575056045</v>
      </c>
    </row>
    <row r="17" spans="1:3">
      <c r="A17" s="28">
        <f t="shared" si="0"/>
        <v>14</v>
      </c>
      <c r="B17" s="34">
        <v>3.0775624369972367E-2</v>
      </c>
      <c r="C17" s="31">
        <v>9.6926276135639658E-3</v>
      </c>
    </row>
    <row r="18" spans="1:3">
      <c r="A18" s="28">
        <f t="shared" si="0"/>
        <v>15</v>
      </c>
      <c r="B18" s="34">
        <v>0.80135689637586605</v>
      </c>
      <c r="C18" s="31">
        <v>0.24460477231864933</v>
      </c>
    </row>
    <row r="19" spans="1:3">
      <c r="A19" s="28">
        <f t="shared" si="0"/>
        <v>16</v>
      </c>
      <c r="B19" s="34">
        <v>0.3239504035439022</v>
      </c>
      <c r="C19" s="31">
        <v>0.10390330262606276</v>
      </c>
    </row>
    <row r="20" spans="1:3">
      <c r="A20" s="28">
        <f t="shared" si="0"/>
        <v>17</v>
      </c>
      <c r="B20" s="34">
        <v>-0.68355270463988538</v>
      </c>
      <c r="C20" s="31">
        <v>-0.20384677267494508</v>
      </c>
    </row>
    <row r="21" spans="1:3">
      <c r="A21" s="28">
        <f t="shared" si="0"/>
        <v>18</v>
      </c>
      <c r="B21" s="34">
        <v>0.818058709558943</v>
      </c>
      <c r="C21" s="31">
        <v>0.9323125372083706</v>
      </c>
    </row>
    <row r="22" spans="1:3">
      <c r="A22" s="28">
        <f t="shared" si="0"/>
        <v>19</v>
      </c>
      <c r="B22" s="34">
        <v>-2.0267217849472097</v>
      </c>
      <c r="C22" s="31">
        <v>-0.61025211781743882</v>
      </c>
    </row>
    <row r="23" spans="1:3">
      <c r="A23" s="28">
        <f t="shared" si="0"/>
        <v>20</v>
      </c>
      <c r="B23" s="34">
        <v>0.66952588124537427</v>
      </c>
      <c r="C23" s="31">
        <v>0.16873008584158375</v>
      </c>
    </row>
    <row r="24" spans="1:3">
      <c r="A24" s="28">
        <f t="shared" si="0"/>
        <v>21</v>
      </c>
      <c r="B24" s="34">
        <v>-9.1673307252568573E-2</v>
      </c>
      <c r="C24" s="31">
        <v>-2.6288523484084548E-2</v>
      </c>
    </row>
    <row r="25" spans="1:3">
      <c r="A25" s="28">
        <f t="shared" si="0"/>
        <v>22</v>
      </c>
      <c r="B25" s="34">
        <v>-1.5582696757401355</v>
      </c>
      <c r="C25" s="31">
        <v>-0.77725506685320422</v>
      </c>
    </row>
    <row r="26" spans="1:3">
      <c r="A26" s="28">
        <f t="shared" si="0"/>
        <v>23</v>
      </c>
      <c r="B26" s="34">
        <v>1.096322403980166</v>
      </c>
      <c r="C26" s="31">
        <v>0.29567873191659666</v>
      </c>
    </row>
    <row r="27" spans="1:3">
      <c r="A27" s="28">
        <f t="shared" si="0"/>
        <v>24</v>
      </c>
      <c r="B27" s="34">
        <v>0.60211241810550986</v>
      </c>
      <c r="C27" s="31">
        <v>0.14754902715414164</v>
      </c>
    </row>
    <row r="28" spans="1:3">
      <c r="A28" s="28">
        <f t="shared" si="0"/>
        <v>25</v>
      </c>
      <c r="B28" s="34">
        <v>-0.90435503852551102</v>
      </c>
      <c r="C28" s="31">
        <v>-0.32194811775635285</v>
      </c>
    </row>
    <row r="29" spans="1:3">
      <c r="A29" s="28">
        <f t="shared" si="0"/>
        <v>26</v>
      </c>
      <c r="B29" s="34">
        <v>0.64567336730613634</v>
      </c>
      <c r="C29" s="31">
        <v>0.32722118677084805</v>
      </c>
    </row>
    <row r="30" spans="1:3">
      <c r="A30" s="28">
        <f t="shared" si="0"/>
        <v>27</v>
      </c>
      <c r="B30" s="34">
        <v>-2.4393921053458589</v>
      </c>
      <c r="C30" s="31">
        <v>-0.68056903718977646</v>
      </c>
    </row>
    <row r="31" spans="1:3">
      <c r="A31" s="28">
        <f t="shared" si="0"/>
        <v>28</v>
      </c>
      <c r="B31" s="34">
        <v>1.2225354764487206</v>
      </c>
      <c r="C31" s="31">
        <v>0.23958887208238774</v>
      </c>
    </row>
    <row r="32" spans="1:3">
      <c r="A32" s="28">
        <f t="shared" si="0"/>
        <v>29</v>
      </c>
      <c r="B32" s="34">
        <v>-2.3947283888221911</v>
      </c>
      <c r="C32" s="31">
        <v>-1.3599200745690703</v>
      </c>
    </row>
    <row r="33" spans="1:3">
      <c r="A33" s="28">
        <f t="shared" si="0"/>
        <v>30</v>
      </c>
      <c r="B33" s="34">
        <v>0.27393255281929474</v>
      </c>
      <c r="C33" s="31">
        <v>8.1268921774539399E-2</v>
      </c>
    </row>
    <row r="34" spans="1:3">
      <c r="A34" s="1">
        <f t="shared" si="0"/>
        <v>31</v>
      </c>
      <c r="B34" s="34">
        <v>-1.891524012053686</v>
      </c>
      <c r="C34" s="31">
        <v>-0.56138361154420413</v>
      </c>
    </row>
    <row r="35" spans="1:3">
      <c r="A35" s="1">
        <f t="shared" si="0"/>
        <v>32</v>
      </c>
      <c r="B35" s="34">
        <v>-2.0837242451848929E-2</v>
      </c>
      <c r="C35" s="31">
        <v>-6.0450651803698758E-3</v>
      </c>
    </row>
    <row r="36" spans="1:3">
      <c r="A36" s="1">
        <f t="shared" si="0"/>
        <v>33</v>
      </c>
      <c r="B36" s="34">
        <v>1.3455052160917236</v>
      </c>
      <c r="C36" s="31">
        <v>0.27477200916852523</v>
      </c>
    </row>
    <row r="37" spans="1:3">
      <c r="A37" s="1">
        <f t="shared" si="0"/>
        <v>34</v>
      </c>
      <c r="B37" s="34">
        <v>-2.1664401679684631E-2</v>
      </c>
      <c r="C37" s="31">
        <v>-4.9225837052151193E-3</v>
      </c>
    </row>
    <row r="38" spans="1:3">
      <c r="A38" s="1">
        <f t="shared" si="0"/>
        <v>35</v>
      </c>
      <c r="B38" s="34">
        <v>-1.2552258952774522</v>
      </c>
      <c r="C38" s="31">
        <v>-0.3532997252042494</v>
      </c>
    </row>
    <row r="39" spans="1:3">
      <c r="A39" s="1">
        <f t="shared" si="0"/>
        <v>36</v>
      </c>
      <c r="B39" s="34">
        <v>0.29909168780604695</v>
      </c>
      <c r="C39" s="31">
        <v>0.1165224227346722</v>
      </c>
    </row>
    <row r="40" spans="1:3">
      <c r="A40" s="1">
        <f t="shared" si="0"/>
        <v>37</v>
      </c>
      <c r="B40" s="34">
        <v>0.43131852505066781</v>
      </c>
      <c r="C40" s="31">
        <v>0.15168881509040538</v>
      </c>
    </row>
    <row r="41" spans="1:3">
      <c r="A41" s="1">
        <f t="shared" si="0"/>
        <v>38</v>
      </c>
      <c r="B41" s="34">
        <v>-0.51598922082072163</v>
      </c>
      <c r="C41" s="31">
        <v>-0.1398749187092235</v>
      </c>
    </row>
    <row r="42" spans="1:3">
      <c r="A42" s="1">
        <f t="shared" si="0"/>
        <v>39</v>
      </c>
      <c r="B42" s="34">
        <v>0.37906531512500102</v>
      </c>
      <c r="C42" s="31">
        <v>0.12227475668783115</v>
      </c>
    </row>
    <row r="43" spans="1:3">
      <c r="A43" s="1">
        <f t="shared" si="0"/>
        <v>40</v>
      </c>
      <c r="B43" s="34">
        <v>0.85875553322542741</v>
      </c>
      <c r="C43" s="31">
        <v>0.17256306699535587</v>
      </c>
    </row>
    <row r="44" spans="1:3">
      <c r="A44" s="1">
        <f t="shared" si="0"/>
        <v>41</v>
      </c>
      <c r="B44" s="34">
        <v>0.55352959974798155</v>
      </c>
      <c r="C44" s="31">
        <v>0.21033570501458038</v>
      </c>
    </row>
    <row r="45" spans="1:3">
      <c r="A45" s="1">
        <f t="shared" si="0"/>
        <v>42</v>
      </c>
      <c r="B45" s="34">
        <v>-6.9905517005948853E-2</v>
      </c>
      <c r="C45" s="31">
        <v>-2.7674877905978057E-2</v>
      </c>
    </row>
    <row r="46" spans="1:3">
      <c r="A46" s="1">
        <f t="shared" si="0"/>
        <v>43</v>
      </c>
      <c r="B46" s="34">
        <v>0.37644499536535503</v>
      </c>
      <c r="C46" s="31">
        <v>6.9055824022800652E-2</v>
      </c>
    </row>
    <row r="47" spans="1:3">
      <c r="A47" s="1">
        <f t="shared" si="0"/>
        <v>44</v>
      </c>
      <c r="B47" s="34">
        <v>0.43422946563441189</v>
      </c>
      <c r="C47" s="31">
        <v>0.12085449274885814</v>
      </c>
    </row>
    <row r="48" spans="1:3">
      <c r="A48" s="1">
        <f t="shared" si="0"/>
        <v>45</v>
      </c>
      <c r="B48" s="34">
        <v>-0.49565234684817838</v>
      </c>
      <c r="C48" s="31">
        <v>-0.20214851871898809</v>
      </c>
    </row>
    <row r="49" spans="1:3">
      <c r="A49" s="1">
        <f t="shared" si="0"/>
        <v>46</v>
      </c>
      <c r="B49" s="34">
        <v>-2.0750660408403974</v>
      </c>
      <c r="C49" s="31">
        <v>-0.51358838303539422</v>
      </c>
    </row>
    <row r="50" spans="1:3">
      <c r="A50" s="7">
        <f t="shared" si="0"/>
        <v>47</v>
      </c>
      <c r="B50" s="35">
        <v>6.6300537366315693E-2</v>
      </c>
      <c r="C50" s="32">
        <v>1.953180687070832E-2</v>
      </c>
    </row>
  </sheetData>
  <conditionalFormatting sqref="B4:B50">
    <cfRule type="cellIs" dxfId="3" priority="1" operator="greaterThan">
      <formula>$F$9</formula>
    </cfRule>
    <cfRule type="cellIs" priority="3" operator="greaterThan">
      <formula>$F$9</formula>
    </cfRule>
  </conditionalFormatting>
  <conditionalFormatting sqref="C4:C50">
    <cfRule type="cellIs" dxfId="2" priority="2" operator="greaterThan">
      <formula>$F$5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445E-7613-4B42-8E07-0422D4251733}">
  <dimension ref="A1:C48"/>
  <sheetViews>
    <sheetView zoomScale="105" workbookViewId="0">
      <selection activeCell="N17" sqref="N17"/>
    </sheetView>
  </sheetViews>
  <sheetFormatPr defaultRowHeight="14.5"/>
  <sheetData>
    <row r="1" spans="1:3">
      <c r="A1" t="s">
        <v>27</v>
      </c>
      <c r="B1" s="37" t="s">
        <v>10</v>
      </c>
      <c r="C1" s="36" t="s">
        <v>0</v>
      </c>
    </row>
    <row r="2" spans="1:3">
      <c r="A2" s="11">
        <v>2.8981764834976764</v>
      </c>
      <c r="B2" s="1">
        <v>26.1</v>
      </c>
      <c r="C2" s="1">
        <v>15.1</v>
      </c>
    </row>
    <row r="3" spans="1:3">
      <c r="A3" s="11">
        <v>3.2135177569963047</v>
      </c>
      <c r="B3" s="1">
        <v>19.399999999999999</v>
      </c>
      <c r="C3" s="1">
        <v>14.3</v>
      </c>
    </row>
    <row r="4" spans="1:3">
      <c r="A4" s="11">
        <v>2.761927838420529</v>
      </c>
      <c r="B4" s="1">
        <v>25</v>
      </c>
      <c r="C4" s="1">
        <v>14.2</v>
      </c>
    </row>
    <row r="5" spans="1:3">
      <c r="A5" s="11">
        <v>3.2942457161381182</v>
      </c>
      <c r="B5" s="1">
        <v>16.7</v>
      </c>
      <c r="C5" s="1">
        <v>13.6</v>
      </c>
    </row>
    <row r="6" spans="1:3">
      <c r="A6" s="11">
        <v>3.0913151596972228</v>
      </c>
      <c r="B6" s="1">
        <v>17.399999999999999</v>
      </c>
      <c r="C6" s="1">
        <v>14.1</v>
      </c>
    </row>
    <row r="7" spans="1:3">
      <c r="A7" s="11">
        <v>2.8337843746564788</v>
      </c>
      <c r="B7" s="1">
        <v>12.6</v>
      </c>
      <c r="C7" s="1">
        <v>12.1</v>
      </c>
    </row>
    <row r="8" spans="1:3">
      <c r="A8" s="11">
        <v>2.9836262871245345</v>
      </c>
      <c r="B8" s="1">
        <v>16.8</v>
      </c>
      <c r="C8" s="1">
        <v>12.7</v>
      </c>
    </row>
    <row r="9" spans="1:3">
      <c r="A9" s="11">
        <v>3.1917303933628562</v>
      </c>
      <c r="B9" s="1">
        <v>20.6</v>
      </c>
      <c r="C9" s="1">
        <v>13.1</v>
      </c>
    </row>
    <row r="10" spans="1:3">
      <c r="A10" s="11">
        <v>2.932473764677153</v>
      </c>
      <c r="B10" s="1">
        <v>23.9</v>
      </c>
      <c r="C10" s="1">
        <v>15.7</v>
      </c>
    </row>
    <row r="11" spans="1:3">
      <c r="A11" s="11">
        <v>2.8481891169913989</v>
      </c>
      <c r="B11" s="1">
        <v>17.399999999999999</v>
      </c>
      <c r="C11" s="1">
        <v>14</v>
      </c>
    </row>
    <row r="12" spans="1:3">
      <c r="A12" s="11">
        <v>3.2237554536572413</v>
      </c>
      <c r="B12" s="1">
        <v>17</v>
      </c>
      <c r="C12" s="1">
        <v>12.4</v>
      </c>
    </row>
    <row r="13" spans="1:3">
      <c r="A13" s="11">
        <v>2.9289076902439528</v>
      </c>
      <c r="B13" s="1">
        <v>17.2</v>
      </c>
      <c r="C13" s="1">
        <v>13.4</v>
      </c>
    </row>
    <row r="14" spans="1:3">
      <c r="A14" s="11">
        <v>2.7084209001347128</v>
      </c>
      <c r="B14" s="1">
        <v>20.6</v>
      </c>
      <c r="C14" s="1">
        <v>12.8</v>
      </c>
    </row>
    <row r="15" spans="1:3">
      <c r="A15" s="11">
        <v>2.8221680793680175</v>
      </c>
      <c r="B15" s="1">
        <v>19</v>
      </c>
      <c r="C15" s="1">
        <v>13.5</v>
      </c>
    </row>
    <row r="16" spans="1:3">
      <c r="A16" s="11">
        <v>2.9020028913507296</v>
      </c>
      <c r="B16" s="1">
        <v>26.4</v>
      </c>
      <c r="C16" s="1">
        <v>15.2</v>
      </c>
    </row>
    <row r="17" spans="1:3">
      <c r="A17" s="11">
        <v>2.9758911364017928</v>
      </c>
      <c r="B17" s="1">
        <v>24.7</v>
      </c>
      <c r="C17" s="1">
        <v>14.2</v>
      </c>
    </row>
    <row r="18" spans="1:3">
      <c r="A18" s="11">
        <v>2.7315887651867388</v>
      </c>
      <c r="B18" s="1">
        <v>16.600000000000001</v>
      </c>
      <c r="C18" s="1">
        <v>14.3</v>
      </c>
    </row>
    <row r="19" spans="1:3">
      <c r="A19" s="11">
        <v>2.9680157139936418</v>
      </c>
      <c r="B19" s="1">
        <v>16.5</v>
      </c>
      <c r="C19" s="1">
        <v>13.5</v>
      </c>
    </row>
    <row r="20" spans="1:3">
      <c r="A20" s="11">
        <v>2.8750612633917001</v>
      </c>
      <c r="B20" s="1">
        <v>13.5</v>
      </c>
      <c r="C20" s="1">
        <v>13</v>
      </c>
    </row>
    <row r="21" spans="1:3">
      <c r="A21" s="11">
        <v>3.0881360887005513</v>
      </c>
      <c r="B21" s="1">
        <v>16.600000000000001</v>
      </c>
      <c r="C21" s="1">
        <v>12.5</v>
      </c>
    </row>
    <row r="22" spans="1:3">
      <c r="A22" s="11">
        <v>2.8704039052790269</v>
      </c>
      <c r="B22" s="1">
        <v>19.5</v>
      </c>
      <c r="C22" s="1">
        <v>12.6</v>
      </c>
    </row>
    <row r="23" spans="1:3">
      <c r="A23" s="11">
        <v>2.6424645202421213</v>
      </c>
      <c r="B23" s="1">
        <v>27.6</v>
      </c>
      <c r="C23" s="1">
        <v>15.7</v>
      </c>
    </row>
    <row r="24" spans="1:3">
      <c r="A24" s="11">
        <v>3.0849335749367159</v>
      </c>
      <c r="B24" s="1">
        <v>22.7</v>
      </c>
      <c r="C24" s="1">
        <v>13.2</v>
      </c>
    </row>
    <row r="25" spans="1:3">
      <c r="A25" s="11">
        <v>2.9858753573083936</v>
      </c>
      <c r="B25" s="1">
        <v>17.600000000000001</v>
      </c>
      <c r="C25" s="1">
        <v>13.1</v>
      </c>
    </row>
    <row r="26" spans="1:3">
      <c r="A26" s="11">
        <v>2.7185016888672742</v>
      </c>
      <c r="B26" s="1">
        <v>19.600000000000001</v>
      </c>
      <c r="C26" s="1">
        <v>13</v>
      </c>
    </row>
    <row r="27" spans="1:3">
      <c r="A27" s="11">
        <v>3.2995072987004876</v>
      </c>
      <c r="B27" s="1">
        <v>15.2</v>
      </c>
      <c r="C27" s="1">
        <v>13.1</v>
      </c>
    </row>
    <row r="28" spans="1:3">
      <c r="A28" s="11">
        <v>2.5340261060561349</v>
      </c>
      <c r="B28" s="1">
        <v>13.9</v>
      </c>
      <c r="C28" s="1">
        <v>13.5</v>
      </c>
    </row>
    <row r="29" spans="1:3">
      <c r="A29" s="11">
        <v>3.0849335749367159</v>
      </c>
      <c r="B29" s="1">
        <v>21.5</v>
      </c>
      <c r="C29" s="1">
        <v>15.2</v>
      </c>
    </row>
    <row r="30" spans="1:3">
      <c r="A30" s="11">
        <v>3.0182843084265309</v>
      </c>
      <c r="B30" s="1">
        <v>15.4</v>
      </c>
      <c r="C30" s="1">
        <v>11.9</v>
      </c>
    </row>
    <row r="31" spans="1:3">
      <c r="A31" s="11">
        <v>2.842609239610562</v>
      </c>
      <c r="B31" s="1">
        <v>23.7</v>
      </c>
      <c r="C31" s="1">
        <v>16.600000000000001</v>
      </c>
    </row>
    <row r="32" spans="1:3">
      <c r="A32" s="11">
        <v>2.5717088318086878</v>
      </c>
      <c r="B32" s="1">
        <v>20</v>
      </c>
      <c r="C32" s="1">
        <v>14</v>
      </c>
    </row>
    <row r="33" spans="1:3">
      <c r="A33" s="11">
        <v>2.8773713458697738</v>
      </c>
      <c r="B33" s="1">
        <v>16.3</v>
      </c>
      <c r="C33" s="1">
        <v>12.5</v>
      </c>
    </row>
    <row r="34" spans="1:3">
      <c r="A34" s="11">
        <v>3.030194785356751</v>
      </c>
      <c r="B34" s="1">
        <v>23.3</v>
      </c>
      <c r="C34" s="1">
        <v>14.7</v>
      </c>
    </row>
    <row r="35" spans="1:3">
      <c r="A35" s="11">
        <v>2.965201701025912</v>
      </c>
      <c r="B35" s="1">
        <v>16.600000000000001</v>
      </c>
      <c r="C35" s="1">
        <v>12.6</v>
      </c>
    </row>
    <row r="36" spans="1:3">
      <c r="A36" s="11">
        <v>2.8149131812750738</v>
      </c>
      <c r="B36" s="1">
        <v>15.8</v>
      </c>
      <c r="C36" s="1">
        <v>12.3</v>
      </c>
    </row>
    <row r="37" spans="1:3">
      <c r="A37" s="11">
        <v>3.1044871113123951</v>
      </c>
      <c r="B37" s="1">
        <v>15.3</v>
      </c>
      <c r="C37" s="1">
        <v>15</v>
      </c>
    </row>
    <row r="38" spans="1:3">
      <c r="A38" s="11">
        <v>2.9196010237841108</v>
      </c>
      <c r="B38" s="1">
        <v>25.4</v>
      </c>
      <c r="C38" s="1">
        <v>17.7</v>
      </c>
    </row>
    <row r="39" spans="1:3">
      <c r="A39" s="11">
        <v>2.7528164311882715</v>
      </c>
      <c r="B39" s="1">
        <v>22.5</v>
      </c>
      <c r="C39" s="1">
        <v>13.3</v>
      </c>
    </row>
    <row r="40" spans="1:3">
      <c r="A40" s="11">
        <v>2.9169800473203824</v>
      </c>
      <c r="B40" s="1">
        <v>25.1</v>
      </c>
      <c r="C40" s="1">
        <v>14.9</v>
      </c>
    </row>
    <row r="41" spans="1:3">
      <c r="A41" s="11">
        <v>3.0610753236297916</v>
      </c>
      <c r="B41" s="1">
        <v>22.8</v>
      </c>
      <c r="C41" s="1">
        <v>14.5</v>
      </c>
    </row>
    <row r="42" spans="1:3">
      <c r="A42" s="11">
        <v>2.9444826721501687</v>
      </c>
      <c r="B42" s="1">
        <v>14.4</v>
      </c>
      <c r="C42" s="1">
        <v>14.8</v>
      </c>
    </row>
    <row r="43" spans="1:3">
      <c r="A43" s="11">
        <v>2.7339992865383871</v>
      </c>
      <c r="B43" s="1">
        <v>17</v>
      </c>
      <c r="C43" s="1">
        <v>14.1</v>
      </c>
    </row>
    <row r="44" spans="1:3">
      <c r="A44" s="11">
        <v>2.9153998352122699</v>
      </c>
      <c r="B44" s="1">
        <v>22.4</v>
      </c>
      <c r="C44" s="1">
        <v>16.2</v>
      </c>
    </row>
    <row r="45" spans="1:3">
      <c r="A45" s="11">
        <v>3.012837224705172</v>
      </c>
      <c r="B45" s="1">
        <v>16.2</v>
      </c>
      <c r="C45" s="1">
        <v>13.6</v>
      </c>
    </row>
    <row r="46" spans="1:3">
      <c r="A46" s="11">
        <v>2.6580113966571126</v>
      </c>
      <c r="B46" s="1">
        <v>24.9</v>
      </c>
      <c r="C46" s="1">
        <v>13.9</v>
      </c>
    </row>
    <row r="47" spans="1:3">
      <c r="A47" s="11">
        <v>2.7058637122839193</v>
      </c>
      <c r="B47" s="1">
        <v>17.100000000000001</v>
      </c>
      <c r="C47" s="1">
        <v>12.6</v>
      </c>
    </row>
    <row r="48" spans="1:3">
      <c r="A48" s="13">
        <v>2.9289076902439528</v>
      </c>
      <c r="B48" s="7">
        <v>16</v>
      </c>
      <c r="C48" s="7">
        <v>13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0ED9-F24C-458C-B2F4-4B08E9813015}">
  <dimension ref="A1:I50"/>
  <sheetViews>
    <sheetView workbookViewId="0">
      <selection activeCell="L24" sqref="L24"/>
    </sheetView>
  </sheetViews>
  <sheetFormatPr defaultRowHeight="14.5"/>
  <cols>
    <col min="1" max="1" width="8.7265625" style="10"/>
    <col min="2" max="2" width="9.81640625" style="10" bestFit="1" customWidth="1"/>
    <col min="3" max="6" width="8.7265625" style="10"/>
    <col min="7" max="7" width="6.453125" style="10" customWidth="1"/>
    <col min="8" max="8" width="7.54296875" style="10" customWidth="1"/>
    <col min="9" max="9" width="8.7265625" style="161"/>
  </cols>
  <sheetData>
    <row r="1" spans="1:9" ht="16" thickBot="1">
      <c r="A1" s="171"/>
      <c r="B1" s="160" t="s">
        <v>43</v>
      </c>
      <c r="C1" s="160" t="s">
        <v>82</v>
      </c>
      <c r="D1" s="160" t="s">
        <v>83</v>
      </c>
      <c r="E1" s="160" t="s">
        <v>84</v>
      </c>
      <c r="F1" s="160" t="s">
        <v>85</v>
      </c>
      <c r="G1" s="160" t="s">
        <v>86</v>
      </c>
      <c r="H1" s="160" t="s">
        <v>87</v>
      </c>
      <c r="I1" s="151" t="s">
        <v>88</v>
      </c>
    </row>
    <row r="2" spans="1:9" ht="15" thickBot="1">
      <c r="A2" s="168" t="s">
        <v>48</v>
      </c>
      <c r="B2" s="114" t="s">
        <v>27</v>
      </c>
      <c r="C2" s="114" t="s">
        <v>2</v>
      </c>
      <c r="D2" s="114" t="s">
        <v>9</v>
      </c>
      <c r="E2" s="114" t="s">
        <v>11</v>
      </c>
      <c r="F2" s="114" t="s">
        <v>1</v>
      </c>
      <c r="G2" s="172" t="s">
        <v>10</v>
      </c>
      <c r="H2" s="173" t="s">
        <v>0</v>
      </c>
      <c r="I2" s="153" t="s">
        <v>89</v>
      </c>
    </row>
    <row r="3" spans="1:9">
      <c r="A3" s="167">
        <v>1</v>
      </c>
      <c r="B3" s="169">
        <v>2.8981764834976764</v>
      </c>
      <c r="C3" s="21">
        <v>5.8</v>
      </c>
      <c r="D3" s="21">
        <v>3940</v>
      </c>
      <c r="E3" s="21">
        <v>8.4601999999999997E-2</v>
      </c>
      <c r="F3" s="21">
        <v>9.1</v>
      </c>
      <c r="G3" s="21">
        <v>26.1</v>
      </c>
      <c r="H3" s="21">
        <v>15.1</v>
      </c>
      <c r="I3" s="152">
        <f t="array" ref="I3:I49">H3:H49*G3:G49</f>
        <v>394.11</v>
      </c>
    </row>
    <row r="4" spans="1:9">
      <c r="A4" s="167">
        <f t="shared" ref="A4:A49" si="0">A3+1</f>
        <v>2</v>
      </c>
      <c r="B4" s="169">
        <v>3.2135177569963047</v>
      </c>
      <c r="C4" s="21">
        <v>10.3</v>
      </c>
      <c r="D4" s="21">
        <v>5570</v>
      </c>
      <c r="E4" s="21">
        <v>2.9599E-2</v>
      </c>
      <c r="F4" s="21">
        <v>11.3</v>
      </c>
      <c r="G4" s="21">
        <v>19.399999999999999</v>
      </c>
      <c r="H4" s="21">
        <v>14.3</v>
      </c>
      <c r="I4" s="152">
        <v>277.42</v>
      </c>
    </row>
    <row r="5" spans="1:9">
      <c r="A5" s="167">
        <f t="shared" si="0"/>
        <v>3</v>
      </c>
      <c r="B5" s="169">
        <v>2.761927838420529</v>
      </c>
      <c r="C5" s="21">
        <v>4.5</v>
      </c>
      <c r="D5" s="21">
        <v>3180</v>
      </c>
      <c r="E5" s="21">
        <v>8.3401000000000003E-2</v>
      </c>
      <c r="F5" s="21">
        <v>8.9</v>
      </c>
      <c r="G5" s="21">
        <v>25</v>
      </c>
      <c r="H5" s="21">
        <v>14.2</v>
      </c>
      <c r="I5" s="152">
        <v>355</v>
      </c>
    </row>
    <row r="6" spans="1:9">
      <c r="A6" s="167">
        <f t="shared" si="0"/>
        <v>4</v>
      </c>
      <c r="B6" s="169">
        <v>3.2942457161381182</v>
      </c>
      <c r="C6" s="21">
        <v>14.9</v>
      </c>
      <c r="D6" s="21">
        <v>6730</v>
      </c>
      <c r="E6" s="21">
        <v>1.5800999999999999E-2</v>
      </c>
      <c r="F6" s="21">
        <v>12.1</v>
      </c>
      <c r="G6" s="21">
        <v>16.7</v>
      </c>
      <c r="H6" s="21">
        <v>13.6</v>
      </c>
      <c r="I6" s="152">
        <v>227.11999999999998</v>
      </c>
    </row>
    <row r="7" spans="1:9">
      <c r="A7" s="167">
        <f t="shared" si="0"/>
        <v>5</v>
      </c>
      <c r="B7" s="169">
        <v>3.0913151596972228</v>
      </c>
      <c r="C7" s="21">
        <v>10.9</v>
      </c>
      <c r="D7" s="21">
        <v>5780</v>
      </c>
      <c r="E7" s="21">
        <v>4.1398999999999998E-2</v>
      </c>
      <c r="F7" s="21">
        <v>12.1</v>
      </c>
      <c r="G7" s="21">
        <v>17.399999999999999</v>
      </c>
      <c r="H7" s="21">
        <v>14.1</v>
      </c>
      <c r="I7" s="152">
        <v>245.33999999999997</v>
      </c>
    </row>
    <row r="8" spans="1:9">
      <c r="A8" s="167">
        <f t="shared" si="0"/>
        <v>6</v>
      </c>
      <c r="B8" s="169">
        <v>2.8337843746564788</v>
      </c>
      <c r="C8" s="21">
        <v>11.8</v>
      </c>
      <c r="D8" s="21">
        <v>6890</v>
      </c>
      <c r="E8" s="21">
        <v>3.4201000000000002E-2</v>
      </c>
      <c r="F8" s="21">
        <v>11</v>
      </c>
      <c r="G8" s="21">
        <v>12.6</v>
      </c>
      <c r="H8" s="21">
        <v>12.1</v>
      </c>
      <c r="I8" s="152">
        <v>152.45999999999998</v>
      </c>
    </row>
    <row r="9" spans="1:9">
      <c r="A9" s="167">
        <f t="shared" si="0"/>
        <v>7</v>
      </c>
      <c r="B9" s="169">
        <v>2.9836262871245345</v>
      </c>
      <c r="C9" s="21">
        <v>8.1999999999999993</v>
      </c>
      <c r="D9" s="21">
        <v>6200</v>
      </c>
      <c r="E9" s="21">
        <v>4.2099999999999999E-2</v>
      </c>
      <c r="F9" s="21">
        <v>11.1</v>
      </c>
      <c r="G9" s="21">
        <v>16.8</v>
      </c>
      <c r="H9" s="21">
        <v>12.7</v>
      </c>
      <c r="I9" s="152">
        <v>213.35999999999999</v>
      </c>
    </row>
    <row r="10" spans="1:9">
      <c r="A10" s="167">
        <f t="shared" si="0"/>
        <v>8</v>
      </c>
      <c r="B10" s="169">
        <v>3.1917303933628562</v>
      </c>
      <c r="C10" s="21">
        <v>11.5</v>
      </c>
      <c r="D10" s="21">
        <v>4720</v>
      </c>
      <c r="E10" s="21">
        <v>4.0099000000000003E-2</v>
      </c>
      <c r="F10" s="21">
        <v>10.9</v>
      </c>
      <c r="G10" s="21">
        <v>20.6</v>
      </c>
      <c r="H10" s="21">
        <v>13.1</v>
      </c>
      <c r="I10" s="152">
        <v>269.86</v>
      </c>
    </row>
    <row r="11" spans="1:9">
      <c r="A11" s="167">
        <f t="shared" si="0"/>
        <v>9</v>
      </c>
      <c r="B11" s="169">
        <v>2.932473764677153</v>
      </c>
      <c r="C11" s="21">
        <v>6.5</v>
      </c>
      <c r="D11" s="21">
        <v>4210</v>
      </c>
      <c r="E11" s="21">
        <v>7.1696999999999997E-2</v>
      </c>
      <c r="F11" s="21">
        <v>9</v>
      </c>
      <c r="G11" s="21">
        <v>23.9</v>
      </c>
      <c r="H11" s="21">
        <v>15.7</v>
      </c>
      <c r="I11" s="152">
        <v>375.22999999999996</v>
      </c>
    </row>
    <row r="12" spans="1:9">
      <c r="A12" s="167">
        <f t="shared" si="0"/>
        <v>10</v>
      </c>
      <c r="B12" s="169">
        <v>2.8481891169913989</v>
      </c>
      <c r="C12" s="21">
        <v>7.1</v>
      </c>
      <c r="D12" s="21">
        <v>5260</v>
      </c>
      <c r="E12" s="21">
        <v>4.4498000000000003E-2</v>
      </c>
      <c r="F12" s="21">
        <v>11.8</v>
      </c>
      <c r="G12" s="21">
        <v>17.399999999999999</v>
      </c>
      <c r="H12" s="21">
        <v>14</v>
      </c>
      <c r="I12" s="152">
        <v>243.59999999999997</v>
      </c>
    </row>
    <row r="13" spans="1:9">
      <c r="A13" s="167">
        <f t="shared" si="0"/>
        <v>11</v>
      </c>
      <c r="B13" s="169">
        <v>3.2237554536572413</v>
      </c>
      <c r="C13" s="21">
        <v>12.1</v>
      </c>
      <c r="D13" s="21">
        <v>6570</v>
      </c>
      <c r="E13" s="21">
        <v>1.6201E-2</v>
      </c>
      <c r="F13" s="21">
        <v>10.5</v>
      </c>
      <c r="G13" s="21">
        <v>17</v>
      </c>
      <c r="H13" s="21">
        <v>12.4</v>
      </c>
      <c r="I13" s="152">
        <v>210.8</v>
      </c>
    </row>
    <row r="14" spans="1:9">
      <c r="A14" s="167">
        <f t="shared" si="0"/>
        <v>12</v>
      </c>
      <c r="B14" s="169">
        <v>2.9289076902439528</v>
      </c>
      <c r="C14" s="21">
        <v>7.5</v>
      </c>
      <c r="D14" s="21">
        <v>5800</v>
      </c>
      <c r="E14" s="21">
        <v>3.1201E-2</v>
      </c>
      <c r="F14" s="21">
        <v>10.8</v>
      </c>
      <c r="G14" s="21">
        <v>17.2</v>
      </c>
      <c r="H14" s="21">
        <v>13.4</v>
      </c>
      <c r="I14" s="152">
        <v>230.48</v>
      </c>
    </row>
    <row r="15" spans="1:9">
      <c r="A15" s="167">
        <f t="shared" si="0"/>
        <v>13</v>
      </c>
      <c r="B15" s="169">
        <v>2.7084209001347128</v>
      </c>
      <c r="C15" s="21">
        <v>6.7</v>
      </c>
      <c r="D15" s="21">
        <v>5070</v>
      </c>
      <c r="E15" s="21">
        <v>4.5302000000000002E-2</v>
      </c>
      <c r="F15" s="21">
        <v>11.3</v>
      </c>
      <c r="G15" s="21">
        <v>20.6</v>
      </c>
      <c r="H15" s="21">
        <v>12.8</v>
      </c>
      <c r="I15" s="152">
        <v>263.68</v>
      </c>
    </row>
    <row r="16" spans="1:9">
      <c r="A16" s="167">
        <f t="shared" si="0"/>
        <v>14</v>
      </c>
      <c r="B16" s="169">
        <v>2.8221680793680175</v>
      </c>
      <c r="C16" s="21">
        <v>6.2</v>
      </c>
      <c r="D16" s="21">
        <v>5290</v>
      </c>
      <c r="E16" s="21">
        <v>5.3199999999999997E-2</v>
      </c>
      <c r="F16" s="21">
        <v>11.7</v>
      </c>
      <c r="G16" s="21">
        <v>19</v>
      </c>
      <c r="H16" s="21">
        <v>13.5</v>
      </c>
      <c r="I16" s="152">
        <v>256.5</v>
      </c>
    </row>
    <row r="17" spans="1:9">
      <c r="A17" s="167">
        <f t="shared" si="0"/>
        <v>15</v>
      </c>
      <c r="B17" s="169">
        <v>2.9020028913507296</v>
      </c>
      <c r="C17" s="21">
        <v>5.7</v>
      </c>
      <c r="D17" s="21">
        <v>4050</v>
      </c>
      <c r="E17" s="21">
        <v>6.9099999999999995E-2</v>
      </c>
      <c r="F17" s="21">
        <v>8.6999999999999993</v>
      </c>
      <c r="G17" s="21">
        <v>26.4</v>
      </c>
      <c r="H17" s="21">
        <v>15.2</v>
      </c>
      <c r="I17" s="152">
        <v>401.28</v>
      </c>
    </row>
    <row r="18" spans="1:9">
      <c r="A18" s="167">
        <f t="shared" si="0"/>
        <v>16</v>
      </c>
      <c r="B18" s="169">
        <v>2.9758911364017928</v>
      </c>
      <c r="C18" s="21">
        <v>8.1</v>
      </c>
      <c r="D18" s="21">
        <v>4270</v>
      </c>
      <c r="E18" s="21">
        <v>5.2098999999999999E-2</v>
      </c>
      <c r="F18" s="21">
        <v>8.8000000000000007</v>
      </c>
      <c r="G18" s="21">
        <v>24.7</v>
      </c>
      <c r="H18" s="21">
        <v>14.2</v>
      </c>
      <c r="I18" s="152">
        <v>350.73999999999995</v>
      </c>
    </row>
    <row r="19" spans="1:9">
      <c r="A19" s="167">
        <f t="shared" si="0"/>
        <v>17</v>
      </c>
      <c r="B19" s="169">
        <v>2.7315887651867388</v>
      </c>
      <c r="C19" s="21">
        <v>6.6</v>
      </c>
      <c r="D19" s="21">
        <v>4870</v>
      </c>
      <c r="E19" s="21">
        <v>7.6299000000000006E-2</v>
      </c>
      <c r="F19" s="21">
        <v>11</v>
      </c>
      <c r="G19" s="21">
        <v>16.600000000000001</v>
      </c>
      <c r="H19" s="21">
        <v>14.3</v>
      </c>
      <c r="I19" s="152">
        <v>237.38000000000002</v>
      </c>
    </row>
    <row r="20" spans="1:9">
      <c r="A20" s="167">
        <f t="shared" si="0"/>
        <v>18</v>
      </c>
      <c r="B20" s="169">
        <v>2.9680157139936418</v>
      </c>
      <c r="C20" s="21">
        <v>12.3</v>
      </c>
      <c r="D20" s="21">
        <v>6310</v>
      </c>
      <c r="E20" s="21">
        <v>0.11980399999999999</v>
      </c>
      <c r="F20" s="21">
        <v>10.4</v>
      </c>
      <c r="G20" s="21">
        <v>16.5</v>
      </c>
      <c r="H20" s="21">
        <v>13.5</v>
      </c>
      <c r="I20" s="152">
        <v>222.75</v>
      </c>
    </row>
    <row r="21" spans="1:9">
      <c r="A21" s="167">
        <f t="shared" si="0"/>
        <v>19</v>
      </c>
      <c r="B21" s="169">
        <v>2.8750612633917001</v>
      </c>
      <c r="C21" s="21">
        <v>12.8</v>
      </c>
      <c r="D21" s="21">
        <v>6270</v>
      </c>
      <c r="E21" s="21">
        <v>1.9099000000000001E-2</v>
      </c>
      <c r="F21" s="21">
        <v>11.6</v>
      </c>
      <c r="G21" s="21">
        <v>13.5</v>
      </c>
      <c r="H21" s="21">
        <v>13</v>
      </c>
      <c r="I21" s="152">
        <v>175.5</v>
      </c>
    </row>
    <row r="22" spans="1:9">
      <c r="A22" s="167">
        <f t="shared" si="0"/>
        <v>20</v>
      </c>
      <c r="B22" s="169">
        <v>3.0881360887005513</v>
      </c>
      <c r="C22" s="21">
        <v>11.3</v>
      </c>
      <c r="D22" s="21">
        <v>6260</v>
      </c>
      <c r="E22" s="21">
        <v>3.4800999999999999E-2</v>
      </c>
      <c r="F22" s="21">
        <v>10.8</v>
      </c>
      <c r="G22" s="21">
        <v>16.600000000000001</v>
      </c>
      <c r="H22" s="21">
        <v>12.5</v>
      </c>
      <c r="I22" s="152">
        <v>207.50000000000003</v>
      </c>
    </row>
    <row r="23" spans="1:9">
      <c r="A23" s="167">
        <f t="shared" si="0"/>
        <v>21</v>
      </c>
      <c r="B23" s="169">
        <v>2.8704039052790269</v>
      </c>
      <c r="C23" s="21">
        <v>7.4</v>
      </c>
      <c r="D23" s="21">
        <v>5570</v>
      </c>
      <c r="E23" s="21">
        <v>2.2800000000000001E-2</v>
      </c>
      <c r="F23" s="21">
        <v>10.8</v>
      </c>
      <c r="G23" s="21">
        <v>19.5</v>
      </c>
      <c r="H23" s="21">
        <v>12.6</v>
      </c>
      <c r="I23" s="152">
        <v>245.7</v>
      </c>
    </row>
    <row r="24" spans="1:9">
      <c r="A24" s="167">
        <f t="shared" si="0"/>
        <v>22</v>
      </c>
      <c r="B24" s="169">
        <v>2.6424645202421213</v>
      </c>
      <c r="C24" s="21">
        <v>4.7</v>
      </c>
      <c r="D24" s="21">
        <v>2880</v>
      </c>
      <c r="E24" s="21">
        <v>8.9501999999999998E-2</v>
      </c>
      <c r="F24" s="21">
        <v>8.9</v>
      </c>
      <c r="G24" s="21">
        <v>27.6</v>
      </c>
      <c r="H24" s="21">
        <v>15.7</v>
      </c>
      <c r="I24" s="152">
        <v>433.32</v>
      </c>
    </row>
    <row r="25" spans="1:9">
      <c r="A25" s="167">
        <f t="shared" si="0"/>
        <v>23</v>
      </c>
      <c r="B25" s="169">
        <v>3.0849335749367159</v>
      </c>
      <c r="C25" s="21">
        <v>8.6999999999999993</v>
      </c>
      <c r="D25" s="21">
        <v>5130</v>
      </c>
      <c r="E25" s="21">
        <v>3.0700000000000002E-2</v>
      </c>
      <c r="F25" s="21">
        <v>9.6</v>
      </c>
      <c r="G25" s="21">
        <v>22.7</v>
      </c>
      <c r="H25" s="21">
        <v>13.2</v>
      </c>
      <c r="I25" s="152">
        <v>299.64</v>
      </c>
    </row>
    <row r="26" spans="1:9">
      <c r="A26" s="167">
        <f t="shared" si="0"/>
        <v>24</v>
      </c>
      <c r="B26" s="169">
        <v>2.9858753573083936</v>
      </c>
      <c r="C26" s="21">
        <v>7.8</v>
      </c>
      <c r="D26" s="21">
        <v>5400</v>
      </c>
      <c r="E26" s="21">
        <v>4.1598000000000003E-2</v>
      </c>
      <c r="F26" s="21">
        <v>11.6</v>
      </c>
      <c r="G26" s="21">
        <v>17.600000000000001</v>
      </c>
      <c r="H26" s="21">
        <v>13.1</v>
      </c>
      <c r="I26" s="152">
        <v>230.56</v>
      </c>
    </row>
    <row r="27" spans="1:9">
      <c r="A27" s="167">
        <f t="shared" si="0"/>
        <v>25</v>
      </c>
      <c r="B27" s="169">
        <v>2.7185016888672742</v>
      </c>
      <c r="C27" s="21">
        <v>6.3</v>
      </c>
      <c r="D27" s="21">
        <v>4860</v>
      </c>
      <c r="E27" s="21">
        <v>6.9196999999999995E-2</v>
      </c>
      <c r="F27" s="21">
        <v>11.6</v>
      </c>
      <c r="G27" s="21">
        <v>19.600000000000001</v>
      </c>
      <c r="H27" s="21">
        <v>13</v>
      </c>
      <c r="I27" s="152">
        <v>254.8</v>
      </c>
    </row>
    <row r="28" spans="1:9">
      <c r="A28" s="167">
        <f t="shared" si="0"/>
        <v>26</v>
      </c>
      <c r="B28" s="169">
        <v>3.2995072987004876</v>
      </c>
      <c r="C28" s="21">
        <v>16</v>
      </c>
      <c r="D28" s="21">
        <v>6740</v>
      </c>
      <c r="E28" s="21">
        <v>4.1697999999999999E-2</v>
      </c>
      <c r="F28" s="21">
        <v>12.1</v>
      </c>
      <c r="G28" s="21">
        <v>15.2</v>
      </c>
      <c r="H28" s="21">
        <v>13.1</v>
      </c>
      <c r="I28" s="152">
        <v>199.11999999999998</v>
      </c>
    </row>
    <row r="29" spans="1:9">
      <c r="A29" s="167">
        <f t="shared" si="0"/>
        <v>27</v>
      </c>
      <c r="B29" s="169">
        <v>2.5340261060561349</v>
      </c>
      <c r="C29" s="21">
        <v>6.9</v>
      </c>
      <c r="D29" s="21">
        <v>5640</v>
      </c>
      <c r="E29" s="21">
        <v>3.6098999999999999E-2</v>
      </c>
      <c r="F29" s="21">
        <v>10.9</v>
      </c>
      <c r="G29" s="21">
        <v>13.9</v>
      </c>
      <c r="H29" s="21">
        <v>13.5</v>
      </c>
      <c r="I29" s="152">
        <v>187.65</v>
      </c>
    </row>
    <row r="30" spans="1:9">
      <c r="A30" s="167">
        <f t="shared" si="0"/>
        <v>28</v>
      </c>
      <c r="B30" s="169">
        <v>3.0849335749367159</v>
      </c>
      <c r="C30" s="21">
        <v>8.1999999999999993</v>
      </c>
      <c r="D30" s="21">
        <v>5370</v>
      </c>
      <c r="E30" s="21">
        <v>3.8200999999999999E-2</v>
      </c>
      <c r="F30" s="21">
        <v>11.2</v>
      </c>
      <c r="G30" s="21">
        <v>21.5</v>
      </c>
      <c r="H30" s="21">
        <v>15.2</v>
      </c>
      <c r="I30" s="152">
        <v>326.8</v>
      </c>
    </row>
    <row r="31" spans="1:9">
      <c r="A31" s="167">
        <f t="shared" si="0"/>
        <v>29</v>
      </c>
      <c r="B31" s="169">
        <v>3.0182843084265309</v>
      </c>
      <c r="C31" s="21">
        <v>16.600000000000001</v>
      </c>
      <c r="D31" s="21">
        <v>6370</v>
      </c>
      <c r="E31" s="21">
        <v>2.3400000000000001E-2</v>
      </c>
      <c r="F31" s="21">
        <v>10.7</v>
      </c>
      <c r="G31" s="21">
        <v>15.4</v>
      </c>
      <c r="H31" s="21">
        <v>11.9</v>
      </c>
      <c r="I31" s="152">
        <v>183.26000000000002</v>
      </c>
    </row>
    <row r="32" spans="1:9">
      <c r="A32" s="167">
        <f t="shared" si="0"/>
        <v>30</v>
      </c>
      <c r="B32" s="169">
        <v>2.842609239610562</v>
      </c>
      <c r="C32" s="21">
        <v>5.8</v>
      </c>
      <c r="D32" s="21">
        <v>3960</v>
      </c>
      <c r="E32" s="21">
        <v>7.5298000000000004E-2</v>
      </c>
      <c r="F32" s="21">
        <v>8.9</v>
      </c>
      <c r="G32" s="21">
        <v>23.7</v>
      </c>
      <c r="H32" s="21">
        <v>16.600000000000001</v>
      </c>
      <c r="I32" s="152">
        <v>393.42</v>
      </c>
    </row>
    <row r="33" spans="1:9">
      <c r="A33" s="167">
        <f t="shared" si="0"/>
        <v>31</v>
      </c>
      <c r="B33" s="169">
        <v>2.5717088318086878</v>
      </c>
      <c r="C33" s="21">
        <v>5.5</v>
      </c>
      <c r="D33" s="21">
        <v>4530</v>
      </c>
      <c r="E33" s="21">
        <v>4.1999000000000002E-2</v>
      </c>
      <c r="F33" s="21">
        <v>9.3000000000000007</v>
      </c>
      <c r="G33" s="21">
        <v>20</v>
      </c>
      <c r="H33" s="21">
        <v>14</v>
      </c>
      <c r="I33" s="152">
        <v>280</v>
      </c>
    </row>
    <row r="34" spans="1:9">
      <c r="A34" s="167">
        <f t="shared" si="0"/>
        <v>32</v>
      </c>
      <c r="B34" s="169">
        <v>2.8773713458697738</v>
      </c>
      <c r="C34" s="21">
        <v>9</v>
      </c>
      <c r="D34" s="21">
        <v>6170</v>
      </c>
      <c r="E34" s="21">
        <v>4.2698E-2</v>
      </c>
      <c r="F34" s="21">
        <v>10.9</v>
      </c>
      <c r="G34" s="21">
        <v>16.3</v>
      </c>
      <c r="H34" s="21">
        <v>12.5</v>
      </c>
      <c r="I34" s="152">
        <v>203.75</v>
      </c>
    </row>
    <row r="35" spans="1:9">
      <c r="A35" s="167">
        <f t="shared" si="0"/>
        <v>33</v>
      </c>
      <c r="B35" s="169">
        <v>3.030194785356751</v>
      </c>
      <c r="C35" s="21">
        <v>6.3</v>
      </c>
      <c r="D35" s="21">
        <v>4620</v>
      </c>
      <c r="E35" s="21">
        <v>4.9499000000000001E-2</v>
      </c>
      <c r="F35" s="21">
        <v>10.4</v>
      </c>
      <c r="G35" s="21">
        <v>23.3</v>
      </c>
      <c r="H35" s="21">
        <v>14.7</v>
      </c>
      <c r="I35" s="152">
        <v>342.51</v>
      </c>
    </row>
    <row r="36" spans="1:9">
      <c r="A36" s="167">
        <f t="shared" si="0"/>
        <v>34</v>
      </c>
      <c r="B36" s="169">
        <v>2.965201701025912</v>
      </c>
      <c r="C36" s="21">
        <v>9.6999999999999993</v>
      </c>
      <c r="D36" s="21">
        <v>5890</v>
      </c>
      <c r="E36" s="21">
        <v>4.0799000000000002E-2</v>
      </c>
      <c r="F36" s="21">
        <v>11.8</v>
      </c>
      <c r="G36" s="21">
        <v>16.600000000000001</v>
      </c>
      <c r="H36" s="21">
        <v>12.6</v>
      </c>
      <c r="I36" s="152">
        <v>209.16000000000003</v>
      </c>
    </row>
    <row r="37" spans="1:9">
      <c r="A37" s="167">
        <f t="shared" si="0"/>
        <v>35</v>
      </c>
      <c r="B37" s="169">
        <v>2.8149131812750738</v>
      </c>
      <c r="C37" s="21">
        <v>9.6999999999999993</v>
      </c>
      <c r="D37" s="21">
        <v>5720</v>
      </c>
      <c r="E37" s="21">
        <v>2.07E-2</v>
      </c>
      <c r="F37" s="21">
        <v>10.199999999999999</v>
      </c>
      <c r="G37" s="21">
        <v>15.8</v>
      </c>
      <c r="H37" s="21">
        <v>12.3</v>
      </c>
      <c r="I37" s="152">
        <v>194.34000000000003</v>
      </c>
    </row>
    <row r="38" spans="1:9">
      <c r="A38" s="167">
        <f t="shared" si="0"/>
        <v>36</v>
      </c>
      <c r="B38" s="169">
        <v>3.1044871113123951</v>
      </c>
      <c r="C38" s="21">
        <v>10.9</v>
      </c>
      <c r="D38" s="21">
        <v>5590</v>
      </c>
      <c r="E38" s="21">
        <v>6.8999999999999999E-3</v>
      </c>
      <c r="F38" s="21">
        <v>10</v>
      </c>
      <c r="G38" s="21">
        <v>15.3</v>
      </c>
      <c r="H38" s="21">
        <v>15</v>
      </c>
      <c r="I38" s="152">
        <v>229.5</v>
      </c>
    </row>
    <row r="39" spans="1:9">
      <c r="A39" s="167">
        <f t="shared" si="0"/>
        <v>37</v>
      </c>
      <c r="B39" s="169">
        <v>2.9196010237841108</v>
      </c>
      <c r="C39" s="21">
        <v>5.8</v>
      </c>
      <c r="D39" s="21">
        <v>3820</v>
      </c>
      <c r="E39" s="21">
        <v>4.5198000000000002E-2</v>
      </c>
      <c r="F39" s="21">
        <v>8.6999999999999993</v>
      </c>
      <c r="G39" s="21">
        <v>25.4</v>
      </c>
      <c r="H39" s="21">
        <v>17.7</v>
      </c>
      <c r="I39" s="152">
        <v>449.58</v>
      </c>
    </row>
    <row r="40" spans="1:9">
      <c r="A40" s="167">
        <f t="shared" si="0"/>
        <v>38</v>
      </c>
      <c r="B40" s="169">
        <v>2.7528164311882715</v>
      </c>
      <c r="C40" s="21">
        <v>5.0999999999999996</v>
      </c>
      <c r="D40" s="21">
        <v>4250</v>
      </c>
      <c r="E40" s="21">
        <v>5.3997999999999997E-2</v>
      </c>
      <c r="F40" s="21">
        <v>10.4</v>
      </c>
      <c r="G40" s="21">
        <v>22.5</v>
      </c>
      <c r="H40" s="21">
        <v>13.3</v>
      </c>
      <c r="I40" s="152">
        <v>299.25</v>
      </c>
    </row>
    <row r="41" spans="1:9">
      <c r="A41" s="167">
        <f t="shared" si="0"/>
        <v>39</v>
      </c>
      <c r="B41" s="169">
        <v>2.9169800473203824</v>
      </c>
      <c r="C41" s="21">
        <v>6.1</v>
      </c>
      <c r="D41" s="21">
        <v>3950</v>
      </c>
      <c r="E41" s="21">
        <v>4.7099000000000002E-2</v>
      </c>
      <c r="F41" s="21">
        <v>8.8000000000000007</v>
      </c>
      <c r="G41" s="21">
        <v>25.1</v>
      </c>
      <c r="H41" s="21">
        <v>14.9</v>
      </c>
      <c r="I41" s="152">
        <v>373.99</v>
      </c>
    </row>
    <row r="42" spans="1:9">
      <c r="A42" s="167">
        <f t="shared" si="0"/>
        <v>40</v>
      </c>
      <c r="B42" s="169">
        <v>3.0610753236297916</v>
      </c>
      <c r="C42" s="21">
        <v>8.1999999999999993</v>
      </c>
      <c r="D42" s="21">
        <v>4880</v>
      </c>
      <c r="E42" s="21">
        <v>3.8801000000000002E-2</v>
      </c>
      <c r="F42" s="21">
        <v>10.4</v>
      </c>
      <c r="G42" s="21">
        <v>22.8</v>
      </c>
      <c r="H42" s="21">
        <v>14.5</v>
      </c>
      <c r="I42" s="152">
        <v>330.6</v>
      </c>
    </row>
    <row r="43" spans="1:9">
      <c r="A43" s="167">
        <f t="shared" si="0"/>
        <v>41</v>
      </c>
      <c r="B43" s="169">
        <v>2.9444826721501687</v>
      </c>
      <c r="C43" s="21">
        <v>7.2</v>
      </c>
      <c r="D43" s="21">
        <v>5900</v>
      </c>
      <c r="E43" s="21">
        <v>2.5100000000000001E-2</v>
      </c>
      <c r="F43" s="21">
        <v>12.2</v>
      </c>
      <c r="G43" s="21">
        <v>14.4</v>
      </c>
      <c r="H43" s="21">
        <v>14.8</v>
      </c>
      <c r="I43" s="152">
        <v>213.12</v>
      </c>
    </row>
    <row r="44" spans="1:9">
      <c r="A44" s="167">
        <f t="shared" si="0"/>
        <v>42</v>
      </c>
      <c r="B44" s="169">
        <v>2.7339992865383871</v>
      </c>
      <c r="C44" s="21">
        <v>5.6</v>
      </c>
      <c r="D44" s="21">
        <v>4890</v>
      </c>
      <c r="E44" s="21">
        <v>8.8903999999999997E-2</v>
      </c>
      <c r="F44" s="21">
        <v>10.9</v>
      </c>
      <c r="G44" s="21">
        <v>17</v>
      </c>
      <c r="H44" s="21">
        <v>14.1</v>
      </c>
      <c r="I44" s="152">
        <v>239.7</v>
      </c>
    </row>
    <row r="45" spans="1:9">
      <c r="A45" s="167">
        <f t="shared" si="0"/>
        <v>43</v>
      </c>
      <c r="B45" s="169">
        <v>2.9153998352122699</v>
      </c>
      <c r="C45" s="21">
        <v>7.5</v>
      </c>
      <c r="D45" s="21">
        <v>4960</v>
      </c>
      <c r="E45" s="21">
        <v>5.4901999999999999E-2</v>
      </c>
      <c r="F45" s="21">
        <v>9.9</v>
      </c>
      <c r="G45" s="21">
        <v>22.4</v>
      </c>
      <c r="H45" s="21">
        <v>16.2</v>
      </c>
      <c r="I45" s="152">
        <v>362.87999999999994</v>
      </c>
    </row>
    <row r="46" spans="1:9">
      <c r="A46" s="167">
        <f t="shared" si="0"/>
        <v>44</v>
      </c>
      <c r="B46" s="169">
        <v>3.012837224705172</v>
      </c>
      <c r="C46" s="21">
        <v>9.5</v>
      </c>
      <c r="D46" s="21">
        <v>6220</v>
      </c>
      <c r="E46" s="21">
        <v>2.81E-2</v>
      </c>
      <c r="F46" s="21">
        <v>12.1</v>
      </c>
      <c r="G46" s="21">
        <v>16.2</v>
      </c>
      <c r="H46" s="21">
        <v>13.6</v>
      </c>
      <c r="I46" s="152">
        <v>220.32</v>
      </c>
    </row>
    <row r="47" spans="1:9">
      <c r="A47" s="167">
        <f t="shared" si="0"/>
        <v>45</v>
      </c>
      <c r="B47" s="169">
        <v>2.6580113966571126</v>
      </c>
      <c r="C47" s="21">
        <v>4.5999999999999996</v>
      </c>
      <c r="D47" s="21">
        <v>4570</v>
      </c>
      <c r="E47" s="21">
        <v>5.6202000000000002E-2</v>
      </c>
      <c r="F47" s="21">
        <v>8.8000000000000007</v>
      </c>
      <c r="G47" s="21">
        <v>24.9</v>
      </c>
      <c r="H47" s="21">
        <v>13.9</v>
      </c>
      <c r="I47" s="152">
        <v>346.11</v>
      </c>
    </row>
    <row r="48" spans="1:9">
      <c r="A48" s="167">
        <f t="shared" si="0"/>
        <v>46</v>
      </c>
      <c r="B48" s="169">
        <v>2.7058637122839193</v>
      </c>
      <c r="C48" s="21">
        <v>10.6</v>
      </c>
      <c r="D48" s="21">
        <v>5930</v>
      </c>
      <c r="E48" s="21">
        <v>4.6598000000000001E-2</v>
      </c>
      <c r="F48" s="21">
        <v>10.4</v>
      </c>
      <c r="G48" s="21">
        <v>17.100000000000001</v>
      </c>
      <c r="H48" s="21">
        <v>12.6</v>
      </c>
      <c r="I48" s="152">
        <v>215.46</v>
      </c>
    </row>
    <row r="49" spans="1:9" ht="15" thickBot="1">
      <c r="A49" s="168">
        <f t="shared" si="0"/>
        <v>47</v>
      </c>
      <c r="B49" s="170">
        <v>2.9289076902439528</v>
      </c>
      <c r="C49" s="114">
        <v>9</v>
      </c>
      <c r="D49" s="114">
        <v>5880</v>
      </c>
      <c r="E49" s="114">
        <v>5.2802000000000002E-2</v>
      </c>
      <c r="F49" s="114">
        <v>12.1</v>
      </c>
      <c r="G49" s="114">
        <v>16</v>
      </c>
      <c r="H49" s="114">
        <v>13</v>
      </c>
      <c r="I49" s="153">
        <v>208</v>
      </c>
    </row>
    <row r="50" spans="1:9">
      <c r="A50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C643-F55B-49D3-91FF-B331D8E87711}">
  <dimension ref="A1:I24"/>
  <sheetViews>
    <sheetView workbookViewId="0">
      <selection activeCell="B7" sqref="B7"/>
    </sheetView>
  </sheetViews>
  <sheetFormatPr defaultRowHeight="14.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>
      <c r="A1" t="s">
        <v>50</v>
      </c>
    </row>
    <row r="2" spans="1:9" ht="15" thickBot="1"/>
    <row r="3" spans="1:9">
      <c r="A3" s="16" t="s">
        <v>51</v>
      </c>
      <c r="B3" s="16"/>
    </row>
    <row r="4" spans="1:9">
      <c r="A4" t="s">
        <v>52</v>
      </c>
      <c r="B4">
        <v>0.8747664842531111</v>
      </c>
    </row>
    <row r="5" spans="1:9">
      <c r="A5" t="s">
        <v>53</v>
      </c>
      <c r="B5">
        <v>0.76521640197254848</v>
      </c>
    </row>
    <row r="6" spans="1:9">
      <c r="A6" t="s">
        <v>54</v>
      </c>
      <c r="B6">
        <v>0.72307575617274944</v>
      </c>
    </row>
    <row r="7" spans="1:9">
      <c r="A7" t="s">
        <v>55</v>
      </c>
      <c r="B7">
        <v>9.3944059296971139E-2</v>
      </c>
    </row>
    <row r="8" spans="1:9" ht="15" thickBot="1">
      <c r="A8" s="6" t="s">
        <v>56</v>
      </c>
      <c r="B8" s="6">
        <v>47</v>
      </c>
    </row>
    <row r="10" spans="1:9" ht="15" thickBot="1">
      <c r="A10" t="s">
        <v>57</v>
      </c>
    </row>
    <row r="11" spans="1:9">
      <c r="A11" s="14"/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</row>
    <row r="12" spans="1:9">
      <c r="A12" t="s">
        <v>58</v>
      </c>
      <c r="B12">
        <v>7</v>
      </c>
      <c r="C12">
        <v>1.1218111893070863</v>
      </c>
      <c r="D12">
        <v>0.16025874132958376</v>
      </c>
      <c r="E12">
        <v>18.158630164519174</v>
      </c>
      <c r="F12">
        <v>1.7785559263336194E-10</v>
      </c>
    </row>
    <row r="13" spans="1:9">
      <c r="A13" t="s">
        <v>59</v>
      </c>
      <c r="B13">
        <v>39</v>
      </c>
      <c r="C13">
        <v>0.34419396481052039</v>
      </c>
      <c r="D13">
        <v>8.8254862771928299E-3</v>
      </c>
    </row>
    <row r="14" spans="1:9" ht="15" thickBot="1">
      <c r="A14" s="6" t="s">
        <v>60</v>
      </c>
      <c r="B14" s="6">
        <v>46</v>
      </c>
      <c r="C14" s="6">
        <v>1.4660051541176067</v>
      </c>
      <c r="D14" s="6"/>
      <c r="E14" s="6"/>
      <c r="F14" s="6"/>
    </row>
    <row r="15" spans="1:9" ht="15" thickBot="1"/>
    <row r="16" spans="1:9">
      <c r="A16" s="14"/>
      <c r="B16" s="14" t="s">
        <v>67</v>
      </c>
      <c r="C16" s="14" t="s">
        <v>55</v>
      </c>
      <c r="D16" s="14" t="s">
        <v>68</v>
      </c>
      <c r="E16" s="14" t="s">
        <v>69</v>
      </c>
      <c r="F16" s="14" t="s">
        <v>70</v>
      </c>
      <c r="G16" s="14" t="s">
        <v>71</v>
      </c>
      <c r="H16" s="14" t="s">
        <v>72</v>
      </c>
      <c r="I16" s="14" t="s">
        <v>73</v>
      </c>
    </row>
    <row r="17" spans="1:9">
      <c r="A17" t="s">
        <v>61</v>
      </c>
      <c r="B17">
        <v>-2.1429955689013429</v>
      </c>
      <c r="C17">
        <v>1.040939890859147</v>
      </c>
      <c r="D17">
        <v>-2.058712119421811</v>
      </c>
      <c r="E17">
        <v>4.6245549741004775E-2</v>
      </c>
      <c r="F17">
        <v>-4.248495234446195</v>
      </c>
      <c r="G17">
        <v>-3.7495903356490778E-2</v>
      </c>
      <c r="H17">
        <v>-4.248495234446195</v>
      </c>
      <c r="I17">
        <v>-3.7495903356490778E-2</v>
      </c>
    </row>
    <row r="18" spans="1:9">
      <c r="A18" t="s">
        <v>2</v>
      </c>
      <c r="B18">
        <v>4.8266109542825522E-2</v>
      </c>
      <c r="C18">
        <v>8.031686729408077E-3</v>
      </c>
      <c r="D18">
        <v>6.0094611715990895</v>
      </c>
      <c r="E18">
        <v>5.0245009511507808E-7</v>
      </c>
      <c r="F18">
        <v>3.2020489722672067E-2</v>
      </c>
      <c r="G18">
        <v>6.451172936297897E-2</v>
      </c>
      <c r="H18">
        <v>3.2020489722672067E-2</v>
      </c>
      <c r="I18">
        <v>6.451172936297897E-2</v>
      </c>
    </row>
    <row r="19" spans="1:9">
      <c r="A19" t="s">
        <v>9</v>
      </c>
      <c r="B19">
        <v>9.7979421068417551E-5</v>
      </c>
      <c r="C19">
        <v>4.3376494630787568E-5</v>
      </c>
      <c r="D19">
        <v>2.2588137170234628</v>
      </c>
      <c r="E19">
        <v>2.9562379095705936E-2</v>
      </c>
      <c r="F19">
        <v>1.0242179235700285E-5</v>
      </c>
      <c r="G19">
        <v>1.857166629011348E-4</v>
      </c>
      <c r="H19">
        <v>1.0242179235700285E-5</v>
      </c>
      <c r="I19">
        <v>1.857166629011348E-4</v>
      </c>
    </row>
    <row r="20" spans="1:9">
      <c r="A20" t="s">
        <v>11</v>
      </c>
      <c r="B20">
        <v>-1.266284462686768</v>
      </c>
      <c r="C20">
        <v>0.73998131776270781</v>
      </c>
      <c r="D20">
        <v>-1.7112384222284265</v>
      </c>
      <c r="E20">
        <v>9.4980815743190367E-2</v>
      </c>
      <c r="F20">
        <v>-2.7630379551222335</v>
      </c>
      <c r="G20">
        <v>0.23046902974869732</v>
      </c>
      <c r="H20">
        <v>-2.7630379551222335</v>
      </c>
      <c r="I20">
        <v>0.23046902974869732</v>
      </c>
    </row>
    <row r="21" spans="1:9">
      <c r="A21" t="s">
        <v>1</v>
      </c>
      <c r="B21">
        <v>4.8282460197782165E-2</v>
      </c>
      <c r="C21">
        <v>2.1244884869376902E-2</v>
      </c>
      <c r="D21">
        <v>2.2726628312953645</v>
      </c>
      <c r="E21">
        <v>2.8636612264059426E-2</v>
      </c>
      <c r="F21">
        <v>5.3106244752671658E-3</v>
      </c>
      <c r="G21">
        <v>9.1254295920297157E-2</v>
      </c>
      <c r="H21">
        <v>5.3106244752671658E-3</v>
      </c>
      <c r="I21">
        <v>9.1254295920297157E-2</v>
      </c>
    </row>
    <row r="22" spans="1:9">
      <c r="A22" t="s">
        <v>10</v>
      </c>
      <c r="B22">
        <v>0.1493133766340411</v>
      </c>
      <c r="C22">
        <v>4.7691663399272333E-2</v>
      </c>
      <c r="D22">
        <v>3.1308066440039348</v>
      </c>
      <c r="E22">
        <v>3.297919791522168E-3</v>
      </c>
      <c r="F22">
        <v>5.284788211488349E-2</v>
      </c>
      <c r="G22">
        <v>0.24577887115319869</v>
      </c>
      <c r="H22">
        <v>5.284788211488349E-2</v>
      </c>
      <c r="I22">
        <v>0.24577887115319869</v>
      </c>
    </row>
    <row r="23" spans="1:9">
      <c r="A23" t="s">
        <v>0</v>
      </c>
      <c r="B23">
        <v>0.20859401595052585</v>
      </c>
      <c r="C23">
        <v>7.2200683736218532E-2</v>
      </c>
      <c r="D23">
        <v>2.8890864345913028</v>
      </c>
      <c r="E23">
        <v>6.2777068207749758E-3</v>
      </c>
      <c r="F23">
        <v>6.2554348536830895E-2</v>
      </c>
      <c r="G23">
        <v>0.3546336833642208</v>
      </c>
      <c r="H23">
        <v>6.2554348536830895E-2</v>
      </c>
      <c r="I23">
        <v>0.3546336833642208</v>
      </c>
    </row>
    <row r="24" spans="1:9" ht="15" thickBot="1">
      <c r="A24" s="6" t="s">
        <v>89</v>
      </c>
      <c r="B24" s="6">
        <v>-7.7181219263263269E-3</v>
      </c>
      <c r="C24" s="6">
        <v>3.374887627590072E-3</v>
      </c>
      <c r="D24" s="6">
        <v>-2.2869270855805226</v>
      </c>
      <c r="E24" s="6">
        <v>2.7710286925097007E-2</v>
      </c>
      <c r="F24" s="6">
        <v>-1.4544476486797166E-2</v>
      </c>
      <c r="G24" s="6">
        <v>-8.9176736585548731E-4</v>
      </c>
      <c r="H24" s="6">
        <v>-1.4544476486797166E-2</v>
      </c>
      <c r="I24" s="6">
        <v>-8.9176736585548731E-4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B0B-30E3-45B4-8BC8-642354868198}">
  <dimension ref="A2:L25"/>
  <sheetViews>
    <sheetView topLeftCell="B1" zoomScale="101" workbookViewId="0">
      <selection activeCell="U22" sqref="U22"/>
    </sheetView>
  </sheetViews>
  <sheetFormatPr defaultRowHeight="14.5"/>
  <cols>
    <col min="1" max="1" width="10" customWidth="1"/>
    <col min="2" max="2" width="24" style="43" customWidth="1"/>
    <col min="3" max="3" width="18.7265625" bestFit="1" customWidth="1"/>
    <col min="4" max="4" width="24.453125" customWidth="1"/>
    <col min="5" max="5" width="4" customWidth="1"/>
  </cols>
  <sheetData>
    <row r="2" spans="2:12" ht="15" thickBot="1">
      <c r="B2" s="38"/>
      <c r="C2" s="6"/>
      <c r="F2" s="39" t="s">
        <v>90</v>
      </c>
      <c r="G2" s="6"/>
      <c r="H2" s="6"/>
      <c r="I2" s="6"/>
      <c r="J2" s="6"/>
      <c r="K2" s="6"/>
      <c r="L2" s="6"/>
    </row>
    <row r="3" spans="2:12" ht="15" thickBot="1">
      <c r="B3" s="40" t="s">
        <v>91</v>
      </c>
      <c r="C3" s="4"/>
      <c r="F3" s="125" t="s">
        <v>2</v>
      </c>
      <c r="G3" s="119" t="s">
        <v>9</v>
      </c>
      <c r="H3" s="119" t="s">
        <v>11</v>
      </c>
      <c r="I3" s="119" t="s">
        <v>1</v>
      </c>
      <c r="J3" s="41" t="s">
        <v>10</v>
      </c>
      <c r="K3" s="64" t="s">
        <v>0</v>
      </c>
      <c r="L3" s="126" t="s">
        <v>89</v>
      </c>
    </row>
    <row r="4" spans="2:12">
      <c r="B4" s="43" t="s">
        <v>53</v>
      </c>
      <c r="C4" s="44">
        <f>'Regression Analysis Large'!B5</f>
        <v>0.76521640197254848</v>
      </c>
    </row>
    <row r="5" spans="2:12" ht="15" thickBot="1">
      <c r="B5" s="38" t="s">
        <v>92</v>
      </c>
      <c r="C5" s="6">
        <f>'Regression Analysis Large'!B13</f>
        <v>39</v>
      </c>
      <c r="F5" s="45" t="s">
        <v>93</v>
      </c>
      <c r="G5" s="6"/>
      <c r="H5" s="6"/>
      <c r="I5" s="6"/>
      <c r="J5" s="6"/>
      <c r="K5" s="6"/>
      <c r="L5" s="6"/>
    </row>
    <row r="6" spans="2:12" ht="15" thickBot="1">
      <c r="B6" s="46"/>
      <c r="C6" s="42"/>
      <c r="F6" s="125" t="s">
        <v>2</v>
      </c>
      <c r="G6" s="119" t="s">
        <v>9</v>
      </c>
      <c r="H6" s="119" t="s">
        <v>11</v>
      </c>
      <c r="I6" s="119" t="s">
        <v>1</v>
      </c>
      <c r="J6" s="119" t="s">
        <v>10</v>
      </c>
      <c r="K6" s="119" t="s">
        <v>0</v>
      </c>
      <c r="L6" s="65"/>
    </row>
    <row r="7" spans="2:12">
      <c r="B7" s="40" t="s">
        <v>94</v>
      </c>
      <c r="C7" s="4"/>
      <c r="D7" s="36"/>
    </row>
    <row r="8" spans="2:12">
      <c r="B8" s="43" t="s">
        <v>53</v>
      </c>
      <c r="C8" s="44">
        <f>'Regression Analysis - Model 3'!B5</f>
        <v>0.73373110578610068</v>
      </c>
      <c r="F8" s="47"/>
    </row>
    <row r="9" spans="2:12" ht="15" thickBot="1">
      <c r="B9" s="38" t="s">
        <v>95</v>
      </c>
      <c r="C9" s="6">
        <v>40</v>
      </c>
      <c r="F9" s="47"/>
    </row>
    <row r="10" spans="2:12" ht="15" thickBot="1">
      <c r="B10" s="38"/>
      <c r="C10" s="6"/>
    </row>
    <row r="11" spans="2:12">
      <c r="B11" s="43" t="s">
        <v>96</v>
      </c>
      <c r="C11" s="44">
        <f>C4-C8</f>
        <v>3.1485296186447798E-2</v>
      </c>
    </row>
    <row r="12" spans="2:12" ht="15" thickBot="1">
      <c r="B12" s="48" t="s">
        <v>97</v>
      </c>
      <c r="C12" s="49">
        <f>C9-C5</f>
        <v>1</v>
      </c>
    </row>
    <row r="13" spans="2:12" ht="15" thickBot="1"/>
    <row r="14" spans="2:12">
      <c r="B14" s="50"/>
      <c r="C14" s="50" t="s">
        <v>98</v>
      </c>
    </row>
    <row r="15" spans="2:12">
      <c r="B15" s="51" t="s">
        <v>99</v>
      </c>
      <c r="C15" s="52">
        <f>(C11/C12)</f>
        <v>3.1485296186447798E-2</v>
      </c>
    </row>
    <row r="16" spans="2:12">
      <c r="B16" s="53" t="s">
        <v>100</v>
      </c>
      <c r="C16" s="54">
        <f>(1-C4)/C5</f>
        <v>6.0200922571141419E-3</v>
      </c>
    </row>
    <row r="17" spans="1:4">
      <c r="B17" s="51" t="s">
        <v>101</v>
      </c>
      <c r="C17" s="55">
        <f>C15/C16</f>
        <v>5.2300354947618262</v>
      </c>
      <c r="D17" s="1"/>
    </row>
    <row r="18" spans="1:4">
      <c r="B18" s="56" t="s">
        <v>79</v>
      </c>
      <c r="C18" s="57">
        <v>0.05</v>
      </c>
      <c r="D18" s="4"/>
    </row>
    <row r="19" spans="1:4">
      <c r="A19" s="58" t="s">
        <v>102</v>
      </c>
      <c r="B19" s="51" t="s">
        <v>103</v>
      </c>
      <c r="C19" s="55">
        <f>_xlfn.F.INV(1-C18,C12,C5)</f>
        <v>4.0912785579991562</v>
      </c>
      <c r="D19" s="59" t="s">
        <v>104</v>
      </c>
    </row>
    <row r="20" spans="1:4">
      <c r="A20" s="60"/>
      <c r="B20" s="53" t="s">
        <v>104</v>
      </c>
      <c r="C20" s="7" t="str">
        <f>IF(C17&gt;C19,"Reject H0", "Fail to Reject H0")</f>
        <v>Reject H0</v>
      </c>
      <c r="D20" s="7" t="str">
        <f>IF(C17&gt;C19,"Model Improvement","No Model Improvement")</f>
        <v>Model Improvement</v>
      </c>
    </row>
    <row r="21" spans="1:4">
      <c r="A21" s="61" t="s">
        <v>105</v>
      </c>
      <c r="B21" s="51" t="s">
        <v>106</v>
      </c>
      <c r="C21" s="62">
        <f>1-_xlfn.F.DIST(C17,C12,C5,1)</f>
        <v>2.7710286925097027E-2</v>
      </c>
      <c r="D21" s="59" t="s">
        <v>104</v>
      </c>
    </row>
    <row r="22" spans="1:4">
      <c r="B22" s="53" t="s">
        <v>104</v>
      </c>
      <c r="C22" s="7" t="str">
        <f>IF(C21&lt;C18,"Reject H0", "Fail to Reject H0")</f>
        <v>Reject H0</v>
      </c>
      <c r="D22" s="7" t="str">
        <f>IF(C21&lt;C18,"Model Improvement","No Model Improvement")</f>
        <v>Model Improvement</v>
      </c>
    </row>
    <row r="24" spans="1:4" ht="15">
      <c r="B24" s="51" t="s">
        <v>107</v>
      </c>
      <c r="C24" s="47" t="s">
        <v>108</v>
      </c>
    </row>
    <row r="25" spans="1:4" ht="15">
      <c r="B25" s="51" t="s">
        <v>109</v>
      </c>
      <c r="C25" s="47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17B-87A3-46F9-87AD-A9369C0E6FCF}">
  <dimension ref="A2:J50"/>
  <sheetViews>
    <sheetView zoomScale="85" workbookViewId="0">
      <selection activeCell="F14" sqref="F14"/>
    </sheetView>
  </sheetViews>
  <sheetFormatPr defaultRowHeight="14.5"/>
  <cols>
    <col min="1" max="1" width="8.7265625" style="1"/>
    <col min="2" max="2" width="8.54296875" customWidth="1"/>
    <col min="5" max="5" width="16" customWidth="1"/>
  </cols>
  <sheetData>
    <row r="2" spans="1:10">
      <c r="B2" s="1"/>
      <c r="I2" s="27"/>
      <c r="J2" s="27"/>
    </row>
    <row r="3" spans="1:10">
      <c r="A3" s="1" t="s">
        <v>48</v>
      </c>
      <c r="B3" s="66" t="s">
        <v>111</v>
      </c>
      <c r="C3" s="67" t="s">
        <v>112</v>
      </c>
      <c r="E3" s="67" t="s">
        <v>76</v>
      </c>
      <c r="F3" s="1">
        <v>6</v>
      </c>
      <c r="I3" s="27"/>
      <c r="J3" s="27"/>
    </row>
    <row r="4" spans="1:10">
      <c r="A4" s="1">
        <v>1</v>
      </c>
      <c r="B4" s="27">
        <v>0.4217147592606581</v>
      </c>
      <c r="C4" s="27">
        <v>0.15222811685641655</v>
      </c>
      <c r="E4" s="1" t="s">
        <v>77</v>
      </c>
      <c r="F4" s="1">
        <f>A50</f>
        <v>47</v>
      </c>
      <c r="I4" s="27"/>
      <c r="J4" s="27"/>
    </row>
    <row r="5" spans="1:10">
      <c r="A5" s="1">
        <f t="shared" ref="A5:A50" si="0">A4+1</f>
        <v>2</v>
      </c>
      <c r="B5" s="27">
        <v>0.7496773079871617</v>
      </c>
      <c r="C5" s="27">
        <v>0.23387641056537331</v>
      </c>
      <c r="E5" t="s">
        <v>78</v>
      </c>
      <c r="F5" s="68">
        <f>2*POWER((F3+1)/F4,0.5)</f>
        <v>0.77184498498795973</v>
      </c>
      <c r="I5" s="27"/>
      <c r="J5" s="27"/>
    </row>
    <row r="6" spans="1:10">
      <c r="A6" s="1">
        <f t="shared" si="0"/>
        <v>3</v>
      </c>
      <c r="B6" s="27">
        <v>1.1766339614280008</v>
      </c>
      <c r="C6" s="27">
        <v>0.62716454090572205</v>
      </c>
      <c r="F6" s="23"/>
      <c r="I6" s="27"/>
      <c r="J6" s="27"/>
    </row>
    <row r="7" spans="1:10">
      <c r="A7" s="1">
        <f t="shared" si="0"/>
        <v>4</v>
      </c>
      <c r="B7" s="27">
        <v>-0.9965130899741943</v>
      </c>
      <c r="C7" s="27">
        <v>-0.51661480177843566</v>
      </c>
      <c r="E7" s="69" t="s">
        <v>79</v>
      </c>
      <c r="F7">
        <v>0.1</v>
      </c>
      <c r="I7" s="27"/>
      <c r="J7" s="27"/>
    </row>
    <row r="8" spans="1:10">
      <c r="A8" s="1">
        <f t="shared" si="0"/>
        <v>5</v>
      </c>
      <c r="B8" s="27">
        <v>-0.4009918245648032</v>
      </c>
      <c r="C8" s="27">
        <v>-0.14504134780259451</v>
      </c>
      <c r="E8" t="s">
        <v>81</v>
      </c>
      <c r="F8">
        <f>_xlfn.T.INV(1-F7,F4-F3-2)</f>
        <v>1.3036385886212738</v>
      </c>
      <c r="I8" s="27"/>
      <c r="J8" s="27"/>
    </row>
    <row r="9" spans="1:10">
      <c r="A9" s="1">
        <f t="shared" si="0"/>
        <v>6</v>
      </c>
      <c r="B9" s="27">
        <v>0.19624856741535995</v>
      </c>
      <c r="C9" s="27">
        <v>0.12290693891277121</v>
      </c>
      <c r="I9" s="27"/>
      <c r="J9" s="27"/>
    </row>
    <row r="10" spans="1:10">
      <c r="A10" s="1">
        <f t="shared" si="0"/>
        <v>7</v>
      </c>
      <c r="B10" s="27">
        <v>1.4974589822943163</v>
      </c>
      <c r="C10" s="27">
        <v>0.54503166571185269</v>
      </c>
      <c r="I10" s="27"/>
      <c r="J10" s="27"/>
    </row>
    <row r="11" spans="1:10">
      <c r="A11" s="1">
        <f t="shared" si="0"/>
        <v>8</v>
      </c>
      <c r="B11" s="27">
        <v>1.4642536618389641</v>
      </c>
      <c r="C11" s="27">
        <v>0.87882416423217047</v>
      </c>
      <c r="I11" s="27"/>
      <c r="J11" s="27"/>
    </row>
    <row r="12" spans="1:10">
      <c r="A12" s="1">
        <f t="shared" si="0"/>
        <v>9</v>
      </c>
      <c r="B12" s="27">
        <v>0.63775553695210618</v>
      </c>
      <c r="C12" s="27">
        <v>0.20255880728619743</v>
      </c>
      <c r="I12" s="27"/>
      <c r="J12" s="27"/>
    </row>
    <row r="13" spans="1:10">
      <c r="A13" s="1">
        <f t="shared" si="0"/>
        <v>10</v>
      </c>
      <c r="B13" s="27">
        <v>-0.20547475651244024</v>
      </c>
      <c r="C13" s="27">
        <v>-6.4665479816151269E-2</v>
      </c>
      <c r="I13" s="27"/>
      <c r="J13" s="27"/>
    </row>
    <row r="14" spans="1:10">
      <c r="A14" s="1">
        <f t="shared" si="0"/>
        <v>11</v>
      </c>
      <c r="B14" s="27">
        <v>1.8350101742911844</v>
      </c>
      <c r="C14" s="27">
        <v>0.75536052949740118</v>
      </c>
      <c r="I14" s="27"/>
      <c r="J14" s="27"/>
    </row>
    <row r="15" spans="1:10">
      <c r="A15" s="1">
        <f t="shared" si="0"/>
        <v>12</v>
      </c>
      <c r="B15" s="27">
        <v>0.83128538680079367</v>
      </c>
      <c r="C15" s="27">
        <v>0.24203937856823393</v>
      </c>
      <c r="I15" s="27"/>
      <c r="J15" s="27"/>
    </row>
    <row r="16" spans="1:10">
      <c r="A16" s="1">
        <f t="shared" si="0"/>
        <v>13</v>
      </c>
      <c r="B16" s="27">
        <v>-1.9666896201657447</v>
      </c>
      <c r="C16" s="27">
        <v>-0.70052479620175356</v>
      </c>
      <c r="I16" s="27"/>
      <c r="J16" s="27"/>
    </row>
    <row r="17" spans="1:10">
      <c r="A17" s="1">
        <f t="shared" si="0"/>
        <v>14</v>
      </c>
      <c r="B17" s="27">
        <v>-0.25897176572388136</v>
      </c>
      <c r="C17" s="27">
        <v>-8.6766737402177913E-2</v>
      </c>
      <c r="I17" s="27"/>
      <c r="J17" s="27"/>
    </row>
    <row r="18" spans="1:10">
      <c r="A18" s="1">
        <f t="shared" si="0"/>
        <v>15</v>
      </c>
      <c r="B18" s="27">
        <v>0.28105680920456394</v>
      </c>
      <c r="C18" s="27">
        <v>0.1021399511948451</v>
      </c>
      <c r="I18" s="27"/>
      <c r="J18" s="27"/>
    </row>
    <row r="19" spans="1:10">
      <c r="A19" s="1">
        <f t="shared" si="0"/>
        <v>16</v>
      </c>
      <c r="B19" s="27">
        <v>8.7845935378360676E-2</v>
      </c>
      <c r="C19" s="27">
        <v>3.5235978218866586E-2</v>
      </c>
      <c r="I19" s="27"/>
      <c r="J19" s="27"/>
    </row>
    <row r="20" spans="1:10">
      <c r="A20" s="1">
        <f t="shared" si="0"/>
        <v>17</v>
      </c>
      <c r="B20" s="27">
        <v>0.17902582677465539</v>
      </c>
      <c r="C20" s="27">
        <v>8.4659278847584868E-2</v>
      </c>
      <c r="I20" s="27"/>
      <c r="J20" s="27"/>
    </row>
    <row r="21" spans="1:10">
      <c r="A21" s="1">
        <f t="shared" si="0"/>
        <v>18</v>
      </c>
      <c r="B21" s="27">
        <v>-0.20389006149645711</v>
      </c>
      <c r="C21" s="27">
        <v>-0.2622204651250668</v>
      </c>
      <c r="I21" s="27"/>
      <c r="J21" s="27"/>
    </row>
    <row r="22" spans="1:10">
      <c r="A22" s="1">
        <f t="shared" si="0"/>
        <v>19</v>
      </c>
      <c r="B22" s="27">
        <v>-1.43106017623708</v>
      </c>
      <c r="C22" s="27">
        <v>-0.58205564703144597</v>
      </c>
      <c r="I22" s="27"/>
      <c r="J22" s="27"/>
    </row>
    <row r="23" spans="1:10">
      <c r="A23" s="1">
        <f t="shared" si="0"/>
        <v>20</v>
      </c>
      <c r="B23" s="27">
        <v>1.2250830086795128</v>
      </c>
      <c r="C23" s="27">
        <v>0.3383988796914757</v>
      </c>
      <c r="I23" s="27"/>
      <c r="J23" s="27"/>
    </row>
    <row r="24" spans="1:10">
      <c r="A24" s="1">
        <f t="shared" si="0"/>
        <v>21</v>
      </c>
      <c r="B24" s="27">
        <v>-0.2914220261118321</v>
      </c>
      <c r="C24" s="27">
        <v>-0.10723898777325913</v>
      </c>
      <c r="I24" s="27"/>
      <c r="J24" s="27"/>
    </row>
    <row r="25" spans="1:10">
      <c r="A25" s="1">
        <f t="shared" si="0"/>
        <v>22</v>
      </c>
      <c r="B25" s="27">
        <v>-1.1650380814592272</v>
      </c>
      <c r="C25" s="27">
        <v>-0.73928587257900047</v>
      </c>
      <c r="I25" s="27"/>
      <c r="J25" s="27"/>
    </row>
    <row r="26" spans="1:10">
      <c r="A26" s="1">
        <f t="shared" si="0"/>
        <v>23</v>
      </c>
      <c r="B26" s="27">
        <v>0.58675300230542393</v>
      </c>
      <c r="C26" s="27">
        <v>0.2656553164648876</v>
      </c>
      <c r="I26" s="27"/>
      <c r="J26" s="27"/>
    </row>
    <row r="27" spans="1:10">
      <c r="A27" s="1">
        <f t="shared" si="0"/>
        <v>24</v>
      </c>
      <c r="B27" s="27">
        <v>1.5134547116323835</v>
      </c>
      <c r="C27" s="27">
        <v>0.41469048213642318</v>
      </c>
      <c r="I27" s="27"/>
      <c r="J27" s="27"/>
    </row>
    <row r="28" spans="1:10">
      <c r="A28" s="1">
        <f t="shared" si="0"/>
        <v>25</v>
      </c>
      <c r="B28" s="27">
        <v>-0.71299657253244342</v>
      </c>
      <c r="C28" s="27">
        <v>-0.29151185409364694</v>
      </c>
      <c r="I28" s="27"/>
      <c r="J28" s="27"/>
    </row>
    <row r="29" spans="1:10">
      <c r="A29" s="1">
        <f t="shared" si="0"/>
        <v>26</v>
      </c>
      <c r="B29" s="27">
        <v>0.16145778622886089</v>
      </c>
      <c r="C29" s="27">
        <v>8.4775320580656538E-2</v>
      </c>
      <c r="I29" s="27"/>
      <c r="J29" s="27"/>
    </row>
    <row r="30" spans="1:10">
      <c r="A30" s="1">
        <f t="shared" si="0"/>
        <v>27</v>
      </c>
      <c r="B30" s="27">
        <v>-1.5840686976931504</v>
      </c>
      <c r="C30" s="27">
        <v>-0.74006404945837179</v>
      </c>
      <c r="I30" s="27"/>
      <c r="J30" s="27"/>
    </row>
    <row r="31" spans="1:10">
      <c r="A31" s="1">
        <f t="shared" si="0"/>
        <v>28</v>
      </c>
      <c r="B31" s="27">
        <v>-0.51206172335208855</v>
      </c>
      <c r="C31" s="27">
        <v>-0.21494021115151066</v>
      </c>
      <c r="I31" s="27"/>
      <c r="J31" s="27"/>
    </row>
    <row r="32" spans="1:10">
      <c r="A32" s="1">
        <f t="shared" si="0"/>
        <v>29</v>
      </c>
      <c r="B32" s="27">
        <v>-1.5441876588635144</v>
      </c>
      <c r="C32" s="27">
        <v>-1.0294441772951293</v>
      </c>
      <c r="I32" s="27"/>
      <c r="J32" s="27"/>
    </row>
    <row r="33" spans="1:10">
      <c r="A33" s="1">
        <f t="shared" si="0"/>
        <v>30</v>
      </c>
      <c r="B33" s="27">
        <v>0.2154087692978415</v>
      </c>
      <c r="C33" s="27">
        <v>9.4754928748468956E-2</v>
      </c>
      <c r="I33" s="27"/>
      <c r="J33" s="27"/>
    </row>
    <row r="34" spans="1:10">
      <c r="A34" s="1">
        <f t="shared" si="0"/>
        <v>31</v>
      </c>
      <c r="B34" s="27">
        <v>-1.5938480967194164</v>
      </c>
      <c r="C34" s="27">
        <v>-0.66499086614804515</v>
      </c>
    </row>
    <row r="35" spans="1:10">
      <c r="A35" s="1">
        <f t="shared" si="0"/>
        <v>32</v>
      </c>
      <c r="B35" s="27">
        <v>0.44505453941317874</v>
      </c>
      <c r="C35" s="27">
        <v>0.14673009822097596</v>
      </c>
    </row>
    <row r="36" spans="1:10">
      <c r="A36" s="1">
        <f t="shared" si="0"/>
        <v>33</v>
      </c>
      <c r="B36" s="27">
        <v>0.82436008546684802</v>
      </c>
      <c r="C36" s="27">
        <v>0.22629829312373087</v>
      </c>
    </row>
    <row r="37" spans="1:10">
      <c r="A37" s="1">
        <f t="shared" si="0"/>
        <v>34</v>
      </c>
      <c r="B37" s="27">
        <v>0.57263596121191995</v>
      </c>
      <c r="C37" s="27">
        <v>0.17078503212721755</v>
      </c>
    </row>
    <row r="38" spans="1:10">
      <c r="A38" s="1">
        <f t="shared" si="0"/>
        <v>35</v>
      </c>
      <c r="B38" s="27">
        <v>0.44161304081672093</v>
      </c>
      <c r="C38" s="27">
        <v>0.20258603750492812</v>
      </c>
    </row>
    <row r="39" spans="1:10">
      <c r="A39" s="1">
        <f t="shared" si="0"/>
        <v>36</v>
      </c>
      <c r="B39" s="27">
        <v>0.82894458507531954</v>
      </c>
      <c r="C39" s="27">
        <v>0.77529082625272328</v>
      </c>
    </row>
    <row r="40" spans="1:10">
      <c r="A40" s="1">
        <f t="shared" si="0"/>
        <v>37</v>
      </c>
      <c r="B40" s="27">
        <v>0.45059513627028103</v>
      </c>
      <c r="C40" s="27">
        <v>0.42341648068737503</v>
      </c>
    </row>
    <row r="41" spans="1:10">
      <c r="A41" s="1">
        <f t="shared" si="0"/>
        <v>38</v>
      </c>
      <c r="B41" s="27">
        <v>-0.27522741417722951</v>
      </c>
      <c r="C41" s="27">
        <v>-0.10289698194390902</v>
      </c>
    </row>
    <row r="42" spans="1:10">
      <c r="A42" s="1">
        <f t="shared" si="0"/>
        <v>39</v>
      </c>
      <c r="B42" s="27">
        <v>0.4875888203283168</v>
      </c>
      <c r="C42" s="27">
        <v>0.15869113259774859</v>
      </c>
    </row>
    <row r="43" spans="1:10">
      <c r="A43" s="1">
        <f t="shared" si="0"/>
        <v>40</v>
      </c>
      <c r="B43" s="27">
        <v>-2.3337552868281206E-3</v>
      </c>
      <c r="C43" s="27">
        <v>-6.6039342816822365E-4</v>
      </c>
    </row>
    <row r="44" spans="1:10">
      <c r="A44" s="1">
        <f t="shared" si="0"/>
        <v>41</v>
      </c>
      <c r="B44" s="27">
        <v>0.14332586333224176</v>
      </c>
      <c r="C44" s="27">
        <v>8.2055584865326006E-2</v>
      </c>
    </row>
    <row r="45" spans="1:10">
      <c r="A45" s="1">
        <f t="shared" si="0"/>
        <v>42</v>
      </c>
      <c r="B45" s="27">
        <v>1.0038388521678732</v>
      </c>
      <c r="C45" s="27">
        <v>0.5025451942627015</v>
      </c>
    </row>
    <row r="46" spans="1:10">
      <c r="A46" s="1">
        <f t="shared" si="0"/>
        <v>43</v>
      </c>
      <c r="B46" s="27">
        <v>-1.42049877953658</v>
      </c>
      <c r="C46" s="27">
        <v>-0.59935930240351609</v>
      </c>
    </row>
    <row r="47" spans="1:10">
      <c r="A47" s="1">
        <f t="shared" si="0"/>
        <v>44</v>
      </c>
      <c r="B47" s="27">
        <v>-0.17455975353054914</v>
      </c>
      <c r="C47" s="27">
        <v>-5.5000181052144929E-2</v>
      </c>
    </row>
    <row r="48" spans="1:10">
      <c r="A48" s="1">
        <f t="shared" si="0"/>
        <v>45</v>
      </c>
      <c r="B48" s="27">
        <v>-2.1314084988771098</v>
      </c>
      <c r="C48" s="27">
        <v>-1.1605071003688736</v>
      </c>
    </row>
    <row r="49" spans="1:3">
      <c r="A49" s="1">
        <f t="shared" si="0"/>
        <v>46</v>
      </c>
      <c r="B49" s="27">
        <v>-2.402754828886891</v>
      </c>
      <c r="C49" s="27">
        <v>-0.66896422124329968</v>
      </c>
    </row>
    <row r="50" spans="1:3">
      <c r="A50" s="1">
        <f t="shared" si="0"/>
        <v>47</v>
      </c>
      <c r="B50" s="27">
        <v>0.54057231777131665</v>
      </c>
      <c r="C50" s="27">
        <v>0.1778410314074578</v>
      </c>
    </row>
  </sheetData>
  <conditionalFormatting sqref="B4:B50">
    <cfRule type="cellIs" dxfId="1" priority="2" operator="greaterThan">
      <formula>$F$8</formula>
    </cfRule>
  </conditionalFormatting>
  <conditionalFormatting sqref="C4:C50">
    <cfRule type="cellIs" dxfId="0" priority="1" operator="greaterThan">
      <formula>$F$5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A2CF-6F20-4C12-B1DC-A1247E636F0B}">
  <dimension ref="A1:L23"/>
  <sheetViews>
    <sheetView showGridLines="0" zoomScaleNormal="130" workbookViewId="0">
      <selection activeCell="F22" sqref="F22"/>
    </sheetView>
  </sheetViews>
  <sheetFormatPr defaultRowHeight="14.5"/>
  <cols>
    <col min="1" max="1" width="16.453125" customWidth="1"/>
    <col min="3" max="3" width="12.7265625" customWidth="1"/>
    <col min="4" max="4" width="5.81640625" customWidth="1"/>
    <col min="5" max="5" width="25" customWidth="1"/>
    <col min="6" max="6" width="11" customWidth="1"/>
    <col min="7" max="7" width="12.54296875" customWidth="1"/>
    <col min="8" max="8" width="16.81640625" customWidth="1"/>
    <col min="9" max="9" width="10.7265625" customWidth="1"/>
    <col min="10" max="10" width="20.26953125" customWidth="1"/>
    <col min="11" max="11" width="11.1796875" customWidth="1"/>
  </cols>
  <sheetData>
    <row r="1" spans="1:12" ht="15" thickBot="1">
      <c r="E1" s="70" t="s">
        <v>113</v>
      </c>
    </row>
    <row r="2" spans="1:12">
      <c r="E2" s="71" t="s">
        <v>114</v>
      </c>
      <c r="F2" s="72" t="s">
        <v>115</v>
      </c>
      <c r="G2" s="72" t="s">
        <v>116</v>
      </c>
      <c r="H2" s="72" t="s">
        <v>117</v>
      </c>
      <c r="I2" s="72" t="s">
        <v>118</v>
      </c>
      <c r="J2" s="73" t="s">
        <v>119</v>
      </c>
    </row>
    <row r="3" spans="1:12" ht="15" thickBot="1">
      <c r="E3" s="92">
        <v>3.9058920456050794</v>
      </c>
      <c r="F3" s="93">
        <v>0.1349687379932295</v>
      </c>
      <c r="G3" s="93">
        <v>3.6328920047859383</v>
      </c>
      <c r="H3" s="93">
        <v>4.1788920864242209</v>
      </c>
      <c r="I3" s="93">
        <v>3.5731905570727496</v>
      </c>
      <c r="J3" s="94">
        <v>4.2385935341374097</v>
      </c>
    </row>
    <row r="4" spans="1:12" ht="15" thickBot="1">
      <c r="B4" s="70"/>
      <c r="E4" s="6"/>
      <c r="F4" s="6"/>
      <c r="G4" s="6"/>
      <c r="I4" s="6"/>
      <c r="J4" s="6"/>
      <c r="K4" s="6"/>
      <c r="L4" s="74" t="s">
        <v>120</v>
      </c>
    </row>
    <row r="5" spans="1:12" ht="15" thickBot="1">
      <c r="B5" s="75" t="s">
        <v>121</v>
      </c>
      <c r="C5" s="75" t="s">
        <v>122</v>
      </c>
      <c r="E5" s="76" t="s">
        <v>123</v>
      </c>
      <c r="F5" s="77">
        <f>E3</f>
        <v>3.9058920456050794</v>
      </c>
      <c r="G5" s="77">
        <f>E3</f>
        <v>3.9058920456050794</v>
      </c>
      <c r="I5" s="47" t="s">
        <v>124</v>
      </c>
      <c r="K5">
        <v>9.3944059296971139E-2</v>
      </c>
      <c r="L5">
        <f>POWER(K5,2)</f>
        <v>8.8254862771928299E-3</v>
      </c>
    </row>
    <row r="6" spans="1:12">
      <c r="A6" s="127" t="s">
        <v>61</v>
      </c>
      <c r="B6" s="175"/>
      <c r="C6" s="79">
        <v>-2.14</v>
      </c>
      <c r="E6" s="47" t="s">
        <v>128</v>
      </c>
      <c r="F6" s="96">
        <f>POWER(10,F5)</f>
        <v>8051.7826979283218</v>
      </c>
      <c r="G6" s="81"/>
      <c r="I6" s="82" t="s">
        <v>137</v>
      </c>
      <c r="J6" s="4"/>
      <c r="K6" s="83">
        <f>F3</f>
        <v>0.1349687379932295</v>
      </c>
      <c r="L6" s="4">
        <f>POWER(K6,2)</f>
        <v>1.8216560235485034E-2</v>
      </c>
    </row>
    <row r="7" spans="1:12" ht="16" thickBot="1">
      <c r="A7" t="s">
        <v>2</v>
      </c>
      <c r="B7" s="174">
        <v>16</v>
      </c>
      <c r="C7" s="84">
        <v>4.827E-2</v>
      </c>
      <c r="E7" s="74" t="s">
        <v>129</v>
      </c>
      <c r="F7" s="95">
        <f>POWER(10,E3+LN(10)*L7/2)</f>
        <v>8650.1841326316098</v>
      </c>
      <c r="G7" s="85"/>
      <c r="I7" s="86" t="s">
        <v>138</v>
      </c>
      <c r="K7" s="78"/>
      <c r="L7" s="78">
        <f>SUM(L5:L6)</f>
        <v>2.7042046512677866E-2</v>
      </c>
    </row>
    <row r="8" spans="1:12" ht="15" thickBot="1">
      <c r="A8" t="s">
        <v>9</v>
      </c>
      <c r="B8" s="174">
        <v>6890</v>
      </c>
      <c r="C8" s="84">
        <v>9.7999999999999997E-5</v>
      </c>
      <c r="I8" s="97" t="s">
        <v>139</v>
      </c>
      <c r="J8" s="6"/>
      <c r="K8" s="87">
        <f>POWER(L7,0.5)</f>
        <v>0.16444466094305971</v>
      </c>
      <c r="L8" s="6"/>
    </row>
    <row r="9" spans="1:12">
      <c r="A9" t="s">
        <v>11</v>
      </c>
      <c r="B9" s="174">
        <v>0.01</v>
      </c>
      <c r="C9" s="84">
        <v>-1.2649999999999999</v>
      </c>
    </row>
    <row r="10" spans="1:12">
      <c r="A10" t="s">
        <v>1</v>
      </c>
      <c r="B10" s="174">
        <v>12</v>
      </c>
      <c r="C10" s="84">
        <v>4.8300000000000003E-2</v>
      </c>
      <c r="E10" s="70" t="s">
        <v>125</v>
      </c>
      <c r="H10" s="88" t="s">
        <v>126</v>
      </c>
    </row>
    <row r="11" spans="1:12">
      <c r="A11" t="s">
        <v>10</v>
      </c>
      <c r="B11" s="174">
        <v>27</v>
      </c>
      <c r="C11" s="84">
        <v>0.1492</v>
      </c>
      <c r="E11" s="47" t="s">
        <v>130</v>
      </c>
      <c r="F11" s="89">
        <f>G3</f>
        <v>3.6328920047859383</v>
      </c>
      <c r="H11" s="47" t="s">
        <v>135</v>
      </c>
      <c r="I11" s="90">
        <f>I3</f>
        <v>3.5731905570727496</v>
      </c>
    </row>
    <row r="12" spans="1:12">
      <c r="A12" t="s">
        <v>0</v>
      </c>
      <c r="B12" s="174">
        <v>17</v>
      </c>
      <c r="C12" s="84">
        <v>0.2084</v>
      </c>
      <c r="E12" s="47" t="s">
        <v>131</v>
      </c>
      <c r="F12" s="89">
        <f>H3</f>
        <v>4.1788920864242209</v>
      </c>
      <c r="H12" s="47" t="s">
        <v>136</v>
      </c>
      <c r="I12" s="90">
        <f>J3</f>
        <v>4.2385935341374097</v>
      </c>
    </row>
    <row r="13" spans="1:12" ht="15" thickBot="1">
      <c r="A13" s="6" t="s">
        <v>89</v>
      </c>
      <c r="B13" s="91">
        <f>B11*B12</f>
        <v>459</v>
      </c>
      <c r="C13" s="91">
        <v>-7.7099999999999998E-3</v>
      </c>
    </row>
    <row r="14" spans="1:12">
      <c r="E14" s="70" t="s">
        <v>127</v>
      </c>
      <c r="H14" s="88" t="s">
        <v>126</v>
      </c>
    </row>
    <row r="15" spans="1:12">
      <c r="E15" s="47" t="s">
        <v>132</v>
      </c>
      <c r="F15" s="96">
        <f>POWER(10,F11)</f>
        <v>4294.296280069665</v>
      </c>
      <c r="H15" s="47" t="s">
        <v>134</v>
      </c>
      <c r="I15" s="176">
        <f>POWER(10,I11)</f>
        <v>3742.7477424220046</v>
      </c>
    </row>
    <row r="16" spans="1:12">
      <c r="E16" s="47" t="s">
        <v>133</v>
      </c>
      <c r="F16" s="96">
        <f>POWER(10,F12)</f>
        <v>15097.049757732684</v>
      </c>
      <c r="H16" s="47" t="s">
        <v>134</v>
      </c>
      <c r="I16" s="176">
        <f>POWER(10,I12)</f>
        <v>17321.820511660895</v>
      </c>
    </row>
    <row r="17" spans="5:10">
      <c r="E17" s="81"/>
    </row>
    <row r="18" spans="5:10">
      <c r="I18" s="80"/>
      <c r="J18" s="80"/>
    </row>
    <row r="20" spans="5:10">
      <c r="E20" s="27"/>
      <c r="F20" s="27"/>
      <c r="G20" s="27"/>
      <c r="H20" s="27"/>
      <c r="I20" s="27"/>
      <c r="J20" s="27"/>
    </row>
    <row r="21" spans="5:10">
      <c r="E21" s="27"/>
      <c r="F21" s="27"/>
      <c r="G21" s="27"/>
      <c r="H21" s="27"/>
      <c r="I21" s="27"/>
      <c r="J21" s="27"/>
    </row>
    <row r="22" spans="5:10">
      <c r="E22" s="27"/>
      <c r="F22" s="27"/>
      <c r="G22" s="27"/>
      <c r="H22" s="27"/>
      <c r="I22" s="27"/>
      <c r="J22" s="27"/>
    </row>
    <row r="23" spans="5:10">
      <c r="E23" s="27"/>
      <c r="F23" s="27"/>
      <c r="G23" s="27"/>
      <c r="H23" s="27"/>
      <c r="I23" s="27"/>
      <c r="J23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"/>
  <sheetViews>
    <sheetView zoomScale="79" workbookViewId="0">
      <selection activeCell="G42" sqref="G42"/>
    </sheetView>
  </sheetViews>
  <sheetFormatPr defaultRowHeight="14.5"/>
  <sheetData>
    <row r="1" spans="2:1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5" thickBot="1">
      <c r="B2" s="8" t="s">
        <v>2</v>
      </c>
      <c r="C2" s="8" t="s">
        <v>3</v>
      </c>
      <c r="D2" s="8" t="s">
        <v>9</v>
      </c>
      <c r="E2" s="8" t="s">
        <v>11</v>
      </c>
      <c r="F2" s="8" t="s">
        <v>6</v>
      </c>
      <c r="G2" s="8" t="s">
        <v>1</v>
      </c>
      <c r="H2" s="8" t="s">
        <v>7</v>
      </c>
      <c r="I2" s="8" t="s">
        <v>8</v>
      </c>
      <c r="J2" s="8" t="s">
        <v>4</v>
      </c>
      <c r="K2" s="8" t="s">
        <v>5</v>
      </c>
      <c r="L2" s="8" t="s">
        <v>10</v>
      </c>
      <c r="M2" s="8" t="s">
        <v>12</v>
      </c>
      <c r="N2" s="8" t="s">
        <v>0</v>
      </c>
    </row>
    <row r="3" spans="2:14">
      <c r="B3" s="7">
        <v>16</v>
      </c>
      <c r="C3" s="7">
        <v>15</v>
      </c>
      <c r="D3" s="7">
        <v>6890</v>
      </c>
      <c r="E3" s="7">
        <v>0.01</v>
      </c>
      <c r="F3" s="7">
        <v>168</v>
      </c>
      <c r="G3" s="7">
        <v>12</v>
      </c>
      <c r="H3" s="7">
        <v>0.14000000000000001</v>
      </c>
      <c r="I3" s="7">
        <v>5</v>
      </c>
      <c r="J3" s="7">
        <v>0.6</v>
      </c>
      <c r="K3" s="7">
        <v>107</v>
      </c>
      <c r="L3" s="7">
        <v>27</v>
      </c>
      <c r="M3" s="7">
        <v>44</v>
      </c>
      <c r="N3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Data Description</vt:lpstr>
      <vt:lpstr>US Crime Data</vt:lpstr>
      <vt:lpstr>Correlation</vt:lpstr>
      <vt:lpstr>Regression Data Model 0</vt:lpstr>
      <vt:lpstr>Regression Analysis - Model 0</vt:lpstr>
      <vt:lpstr>Regression Data Model 1</vt:lpstr>
      <vt:lpstr>Regression Analysis - Model 1</vt:lpstr>
      <vt:lpstr>Regression Data Model 2</vt:lpstr>
      <vt:lpstr>Regression Analysis - Model 2</vt:lpstr>
      <vt:lpstr>Regression Data Model 3</vt:lpstr>
      <vt:lpstr>Regression Analysis - Model 3</vt:lpstr>
      <vt:lpstr>Diagnostic Analysis Small</vt:lpstr>
      <vt:lpstr>Interaction Term</vt:lpstr>
      <vt:lpstr>Regression Data Large</vt:lpstr>
      <vt:lpstr>Regression Analysis Large</vt:lpstr>
      <vt:lpstr>Comparing Models</vt:lpstr>
      <vt:lpstr>Diagnostic Analysis Large</vt:lpstr>
      <vt:lpstr>Prediction</vt:lpstr>
      <vt:lpstr>Prediction Values</vt:lpstr>
      <vt:lpstr>'US Crime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Anbu Nambi</cp:lastModifiedBy>
  <dcterms:created xsi:type="dcterms:W3CDTF">2017-11-07T01:43:31Z</dcterms:created>
  <dcterms:modified xsi:type="dcterms:W3CDTF">2023-12-07T17:51:48Z</dcterms:modified>
</cp:coreProperties>
</file>