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  <sheet state="visible" name="Cost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Conversion factor came from https://www.efunda.com/units/convert_units.cfm?From=903
	-Alex Chapin</t>
      </text>
    </comment>
    <comment authorId="0" ref="E2">
      <text>
        <t xml:space="preserve">Using ASHRAE Advanced Energy Design Guide for Multifamily Buildings Achieving Zero Energy
	-Alex Chapin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9">
      <text>
        <t xml:space="preserve">https://thehtrc.com/2021/insulation-metric-imperial
	-Alex Chapin</t>
      </text>
    </comment>
  </commentList>
</comments>
</file>

<file path=xl/sharedStrings.xml><?xml version="1.0" encoding="utf-8"?>
<sst xmlns="http://schemas.openxmlformats.org/spreadsheetml/2006/main" count="93" uniqueCount="47">
  <si>
    <t>Min</t>
  </si>
  <si>
    <t>Unit</t>
  </si>
  <si>
    <t>Max</t>
  </si>
  <si>
    <t>Notes</t>
  </si>
  <si>
    <t>Wall R-value</t>
  </si>
  <si>
    <t>m2*K/W</t>
  </si>
  <si>
    <t>Min varies by climate zone between 0.77 and 1.41</t>
  </si>
  <si>
    <t>Roof R-value</t>
  </si>
  <si>
    <t>Min varies by climate zone between 1.76 and 2.99</t>
  </si>
  <si>
    <t>Roof Absoprtance</t>
  </si>
  <si>
    <t>Max is only recommended for CZs 0 through 4 in general and 5 and 6 when in urban settings</t>
  </si>
  <si>
    <t>Window U-value</t>
  </si>
  <si>
    <t>W/(m2*K)</t>
  </si>
  <si>
    <t>Min varies by climate zone between 3.53 and 5.84</t>
  </si>
  <si>
    <t>Window SHGC</t>
  </si>
  <si>
    <t>Min varies by climate zone between 0.41 and 0.54</t>
  </si>
  <si>
    <t>Scale</t>
  </si>
  <si>
    <t>Just a starting point</t>
  </si>
  <si>
    <t>Orientation</t>
  </si>
  <si>
    <t>WWR</t>
  </si>
  <si>
    <t>The max value was just estimated based on past experience</t>
  </si>
  <si>
    <t>Overhang Depth</t>
  </si>
  <si>
    <t>meters</t>
  </si>
  <si>
    <t>Operable window Openable Area</t>
  </si>
  <si>
    <t>%</t>
  </si>
  <si>
    <t>I tried finding a resource that gave typical operable window openable area by window type but couldn't find anything. Therefore, I just guessed at 80% max.</t>
  </si>
  <si>
    <t>$/SM</t>
  </si>
  <si>
    <t>There's not typically a cost difference for cool roofs</t>
  </si>
  <si>
    <t>Here the square feet represents the additional floor area</t>
  </si>
  <si>
    <t>There's not typically a cost difference for orientation variations</t>
  </si>
  <si>
    <t>There's not typically a cost difference for operable windows</t>
  </si>
  <si>
    <t>Assumptions:</t>
  </si>
  <si>
    <t>Insulation</t>
  </si>
  <si>
    <t>$/SF/inch</t>
  </si>
  <si>
    <t>$/SM/inch</t>
  </si>
  <si>
    <t>R/inch (ft^2*F*h/(BTU*in))</t>
  </si>
  <si>
    <t>R/inch (m^2*K/(W*in))</t>
  </si>
  <si>
    <t>Windows</t>
  </si>
  <si>
    <t>$/window</t>
  </si>
  <si>
    <t>Typical size</t>
  </si>
  <si>
    <t>Assume this is the peak and scale linearly</t>
  </si>
  <si>
    <t>SF/Window</t>
  </si>
  <si>
    <t>$/SF</t>
  </si>
  <si>
    <t>Low-e</t>
  </si>
  <si>
    <t>Overhangs</t>
  </si>
  <si>
    <t>per floor area</t>
  </si>
  <si>
    <t>Rough guess from past projects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</si>
</sst>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600075</xdr:colOff>
      <xdr:row>12</xdr:row>
      <xdr:rowOff>190500</xdr:rowOff>
    </xdr:from>
    <xdr:ext cx="3371850" cy="8505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</cols>
  <sheetData>
    <row r="2">
      <c r="C2" s="1" t="s">
        <v>0</v>
      </c>
      <c r="D2" s="1" t="s">
        <v>1</v>
      </c>
      <c r="E2" s="1" t="s">
        <v>2</v>
      </c>
      <c r="F2" s="1" t="s">
        <v>1</v>
      </c>
      <c r="G2" s="1" t="s">
        <v>3</v>
      </c>
    </row>
    <row r="3">
      <c r="B3" s="1" t="s">
        <v>4</v>
      </c>
      <c r="C3" s="1">
        <v>0.77</v>
      </c>
      <c r="D3" s="1" t="s">
        <v>5</v>
      </c>
      <c r="E3" s="2">
        <f t="shared" ref="E3:E4" si="1">0.017^-1*0.176228</f>
        <v>10.36635294</v>
      </c>
      <c r="F3" s="1" t="s">
        <v>5</v>
      </c>
      <c r="G3" s="1" t="s">
        <v>6</v>
      </c>
    </row>
    <row r="4">
      <c r="B4" s="1" t="s">
        <v>7</v>
      </c>
      <c r="C4" s="1">
        <v>1.76</v>
      </c>
      <c r="D4" s="1" t="s">
        <v>5</v>
      </c>
      <c r="E4" s="2">
        <f t="shared" si="1"/>
        <v>10.36635294</v>
      </c>
      <c r="F4" s="1" t="s">
        <v>5</v>
      </c>
      <c r="G4" s="1" t="s">
        <v>8</v>
      </c>
    </row>
    <row r="5">
      <c r="B5" s="1" t="s">
        <v>9</v>
      </c>
      <c r="D5" s="1"/>
      <c r="F5" s="1"/>
      <c r="G5" s="1" t="s">
        <v>10</v>
      </c>
    </row>
    <row r="6">
      <c r="B6" s="1" t="s">
        <v>11</v>
      </c>
      <c r="C6" s="1">
        <v>5.84</v>
      </c>
      <c r="D6" s="1" t="s">
        <v>12</v>
      </c>
      <c r="E6" s="2">
        <f>0.12^-1*0.176228</f>
        <v>1.468566667</v>
      </c>
      <c r="F6" s="1" t="s">
        <v>12</v>
      </c>
      <c r="G6" s="1" t="s">
        <v>13</v>
      </c>
    </row>
    <row r="7">
      <c r="B7" s="1" t="s">
        <v>14</v>
      </c>
      <c r="C7" s="1">
        <v>0.54</v>
      </c>
      <c r="E7" s="1">
        <v>0.21</v>
      </c>
      <c r="G7" s="1" t="s">
        <v>15</v>
      </c>
    </row>
    <row r="8">
      <c r="B8" s="1" t="s">
        <v>16</v>
      </c>
      <c r="C8" s="1">
        <v>1.0</v>
      </c>
      <c r="E8" s="1">
        <v>5.0</v>
      </c>
      <c r="G8" s="1" t="s">
        <v>17</v>
      </c>
    </row>
    <row r="9">
      <c r="B9" s="1" t="s">
        <v>18</v>
      </c>
    </row>
    <row r="10">
      <c r="B10" s="1" t="s">
        <v>19</v>
      </c>
      <c r="C10" s="1">
        <v>0.15</v>
      </c>
      <c r="E10" s="1">
        <v>0.7</v>
      </c>
      <c r="G10" s="1" t="s">
        <v>20</v>
      </c>
    </row>
    <row r="11">
      <c r="B11" s="1" t="s">
        <v>21</v>
      </c>
      <c r="C11" s="1">
        <v>0.0</v>
      </c>
      <c r="D11" s="1" t="s">
        <v>22</v>
      </c>
      <c r="E11" s="2">
        <f>E10*convert(10,"ft","m")</f>
        <v>2.1336</v>
      </c>
      <c r="F11" s="1" t="s">
        <v>22</v>
      </c>
    </row>
    <row r="12">
      <c r="B12" s="1" t="s">
        <v>23</v>
      </c>
      <c r="C12" s="1">
        <v>0.0</v>
      </c>
      <c r="D12" s="1" t="s">
        <v>24</v>
      </c>
      <c r="E12" s="1">
        <v>80.0</v>
      </c>
      <c r="F12" s="1" t="s">
        <v>24</v>
      </c>
      <c r="G12" s="1" t="s">
        <v>25</v>
      </c>
    </row>
    <row r="15">
      <c r="B15" s="1" t="s">
        <v>4</v>
      </c>
      <c r="C15" s="1">
        <v>0.77</v>
      </c>
      <c r="D15" s="2">
        <f t="shared" ref="D15:D16" si="3">0.017^-1*0.176228</f>
        <v>10.36635294</v>
      </c>
      <c r="E15" s="2">
        <f t="shared" ref="E15:F15" si="2">C15*5.678</f>
        <v>4.37206</v>
      </c>
      <c r="F15" s="2">
        <f t="shared" si="2"/>
        <v>58.860152</v>
      </c>
    </row>
    <row r="16">
      <c r="B16" s="1" t="s">
        <v>7</v>
      </c>
      <c r="C16" s="1">
        <v>1.76</v>
      </c>
      <c r="D16" s="2">
        <f t="shared" si="3"/>
        <v>10.36635294</v>
      </c>
      <c r="E16" s="2">
        <f t="shared" ref="E16:F16" si="4">C16*5.678</f>
        <v>9.99328</v>
      </c>
      <c r="F16" s="2">
        <f t="shared" si="4"/>
        <v>58.860152</v>
      </c>
    </row>
    <row r="17">
      <c r="B17" s="1" t="s">
        <v>9</v>
      </c>
      <c r="C17" s="1">
        <v>0.8</v>
      </c>
      <c r="D17" s="2">
        <f>1-0.78</f>
        <v>0.22</v>
      </c>
    </row>
    <row r="18">
      <c r="B18" s="1" t="s">
        <v>11</v>
      </c>
      <c r="C18" s="1">
        <v>5.84</v>
      </c>
      <c r="D18" s="2">
        <f>0.12^-1*0.176228</f>
        <v>1.468566667</v>
      </c>
      <c r="E18" s="2">
        <f t="shared" ref="E18:F18" si="5">C18/5.678</f>
        <v>1.028531173</v>
      </c>
      <c r="F18" s="2">
        <f t="shared" si="5"/>
        <v>0.2586415404</v>
      </c>
    </row>
    <row r="19">
      <c r="B19" s="1" t="s">
        <v>14</v>
      </c>
      <c r="C19" s="1">
        <v>0.54</v>
      </c>
      <c r="D19" s="1">
        <v>0.21</v>
      </c>
    </row>
    <row r="20">
      <c r="B20" s="1" t="s">
        <v>16</v>
      </c>
      <c r="C20" s="1">
        <v>1.0</v>
      </c>
      <c r="D20" s="1">
        <v>5.0</v>
      </c>
    </row>
    <row r="21">
      <c r="B21" s="1" t="s">
        <v>18</v>
      </c>
      <c r="C21" s="1">
        <v>0.0</v>
      </c>
      <c r="D21" s="1">
        <v>360.0</v>
      </c>
    </row>
    <row r="22">
      <c r="B22" s="1" t="s">
        <v>19</v>
      </c>
      <c r="C22" s="1">
        <v>0.15</v>
      </c>
      <c r="D22" s="1">
        <v>0.7</v>
      </c>
    </row>
    <row r="23">
      <c r="B23" s="1" t="s">
        <v>21</v>
      </c>
      <c r="C23" s="1">
        <v>0.0</v>
      </c>
      <c r="D23" s="2">
        <f>D22*convert(10,"ft","m")</f>
        <v>2.1336</v>
      </c>
    </row>
    <row r="24">
      <c r="B24" s="1" t="s">
        <v>23</v>
      </c>
      <c r="C24" s="1">
        <v>0.0</v>
      </c>
      <c r="D24" s="1">
        <v>80.0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" t="s">
        <v>0</v>
      </c>
      <c r="D2" s="1" t="s">
        <v>1</v>
      </c>
      <c r="E2" s="1" t="s">
        <v>2</v>
      </c>
      <c r="F2" s="1" t="s">
        <v>1</v>
      </c>
      <c r="G2" s="1" t="s">
        <v>3</v>
      </c>
    </row>
    <row r="3">
      <c r="B3" s="1" t="s">
        <v>4</v>
      </c>
      <c r="C3" s="1">
        <v>0.0</v>
      </c>
      <c r="D3" s="1" t="s">
        <v>26</v>
      </c>
      <c r="E3" s="2">
        <f>round(($E$18/$E$20)*Inputs!E3,-1)-round(($E$18/$E$20)*Inputs!C3,-1)</f>
        <v>350</v>
      </c>
      <c r="F3" s="1" t="s">
        <v>26</v>
      </c>
    </row>
    <row r="4">
      <c r="B4" s="1" t="s">
        <v>7</v>
      </c>
      <c r="C4" s="1">
        <v>0.0</v>
      </c>
      <c r="D4" s="1" t="s">
        <v>26</v>
      </c>
      <c r="E4" s="2">
        <f>round(($E$18/$E$20)*Inputs!E4,-1)-round(($E$18/$E$20)*Inputs!C4,-1)</f>
        <v>320</v>
      </c>
      <c r="F4" s="1" t="s">
        <v>26</v>
      </c>
    </row>
    <row r="5">
      <c r="B5" s="1" t="s">
        <v>9</v>
      </c>
      <c r="C5" s="3"/>
      <c r="D5" s="1"/>
      <c r="F5" s="1"/>
      <c r="G5" s="1" t="s">
        <v>27</v>
      </c>
    </row>
    <row r="6">
      <c r="B6" s="1" t="s">
        <v>11</v>
      </c>
      <c r="C6" s="1">
        <v>0.0</v>
      </c>
      <c r="D6" s="1" t="s">
        <v>26</v>
      </c>
      <c r="E6" s="2">
        <f>round(C29*convert(1,"m^2","ft^2"),-1)</f>
        <v>300</v>
      </c>
      <c r="F6" s="1" t="s">
        <v>26</v>
      </c>
    </row>
    <row r="7">
      <c r="B7" s="1" t="s">
        <v>14</v>
      </c>
      <c r="C7" s="1">
        <v>0.0</v>
      </c>
      <c r="D7" s="1" t="s">
        <v>26</v>
      </c>
      <c r="E7" s="1">
        <f>round(C32*convert(1,"m^2","ft^2"),-1)</f>
        <v>60</v>
      </c>
      <c r="F7" s="1" t="s">
        <v>26</v>
      </c>
    </row>
    <row r="8">
      <c r="B8" s="1" t="s">
        <v>16</v>
      </c>
      <c r="E8" s="1">
        <f>round(C38*convert(1,"m^2","ft^2"),-1)</f>
        <v>1080</v>
      </c>
      <c r="F8" s="1" t="s">
        <v>26</v>
      </c>
      <c r="G8" s="1" t="s">
        <v>28</v>
      </c>
    </row>
    <row r="9">
      <c r="B9" s="1" t="s">
        <v>18</v>
      </c>
      <c r="C9" s="3"/>
      <c r="E9" s="3"/>
      <c r="G9" s="4" t="s">
        <v>29</v>
      </c>
    </row>
    <row r="10">
      <c r="B10" s="1" t="s">
        <v>19</v>
      </c>
      <c r="E10" s="1">
        <f>round(C29*convert(1,"m^2","ft^2"),-1)</f>
        <v>300</v>
      </c>
      <c r="F10" s="1" t="s">
        <v>26</v>
      </c>
    </row>
    <row r="11">
      <c r="B11" s="1" t="s">
        <v>21</v>
      </c>
      <c r="E11" s="2">
        <f>round(C35*convert(1,"m^2","ft^2"),-1)</f>
        <v>30</v>
      </c>
      <c r="F11" s="1" t="s">
        <v>26</v>
      </c>
    </row>
    <row r="12">
      <c r="B12" s="1" t="s">
        <v>23</v>
      </c>
      <c r="G12" s="1" t="s">
        <v>30</v>
      </c>
    </row>
    <row r="15">
      <c r="B15" s="1" t="s">
        <v>31</v>
      </c>
    </row>
    <row r="17">
      <c r="B17" s="1" t="s">
        <v>32</v>
      </c>
      <c r="C17" s="1" t="s">
        <v>33</v>
      </c>
      <c r="E17" s="1" t="s">
        <v>34</v>
      </c>
    </row>
    <row r="18">
      <c r="C18" s="1">
        <v>3.0</v>
      </c>
      <c r="E18" s="2">
        <f>C18*convert(1,"m^2","ft^2")</f>
        <v>32.29173125</v>
      </c>
    </row>
    <row r="19">
      <c r="C19" s="1" t="s">
        <v>35</v>
      </c>
      <c r="E19" s="1" t="s">
        <v>36</v>
      </c>
    </row>
    <row r="20">
      <c r="C20" s="1">
        <v>5.0</v>
      </c>
      <c r="E20" s="2">
        <f>C20/5.67826</f>
        <v>0.8805514365</v>
      </c>
    </row>
    <row r="22">
      <c r="B22" s="1" t="s">
        <v>37</v>
      </c>
      <c r="C22" s="1" t="s">
        <v>38</v>
      </c>
      <c r="D22" s="1" t="s">
        <v>39</v>
      </c>
    </row>
    <row r="23">
      <c r="C23" s="1">
        <v>500.0</v>
      </c>
      <c r="D23" s="1" t="s">
        <v>40</v>
      </c>
    </row>
    <row r="25">
      <c r="C25" s="1" t="s">
        <v>41</v>
      </c>
    </row>
    <row r="26">
      <c r="C26" s="2">
        <f>3*6</f>
        <v>18</v>
      </c>
    </row>
    <row r="28">
      <c r="C28" s="1" t="s">
        <v>42</v>
      </c>
    </row>
    <row r="29">
      <c r="C29" s="2">
        <f>C23/C26</f>
        <v>27.77777778</v>
      </c>
    </row>
    <row r="31">
      <c r="B31" s="1" t="s">
        <v>43</v>
      </c>
      <c r="C31" s="1" t="s">
        <v>42</v>
      </c>
    </row>
    <row r="32">
      <c r="C32" s="2">
        <f>C29/5</f>
        <v>5.555555556</v>
      </c>
    </row>
    <row r="34">
      <c r="B34" s="1" t="s">
        <v>44</v>
      </c>
      <c r="C34" s="1" t="s">
        <v>42</v>
      </c>
    </row>
    <row r="35">
      <c r="C35" s="2">
        <f>C18</f>
        <v>3</v>
      </c>
    </row>
    <row r="37">
      <c r="B37" s="1" t="s">
        <v>16</v>
      </c>
      <c r="C37" s="1" t="s">
        <v>42</v>
      </c>
      <c r="D37" s="1" t="s">
        <v>45</v>
      </c>
    </row>
    <row r="38">
      <c r="C38" s="1">
        <v>100.0</v>
      </c>
      <c r="D38" s="1" t="s">
        <v>46</v>
      </c>
    </row>
  </sheetData>
  <drawing r:id="rId2"/>
  <legacyDrawing r:id="rId3"/>
</worksheet>
</file>