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paypal-my.sharepoint.com/personal/anchhabra_paypal_com/Documents/Personal_Data_Transfer/GLA/GL_AIML_Training_Jul_2021/Module 4 - UTA - Dr Kumar - Ensemble/Week-1/"/>
    </mc:Choice>
  </mc:AlternateContent>
  <xr:revisionPtr revIDLastSave="128" documentId="114_{0E0AB04F-7F52-4B7E-A63D-65285E26B1F2}" xr6:coauthVersionLast="47" xr6:coauthVersionMax="47" xr10:uidLastSave="{59650009-5D0E-E448-B0BF-69D7AE92DB48}"/>
  <bookViews>
    <workbookView xWindow="0" yWindow="740" windowWidth="34560" windowHeight="21600" tabRatio="830" firstSheet="3" activeTab="6" xr2:uid="{736A612E-A6FF-48AD-B3EF-C742BA5BD764}"/>
  </bookViews>
  <sheets>
    <sheet name="Tree Basic Questions" sheetId="8" r:id="rId1"/>
    <sheet name="CART_Classification_Part_3" sheetId="7" r:id="rId2"/>
    <sheet name="CART_Classification_Part_2" sheetId="6" r:id="rId3"/>
    <sheet name="CART_Classification_Part_1" sheetId="4" r:id="rId4"/>
    <sheet name="CART_Regression_Example" sheetId="3" r:id="rId5"/>
    <sheet name="Information_Gain_Entropy" sheetId="2" r:id="rId6"/>
    <sheet name="Gini_Index" sheetId="1" r:id="rId7"/>
    <sheet name="Feature_Importances" sheetId="10" r:id="rId8"/>
    <sheet name="Whether_Data_set" sheetId="9" r:id="rId9"/>
  </sheets>
  <definedNames>
    <definedName name="_xlnm._FilterDatabase" localSheetId="6" hidden="1">Gini_Index!$A$1:$B$31</definedName>
    <definedName name="_xlnm._FilterDatabase" localSheetId="8" hidden="1">Whether_Data_set!$A$1:$F$15</definedName>
    <definedName name="_xlcn.WorksheetConnection_CART_ExampleA1C161" hidden="1">CART_Regression_Example!$A$2:$C$17</definedName>
    <definedName name="_xlcn.WorksheetConnection_tree_method.xlsxTable11" hidden="1">Table1[]</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tree_method.xlsx!Table1"/>
          <x15:modelTable id="Range" name="Range" connection="WorksheetConnection_CART_Example!$A$1:$C$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2" l="1"/>
  <c r="F5" i="1"/>
  <c r="I13" i="4"/>
  <c r="N28" i="1"/>
  <c r="F24" i="1"/>
  <c r="F18" i="1"/>
  <c r="I12" i="9" l="1"/>
  <c r="I14" i="9" l="1"/>
  <c r="I13" i="9"/>
  <c r="O16" i="9"/>
  <c r="O15" i="9"/>
  <c r="N15" i="9"/>
  <c r="M15" i="9"/>
  <c r="O13" i="9"/>
  <c r="O14" i="9"/>
  <c r="N14" i="9"/>
  <c r="N13" i="9"/>
  <c r="M14" i="9"/>
  <c r="M13" i="9"/>
  <c r="K12" i="9"/>
  <c r="I17" i="9" l="1"/>
  <c r="I18" i="9" s="1"/>
  <c r="I2" i="9"/>
  <c r="I5" i="9" s="1"/>
  <c r="I3" i="9"/>
  <c r="I4" i="9" s="1"/>
  <c r="L7" i="9"/>
  <c r="M7" i="9"/>
  <c r="N7" i="9"/>
  <c r="O7" i="9"/>
  <c r="P7" i="9"/>
  <c r="Q7" i="9"/>
  <c r="R7" i="9"/>
  <c r="S7" i="9"/>
  <c r="T7" i="9"/>
  <c r="U7" i="9"/>
  <c r="V7" i="9"/>
  <c r="W7" i="9"/>
  <c r="X7" i="9"/>
  <c r="Y7" i="9"/>
  <c r="F17" i="1"/>
  <c r="I6" i="9" l="1"/>
  <c r="I8" i="9" s="1"/>
  <c r="M12" i="3"/>
  <c r="M16" i="3" s="1"/>
  <c r="M4" i="3"/>
  <c r="M8" i="3" s="1"/>
  <c r="I15" i="7"/>
  <c r="D22" i="7"/>
  <c r="V12" i="7"/>
  <c r="I12" i="7"/>
  <c r="V11" i="7"/>
  <c r="V14" i="7" s="1"/>
  <c r="I33" i="6"/>
  <c r="I32" i="6"/>
  <c r="I35" i="6" s="1"/>
  <c r="I12" i="6"/>
  <c r="I13" i="6"/>
  <c r="I58" i="6"/>
  <c r="I57" i="6"/>
  <c r="I60" i="6" s="1"/>
  <c r="D22" i="6"/>
  <c r="V12" i="6"/>
  <c r="V11" i="6"/>
  <c r="I62" i="4"/>
  <c r="I61" i="4"/>
  <c r="I60" i="4"/>
  <c r="V12" i="4"/>
  <c r="V11" i="4"/>
  <c r="I37" i="4"/>
  <c r="I36" i="4"/>
  <c r="I35" i="4"/>
  <c r="I12" i="4"/>
  <c r="D22" i="4"/>
  <c r="E25" i="2"/>
  <c r="G6" i="3"/>
  <c r="F4" i="3"/>
  <c r="G4" i="3" s="1"/>
  <c r="F5" i="3"/>
  <c r="G5" i="3" s="1"/>
  <c r="F6" i="3"/>
  <c r="F7" i="3"/>
  <c r="G7" i="3" s="1"/>
  <c r="F8" i="3"/>
  <c r="G8" i="3" s="1"/>
  <c r="F9" i="3"/>
  <c r="G9" i="3" s="1"/>
  <c r="F10" i="3"/>
  <c r="G10" i="3" s="1"/>
  <c r="F11" i="3"/>
  <c r="G11" i="3" s="1"/>
  <c r="F12" i="3"/>
  <c r="G12" i="3" s="1"/>
  <c r="F13" i="3"/>
  <c r="G13" i="3" s="1"/>
  <c r="F14" i="3"/>
  <c r="G14" i="3" s="1"/>
  <c r="F15" i="3"/>
  <c r="G15" i="3" s="1"/>
  <c r="F16" i="3"/>
  <c r="G16" i="3" s="1"/>
  <c r="F17" i="3"/>
  <c r="G17" i="3" s="1"/>
  <c r="F3" i="3"/>
  <c r="G3" i="3" s="1"/>
  <c r="J19" i="3"/>
  <c r="E19" i="3"/>
  <c r="E4" i="3"/>
  <c r="E5" i="3"/>
  <c r="E6" i="3"/>
  <c r="E7" i="3"/>
  <c r="E8" i="3"/>
  <c r="E9" i="3"/>
  <c r="E10" i="3"/>
  <c r="E11" i="3"/>
  <c r="E12" i="3"/>
  <c r="E13" i="3"/>
  <c r="E14" i="3"/>
  <c r="E15" i="3"/>
  <c r="E16" i="3"/>
  <c r="E17" i="3"/>
  <c r="E3" i="3"/>
  <c r="C22" i="3"/>
  <c r="C20" i="3"/>
  <c r="C19" i="3"/>
  <c r="I17" i="7" l="1"/>
  <c r="V16" i="7"/>
  <c r="I15" i="6"/>
  <c r="I17" i="6" s="1"/>
  <c r="I63" i="4"/>
  <c r="I65" i="4" s="1"/>
  <c r="G19" i="3"/>
  <c r="J20" i="3" s="1"/>
  <c r="V14" i="4"/>
  <c r="V16" i="4" s="1"/>
  <c r="I37" i="6"/>
  <c r="I38" i="4"/>
  <c r="I40" i="4" s="1"/>
  <c r="V14" i="6"/>
  <c r="V16" i="6" s="1"/>
  <c r="I62" i="6"/>
  <c r="I15" i="4"/>
  <c r="I17" i="4" s="1"/>
  <c r="E21" i="2"/>
  <c r="Q21" i="2"/>
  <c r="Q18" i="2"/>
  <c r="T17" i="2"/>
  <c r="Q17" i="2"/>
  <c r="E18" i="2"/>
  <c r="H17" i="2"/>
  <c r="E17" i="2"/>
  <c r="N18" i="1"/>
  <c r="Q17" i="1"/>
  <c r="N17" i="1"/>
  <c r="Q16" i="1"/>
  <c r="N16" i="1"/>
  <c r="I17" i="1"/>
  <c r="I15" i="1"/>
  <c r="F15"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C23A39-6580-4855-819C-E7A58B39FB6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49B586-1FA7-4502-89BA-7FE73E7C88FB}" name="WorksheetConnection_CART_Example!$A$1:$C$16" type="102" refreshedVersion="6" minRefreshableVersion="5">
    <extLst>
      <ext xmlns:x15="http://schemas.microsoft.com/office/spreadsheetml/2010/11/main" uri="{DE250136-89BD-433C-8126-D09CA5730AF9}">
        <x15:connection id="Range" autoDelete="1">
          <x15:rangePr sourceName="_xlcn.WorksheetConnection_CART_ExampleA1C161"/>
        </x15:connection>
      </ext>
    </extLst>
  </connection>
  <connection id="3" xr16:uid="{4D6549FA-1AE5-4790-B113-4BCCEA38E40F}" name="WorksheetConnection_tree_method.xlsx!Table1" type="102" refreshedVersion="6" minRefreshableVersion="5">
    <extLst>
      <ext xmlns:x15="http://schemas.microsoft.com/office/spreadsheetml/2010/11/main" uri="{DE250136-89BD-433C-8126-D09CA5730AF9}">
        <x15:connection id="Table1" autoDelete="1">
          <x15:rangePr sourceName="_xlcn.WorksheetConnection_tree_method.xlsxTable11"/>
        </x15:connection>
      </ext>
    </extLst>
  </connection>
</connections>
</file>

<file path=xl/sharedStrings.xml><?xml version="1.0" encoding="utf-8"?>
<sst xmlns="http://schemas.openxmlformats.org/spreadsheetml/2006/main" count="941" uniqueCount="250">
  <si>
    <t>Gender</t>
  </si>
  <si>
    <t>Target</t>
  </si>
  <si>
    <t>F</t>
  </si>
  <si>
    <t>Crkt</t>
  </si>
  <si>
    <t>No Crkt</t>
  </si>
  <si>
    <t>M</t>
  </si>
  <si>
    <t>Female</t>
  </si>
  <si>
    <t>Male</t>
  </si>
  <si>
    <t>Total</t>
  </si>
  <si>
    <t>Percentage</t>
  </si>
  <si>
    <t>Square(p)+Square(1-p)</t>
  </si>
  <si>
    <t>Gini - M</t>
  </si>
  <si>
    <t>Weighted Gini for split Gender</t>
  </si>
  <si>
    <t>Gini formula -</t>
  </si>
  <si>
    <t>Class</t>
  </si>
  <si>
    <t xml:space="preserve">Class -9 </t>
  </si>
  <si>
    <t>Class-10</t>
  </si>
  <si>
    <t>Probability</t>
  </si>
  <si>
    <t>Gini Score for each node</t>
  </si>
  <si>
    <t>Weighted Gini for class split</t>
  </si>
  <si>
    <t>Above, you can see that Gini score for Split on Gender is higher than Split on Class, hence, the node split will take place on Gender</t>
  </si>
  <si>
    <t>Gini Impurity = 1-Gini</t>
  </si>
  <si>
    <t>Entropy</t>
  </si>
  <si>
    <t>-plog(p) -(1-p)log(1-p)</t>
  </si>
  <si>
    <t>Here p and q is probability of success and failure respectively in that node. Entropy is also used with categorical target variable. It chooses the split which has lowest entropy compared to parent node and other splits. The lesser the entropy, the better it is.</t>
  </si>
  <si>
    <t>Calculate entropy of each individual node of split and calculate weighted average of all sub-nodes available in split.</t>
  </si>
  <si>
    <t>Calculate entropy of parent node</t>
  </si>
  <si>
    <t>Entropy of Female node -</t>
  </si>
  <si>
    <t>Entropy of Male node -</t>
  </si>
  <si>
    <t>Weighted entropy for split Gender</t>
  </si>
  <si>
    <t>Entropy for class 9 node -</t>
  </si>
  <si>
    <t>Entropy for class 10 node -</t>
  </si>
  <si>
    <t>Weighted entropy for split Class</t>
  </si>
  <si>
    <t>Information Gain -</t>
  </si>
  <si>
    <t>1- entropy</t>
  </si>
  <si>
    <t>*****</t>
  </si>
  <si>
    <t>Entropy for the root node</t>
  </si>
  <si>
    <t>Here 1 shows that it is a impure node.</t>
  </si>
  <si>
    <t>all</t>
  </si>
  <si>
    <t>some</t>
  </si>
  <si>
    <t>complete</t>
  </si>
  <si>
    <t>partial</t>
  </si>
  <si>
    <t>Mean</t>
  </si>
  <si>
    <t>SD</t>
  </si>
  <si>
    <t>Row Labels</t>
  </si>
  <si>
    <t>Grand Total</t>
  </si>
  <si>
    <t>StdDev of Exam</t>
  </si>
  <si>
    <t>Tutorials - Split</t>
  </si>
  <si>
    <t>The objective is to pick the best variable for split from root node</t>
  </si>
  <si>
    <t>Split criteria</t>
  </si>
  <si>
    <t>Step 1-</t>
  </si>
  <si>
    <t>Lets start with tutorials variable</t>
  </si>
  <si>
    <t xml:space="preserve">step -2 </t>
  </si>
  <si>
    <t>step -3</t>
  </si>
  <si>
    <t>step-4</t>
  </si>
  <si>
    <t>Count of Tutorials</t>
  </si>
  <si>
    <t>Weighted Average of SDs</t>
  </si>
  <si>
    <t>13.07 is the weighted average of the tutorials variable</t>
  </si>
  <si>
    <t>step-5</t>
  </si>
  <si>
    <t>Calculate standard deviation (variance) for each its category - This is will be variance/SD for the node</t>
  </si>
  <si>
    <t>We need to calculate variance/SD for the split as well - for that we need to calculate the weighted avg of these standard deviations for tutorials variable as a whole</t>
  </si>
  <si>
    <t>Since we know the overall SD - 24.51, now we see how much SD we reduced after spliting the tutorials variables - this should be as high as possible</t>
  </si>
  <si>
    <t>Tutorials standard deviation Reduction  -</t>
  </si>
  <si>
    <t>Count of Exam</t>
  </si>
  <si>
    <t>step-6</t>
  </si>
  <si>
    <t>step-7</t>
  </si>
  <si>
    <t>We can clearly see that labs is reducing more standard deviation than tutorials - hence creating more homogenous groups within the nodes and after spliting</t>
  </si>
  <si>
    <t>We repeat the step-2 to step-5 for variable Labs as well and calculate SDR</t>
  </si>
  <si>
    <t>step-8</t>
  </si>
  <si>
    <t>Now, lets move to prediction - How can we predict the exam score without any variable/predictor?</t>
  </si>
  <si>
    <t>Y-bar</t>
  </si>
  <si>
    <t>Dataset</t>
  </si>
  <si>
    <t>Base model</t>
  </si>
  <si>
    <t>Error</t>
  </si>
  <si>
    <t>MAE for base model</t>
  </si>
  <si>
    <t>step-9</t>
  </si>
  <si>
    <t>step-10</t>
  </si>
  <si>
    <t>Calculate the overall average of exam scores (45.6) - this is will be our prediction in case no predictors</t>
  </si>
  <si>
    <t>Based on the 45.6, calculate the MAE - 21.63 - accuracy score</t>
  </si>
  <si>
    <t>step-11</t>
  </si>
  <si>
    <t>Average of Exam</t>
  </si>
  <si>
    <t>Now, we estimate the predictions based on our most important predictor - labs - Lets suppose we build 1-node tree</t>
  </si>
  <si>
    <t>1-Node Tree (labs)</t>
  </si>
  <si>
    <t>Predicted-Y</t>
  </si>
  <si>
    <t>MAE for labs variable</t>
  </si>
  <si>
    <t>Exam - Y</t>
  </si>
  <si>
    <t>Labs - Split</t>
  </si>
  <si>
    <t>step-12</t>
  </si>
  <si>
    <t>Calcuate the average value for each category of labs (here we have 2) and this is our prediction (in the leaf node) and same way calculate mean absolute error (MAE)</t>
  </si>
  <si>
    <t>step-13</t>
  </si>
  <si>
    <t xml:space="preserve">We can clearly see that by splitting the root node by labs reduces the error significantly from 21.63 to 8.5 </t>
  </si>
  <si>
    <t>step-14</t>
  </si>
  <si>
    <t>We continue to do that for other variables in coming nodes and finish our tree</t>
  </si>
  <si>
    <t>Plotting the Tree -</t>
  </si>
  <si>
    <t>step-15</t>
  </si>
  <si>
    <t>See the plot of the tree</t>
  </si>
  <si>
    <t>Questions -</t>
  </si>
  <si>
    <t>How to split, when you have a continuous predictors?</t>
  </si>
  <si>
    <t>Ans - 1) Start from a random number and split then calculate the SD/variance reduction from the overall SD/variance</t>
  </si>
  <si>
    <t>2) Do this step for each point of continuous variable and observe the points where we have minimum SD or maximum SDR</t>
  </si>
  <si>
    <t>Note - the shortest route could be to divide the continuous predictors to categories (bins) and treat it as categorical variables</t>
  </si>
  <si>
    <t>Home Owner</t>
  </si>
  <si>
    <t>Income Bracket</t>
  </si>
  <si>
    <t>Credit Score</t>
  </si>
  <si>
    <t>Non Home Owner</t>
  </si>
  <si>
    <t>Owning Home</t>
  </si>
  <si>
    <t>Yes</t>
  </si>
  <si>
    <t>Low</t>
  </si>
  <si>
    <t>Medium</t>
  </si>
  <si>
    <t>High</t>
  </si>
  <si>
    <t>Below Average</t>
  </si>
  <si>
    <t>Average</t>
  </si>
  <si>
    <t>No</t>
  </si>
  <si>
    <t>Entropy for base model</t>
  </si>
  <si>
    <t>Note - Entropy formula is - (-p*logp-q*logq)</t>
  </si>
  <si>
    <t>Owning Home - Split</t>
  </si>
  <si>
    <t>Default - Y</t>
  </si>
  <si>
    <t>Count of Default - Y</t>
  </si>
  <si>
    <t>Weighted average Entropy for Owning Home Split -</t>
  </si>
  <si>
    <t>Count of Owning Home</t>
  </si>
  <si>
    <t>Entropy for Home Owner Node-</t>
  </si>
  <si>
    <t>Entropy for Non Home Owner Node-</t>
  </si>
  <si>
    <t>Home Owner Total</t>
  </si>
  <si>
    <t>Non Home Owner Total</t>
  </si>
  <si>
    <t>Here entropy is 1 because within Home owners, the proportion of Default population is same - hence no information gain</t>
  </si>
  <si>
    <t>Its look very high - which means we owning home does not tell much whether an individual will default or mot</t>
  </si>
  <si>
    <t>Income Bracket - Split</t>
  </si>
  <si>
    <t>Information Gain</t>
  </si>
  <si>
    <t>High Total</t>
  </si>
  <si>
    <t>Low Total</t>
  </si>
  <si>
    <t>Medium Total</t>
  </si>
  <si>
    <t>Entropy for Income Bracket Node - (High)</t>
  </si>
  <si>
    <t>Pure Node</t>
  </si>
  <si>
    <t>Column Labels</t>
  </si>
  <si>
    <t>Credit Score - Split</t>
  </si>
  <si>
    <t>Average Total</t>
  </si>
  <si>
    <t>Below Average Total</t>
  </si>
  <si>
    <t>Income Bracket gives the maximum information gain - hence the root node should start from here</t>
  </si>
  <si>
    <t>Note - There is a pure node in income bracket with low category, meaning individuals with low income will always default - so we start building a tree with this category and then further split</t>
  </si>
  <si>
    <t>Note - There is a pure node in Credit Score with low category, meaning individuals with low credit score will always default - so we start building a tree with this category and then further split</t>
  </si>
  <si>
    <t>Final Note - The process to start the building the tree is to start from pure nodes first - root node should be from higher information gain predictor</t>
  </si>
  <si>
    <t>Step - 1</t>
  </si>
  <si>
    <t>Build the first iteration with the pure nodes - if exist</t>
  </si>
  <si>
    <t>Step - 2</t>
  </si>
  <si>
    <t>Remove those rows from the first iteration and repeat the steps for rest of the data</t>
  </si>
  <si>
    <t>Entropy for Income Bracket Node - (Low)</t>
  </si>
  <si>
    <t>Entropy for Income Bracket Node - (Medium)</t>
  </si>
  <si>
    <t>Entropy for Credit Score Node - (Average)</t>
  </si>
  <si>
    <t>Entropy for Credit Score Node- (Below Average)</t>
  </si>
  <si>
    <t>Entropy for Credit Score Node- (High)</t>
  </si>
  <si>
    <t xml:space="preserve">Step - 3 </t>
  </si>
  <si>
    <t>In the next iteration, Spliting based on owning home giving max information gain with a pure node</t>
  </si>
  <si>
    <t>No information gain after spliting to next level - hence we should not add this node to existing tree</t>
  </si>
  <si>
    <t>In the next iteration, Spliting based on owning home and Credit Score are giving max information gain with a pure node</t>
  </si>
  <si>
    <t>In the next iteration, No information gain after spliting to next level - hence we should not add this node to existing tree</t>
  </si>
  <si>
    <t>Step - 4</t>
  </si>
  <si>
    <t>Labs standard deviation Reduction  -</t>
  </si>
  <si>
    <t xml:space="preserve">Q - </t>
  </si>
  <si>
    <t>What is the first step to build a tree (Classification/Regression)?</t>
  </si>
  <si>
    <t>Q-</t>
  </si>
  <si>
    <t>How to select a predictor for a root node? - Classification/Regression</t>
  </si>
  <si>
    <t>How to calculate the Gini or entropy scores?</t>
  </si>
  <si>
    <t>How to treat missing values if X is categorical?</t>
  </si>
  <si>
    <t>How to treat missing values if X is continuous?</t>
  </si>
  <si>
    <t>How a tree does feature selection? - if X is categorical?</t>
  </si>
  <si>
    <t>How a tree does feature selection? - if X is continuous?</t>
  </si>
  <si>
    <t>What is Y value in the leaf node - if Y is categorical? - What is the prediction?</t>
  </si>
  <si>
    <t>What is Y value in the leaf node - if Y is continuous? - What is the prediction?</t>
  </si>
  <si>
    <t>Ans-</t>
  </si>
  <si>
    <t>Select the most important predictor for the root node - based on what is Y variable - continuous or categorical</t>
  </si>
  <si>
    <t>If Y is continuous - We need to select the most important predictor based of sum of squares of residuals (or weighted SDR) and it should be minimum
If Y is categorical - We need to select the most important predictor based of Entropy or Gini and it should be minimum (or impurity should be minimum)</t>
  </si>
  <si>
    <t>How to select the next predictor on the internal node or after the root node?</t>
  </si>
  <si>
    <t>After selecting the first variable, repeat step -2 (Q2) for selecting 2nd variable and complete until the tree completes</t>
  </si>
  <si>
    <t>Refer to formula and example sheets</t>
  </si>
  <si>
    <t>How to decide the spliting criteria if X is continuous and Y is continuous? - How to calculate SSR/SD?</t>
  </si>
  <si>
    <t>How to decide the spliting criteria if X is categorical and Y is categorical/classification? - How to calculate entropy?</t>
  </si>
  <si>
    <t>How to decide the spliting criteria if X is categorical and Y is continuous? - How to calculate SSR/SD?</t>
  </si>
  <si>
    <t>If Y is categorical -leaf nodes predicts either a probability or class (1/0) predictions</t>
  </si>
  <si>
    <t>If Y is continuous-leaf node predicts the average of Y for the observations left in the leaf nodes</t>
  </si>
  <si>
    <t>Mode can be used - subjective</t>
  </si>
  <si>
    <t>Average/Median - subjective</t>
  </si>
  <si>
    <t>Gini impurity is calculated after removing or adding the nodes related to the variable - need to check more on this</t>
  </si>
  <si>
    <t>SSR/SDR is calculated after removing or adding the nodes related to the variable - need to check more on this</t>
  </si>
  <si>
    <t>How to prune a Regression Tree?</t>
  </si>
  <si>
    <t>How to prune a Classification Tree?</t>
  </si>
  <si>
    <t>How to build a Decision Tree in python from scratch?</t>
  </si>
  <si>
    <t xml:space="preserve">Q- </t>
  </si>
  <si>
    <t>Why Decision Trees tend to overfit?</t>
  </si>
  <si>
    <t>What Decision Trees are called a Greedy Algorithm?</t>
  </si>
  <si>
    <t>How recursive functions are used in decision tree algorithm?</t>
  </si>
  <si>
    <t>How cross validation works in Decision Trees?</t>
  </si>
  <si>
    <t>What are the most common hyperparameters of decision trees - name and algorithm?</t>
  </si>
  <si>
    <t>What is a cost complexity paramater of a decision tree and how it is used?</t>
  </si>
  <si>
    <t>Entropy(S) – ∑ [ p(S|A) . Entropy(S|A) ]</t>
  </si>
  <si>
    <t>Gain(S, A) =</t>
  </si>
  <si>
    <t>– p(Yes) . log2p(Yes) – p(No) . log2p(No)</t>
  </si>
  <si>
    <t>Entropy(Decision) =</t>
  </si>
  <si>
    <t>Strong</t>
  </si>
  <si>
    <t>Mild</t>
  </si>
  <si>
    <t>Rain</t>
  </si>
  <si>
    <t>Weak</t>
  </si>
  <si>
    <t>Normal</t>
  </si>
  <si>
    <t>Hot</t>
  </si>
  <si>
    <t>Overcast</t>
  </si>
  <si>
    <t>p(No)</t>
  </si>
  <si>
    <t>p(yes)</t>
  </si>
  <si>
    <t>Sunny</t>
  </si>
  <si>
    <t>Gini</t>
  </si>
  <si>
    <t>Cool</t>
  </si>
  <si>
    <t>"</t>
  </si>
  <si>
    <t>Log(p(no))</t>
  </si>
  <si>
    <t>Log(p(yes))</t>
  </si>
  <si>
    <t>Target Variable Entropy</t>
  </si>
  <si>
    <t>Decision</t>
  </si>
  <si>
    <t>Wind</t>
  </si>
  <si>
    <t>Humidity</t>
  </si>
  <si>
    <t>Temp.</t>
  </si>
  <si>
    <t>Outlook</t>
  </si>
  <si>
    <t>Day</t>
  </si>
  <si>
    <t>p(sunny)</t>
  </si>
  <si>
    <t>Decision - Yes</t>
  </si>
  <si>
    <t>Decision - No</t>
  </si>
  <si>
    <t>Total Instances</t>
  </si>
  <si>
    <t>p(overcast)</t>
  </si>
  <si>
    <t>p(rain)</t>
  </si>
  <si>
    <t>Weights (Prob)</t>
  </si>
  <si>
    <t>How do you explain ‘mean decrease accuracy’ and ‘mean decrease gini’ in layman’s terms?</t>
  </si>
  <si>
    <r>
      <t>For </t>
    </r>
    <r>
      <rPr>
        <b/>
        <sz val="8"/>
        <color rgb="FF282829"/>
        <rFont val="Segoe UI"/>
        <family val="2"/>
      </rPr>
      <t>Mean Decrease in Accuracy</t>
    </r>
    <r>
      <rPr>
        <sz val="8"/>
        <color rgb="FF282829"/>
        <rFont val="Segoe UI"/>
        <family val="2"/>
      </rPr>
      <t>:</t>
    </r>
  </si>
  <si>
    <t>Imagine you have a model built using a few variables including gender to predict if a person prefers coffee white or black.</t>
  </si>
  <si>
    <r>
      <t>Take </t>
    </r>
    <r>
      <rPr>
        <i/>
        <sz val="8"/>
        <color rgb="FF282829"/>
        <rFont val="Segoe UI"/>
        <family val="2"/>
      </rPr>
      <t>one</t>
    </r>
    <r>
      <rPr>
        <sz val="8"/>
        <color rgb="FF282829"/>
        <rFont val="Segoe UI"/>
        <family val="2"/>
      </rPr>
      <t> variable and scramble it in a way that matches the distribution of the variable (e.g. if the variable is gender and 60% of the observations are male, than randomly assign male to 60% of the set - preserve the distribution but scramble the observations).</t>
    </r>
  </si>
  <si>
    <t>Measure the predictive accuracy of the resulting tree.</t>
  </si>
  <si>
    <t>Repeat for each variable.</t>
  </si>
  <si>
    <t>The loss of accuracy is the Mean Decrease in Accuracy.</t>
  </si>
  <si>
    <t>Note that this is not causal - and in practical use I would focus on the ranking of the variable as a data point for further investigation rather than the actual magnitude of the measure.</t>
  </si>
  <si>
    <r>
      <t>For </t>
    </r>
    <r>
      <rPr>
        <b/>
        <sz val="8"/>
        <color rgb="FF282829"/>
        <rFont val="Segoe UI"/>
        <family val="2"/>
      </rPr>
      <t>Mean Decrease in Gini (Index)</t>
    </r>
    <r>
      <rPr>
        <sz val="8"/>
        <color rgb="FF282829"/>
        <rFont val="Segoe UI"/>
        <family val="2"/>
      </rPr>
      <t>:</t>
    </r>
  </si>
  <si>
    <t>Imagine you are looking at one of the nodes just above the leaves in a decision tree where you are predicting whether someone prefers white or black coffee.</t>
  </si>
  <si>
    <t>At this node, the model has the chance to split by multiple variables.</t>
  </si>
  <si>
    <r>
      <t>It does this by searching for the variable to split where the split gives the </t>
    </r>
    <r>
      <rPr>
        <i/>
        <sz val="8"/>
        <color rgb="FF282829"/>
        <rFont val="Segoe UI"/>
        <family val="2"/>
      </rPr>
      <t>lowest</t>
    </r>
    <r>
      <rPr>
        <sz val="8"/>
        <color rgb="FF282829"/>
        <rFont val="Segoe UI"/>
        <family val="2"/>
      </rPr>
      <t> Gini index (lower is ‘purer’ / ‘better’).</t>
    </r>
  </si>
  <si>
    <r>
      <t>If the model chooses to split by gender, the subsequent left node (e.g. male) observations may all like black coffee and the right node (e.g. female) may all like white coffee (i.e. both nodes are 100% ‘pure’ and hits the </t>
    </r>
    <r>
      <rPr>
        <i/>
        <sz val="8"/>
        <color rgb="FF282829"/>
        <rFont val="Segoe UI"/>
        <family val="2"/>
      </rPr>
      <t>lowest</t>
    </r>
    <r>
      <rPr>
        <sz val="8"/>
        <color rgb="FF282829"/>
        <rFont val="Segoe UI"/>
        <family val="2"/>
      </rPr>
      <t> Gini Index of 0).</t>
    </r>
  </si>
  <si>
    <r>
      <t>If the model chooses another variable, the subsequent left and right nodes may have a mix of outcomes (i.e. be less pure, with a </t>
    </r>
    <r>
      <rPr>
        <i/>
        <sz val="8"/>
        <color rgb="FF282829"/>
        <rFont val="Segoe UI"/>
        <family val="2"/>
      </rPr>
      <t>larger</t>
    </r>
    <r>
      <rPr>
        <sz val="8"/>
        <color rgb="FF282829"/>
        <rFont val="Segoe UI"/>
        <family val="2"/>
      </rPr>
      <t> Gini index).</t>
    </r>
  </si>
  <si>
    <t>This is not optimal and finally the model chooses to go with gender.</t>
  </si>
  <si>
    <t>we can build a conclusion that less impure node requires less information to describe it. And, more impure node requires more information. Information theory is a measure to define this degree of disorganization in a system known as Entropy. If the sample is completely homogeneous, then the entropy is zero and if the sample is an equally divided (50% – 50%), it has entropy of one</t>
  </si>
  <si>
    <t>Column1</t>
  </si>
  <si>
    <t>Play Cricket - Overall</t>
  </si>
  <si>
    <t>Prob of playing cricket</t>
  </si>
  <si>
    <t>Target-Y</t>
  </si>
  <si>
    <t>Gini - F (Gini Formula)</t>
  </si>
  <si>
    <t>Gini Impurity = 1-Gini Score</t>
  </si>
  <si>
    <t>Tutorials -X</t>
  </si>
  <si>
    <t>labs-X2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</si>
</sst>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
  </numFmts>
  <fonts count="20" x14ac:knownFonts="1">
    <font>
      <sz val="11"/>
      <color theme="1"/>
      <name val="Calibri"/>
      <family val="2"/>
      <scheme val="minor"/>
    </font>
    <font>
      <sz val="11"/>
      <color theme="1"/>
      <name val="Calibri"/>
      <family val="2"/>
      <scheme val="minor"/>
    </font>
    <font>
      <sz val="11"/>
      <color theme="0"/>
      <name val="Calibri"/>
      <family val="2"/>
      <scheme val="minor"/>
    </font>
    <font>
      <sz val="8"/>
      <color rgb="FF595858"/>
      <name val="Arial"/>
      <family val="2"/>
    </font>
    <font>
      <b/>
      <i/>
      <sz val="8"/>
      <color rgb="FF595858"/>
      <name val="Arial"/>
      <family val="2"/>
    </font>
    <font>
      <b/>
      <sz val="11"/>
      <color theme="1"/>
      <name val="Calibri"/>
      <family val="2"/>
      <scheme val="minor"/>
    </font>
    <font>
      <sz val="9"/>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rgb="FFFF0000"/>
      <name val="Calibri"/>
      <family val="2"/>
      <scheme val="minor"/>
    </font>
    <font>
      <b/>
      <sz val="11"/>
      <color theme="4"/>
      <name val="Calibri"/>
      <family val="2"/>
      <scheme val="minor"/>
    </font>
    <font>
      <sz val="9"/>
      <color rgb="FF555555"/>
      <name val="Arial"/>
      <family val="2"/>
    </font>
    <font>
      <b/>
      <sz val="11"/>
      <color rgb="FF282829"/>
      <name val="Segoe UI"/>
      <family val="2"/>
    </font>
    <font>
      <sz val="8"/>
      <color rgb="FF282829"/>
      <name val="Segoe UI"/>
      <family val="2"/>
    </font>
    <font>
      <b/>
      <sz val="8"/>
      <color rgb="FF282829"/>
      <name val="Segoe UI"/>
      <family val="2"/>
    </font>
    <font>
      <i/>
      <sz val="8"/>
      <color rgb="FF282829"/>
      <name val="Segoe UI"/>
      <family val="2"/>
    </font>
    <font>
      <sz val="14"/>
      <color rgb="FF595858"/>
      <name val="Arial"/>
      <family val="2"/>
    </font>
    <font>
      <b/>
      <sz val="11"/>
      <color theme="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3"/>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4">
    <xf numFmtId="0" fontId="0" fillId="0" borderId="0" xfId="0"/>
    <xf numFmtId="0" fontId="2" fillId="2" borderId="0" xfId="0" applyFont="1" applyFill="1"/>
    <xf numFmtId="9" fontId="0" fillId="0" borderId="0" xfId="0" applyNumberFormat="1"/>
    <xf numFmtId="2" fontId="0" fillId="0" borderId="0" xfId="0" applyNumberFormat="1"/>
    <xf numFmtId="9" fontId="0" fillId="0" borderId="0" xfId="1" applyFont="1"/>
    <xf numFmtId="0" fontId="3" fillId="0" borderId="0" xfId="0" applyFont="1"/>
    <xf numFmtId="0" fontId="4" fillId="0" borderId="0" xfId="0" applyFont="1"/>
    <xf numFmtId="0" fontId="0" fillId="0" borderId="0" xfId="0" quotePrefix="1"/>
    <xf numFmtId="4" fontId="0" fillId="0" borderId="0" xfId="0" applyNumberForma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5" fillId="0" borderId="0" xfId="0" applyFont="1"/>
    <xf numFmtId="0" fontId="0" fillId="0" borderId="0" xfId="0" applyAlignment="1">
      <alignment wrapText="1"/>
    </xf>
    <xf numFmtId="4" fontId="0" fillId="3" borderId="0" xfId="0" applyNumberFormat="1" applyFill="1"/>
    <xf numFmtId="4" fontId="0" fillId="4" borderId="0" xfId="0" applyNumberFormat="1" applyFill="1"/>
    <xf numFmtId="0" fontId="0" fillId="4" borderId="0" xfId="0" applyFill="1"/>
    <xf numFmtId="0" fontId="5" fillId="4" borderId="0" xfId="0" applyFont="1" applyFill="1"/>
    <xf numFmtId="0" fontId="5" fillId="0" borderId="0" xfId="0" applyFont="1" applyAlignment="1">
      <alignment horizontal="center"/>
    </xf>
    <xf numFmtId="9" fontId="0" fillId="4" borderId="0" xfId="0" applyNumberFormat="1" applyFill="1"/>
    <xf numFmtId="0" fontId="5" fillId="0" borderId="0" xfId="0" applyFont="1" applyAlignment="1">
      <alignment horizontal="left"/>
    </xf>
    <xf numFmtId="0" fontId="6" fillId="0" borderId="0" xfId="0" applyFont="1"/>
    <xf numFmtId="9" fontId="5" fillId="0" borderId="0" xfId="0" applyNumberFormat="1" applyFont="1"/>
    <xf numFmtId="10" fontId="0" fillId="0" borderId="0" xfId="0" applyNumberFormat="1"/>
    <xf numFmtId="10" fontId="5" fillId="4" borderId="0" xfId="2" applyNumberFormat="1" applyFont="1" applyFill="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2" fillId="0" borderId="0" xfId="0" applyFont="1" applyAlignment="1">
      <alignment wrapText="1"/>
    </xf>
    <xf numFmtId="0" fontId="13" fillId="0" borderId="0" xfId="0" applyFont="1"/>
    <xf numFmtId="0" fontId="14" fillId="0" borderId="0" xfId="0" applyFont="1"/>
    <xf numFmtId="0" fontId="15" fillId="0" borderId="0" xfId="0" applyFont="1" applyAlignment="1">
      <alignment horizontal="left" vertical="center" wrapText="1" indent="1"/>
    </xf>
    <xf numFmtId="0" fontId="15" fillId="0" borderId="0" xfId="0" applyFont="1" applyAlignment="1">
      <alignment horizontal="left" vertical="center" wrapText="1" indent="2"/>
    </xf>
    <xf numFmtId="0" fontId="0" fillId="5" borderId="0" xfId="0" applyFill="1" applyAlignment="1">
      <alignment horizontal="left" vertical="center" wrapText="1" indent="1" readingOrder="1"/>
    </xf>
    <xf numFmtId="0" fontId="18" fillId="0" borderId="0" xfId="0" applyFont="1"/>
    <xf numFmtId="0" fontId="0" fillId="6" borderId="0" xfId="0" applyFill="1"/>
    <xf numFmtId="0" fontId="0" fillId="7" borderId="0" xfId="0" applyFill="1"/>
    <xf numFmtId="0" fontId="11" fillId="6" borderId="0" xfId="0" applyFont="1" applyFill="1"/>
    <xf numFmtId="0" fontId="19" fillId="2" borderId="0" xfId="0" applyFont="1" applyFill="1"/>
    <xf numFmtId="0" fontId="5" fillId="0" borderId="0" xfId="0" applyFont="1" applyAlignment="1">
      <alignment horizontal="center"/>
    </xf>
  </cellXfs>
  <cellStyles count="3">
    <cellStyle name="Comma" xfId="2" builtinId="3"/>
    <cellStyle name="Normal" xfId="0" builtinId="0"/>
    <cellStyle name="Percent" xfId="1" builtinId="5"/>
  </cellStyles>
  <dxfs count="16">
    <dxf>
      <numFmt numFmtId="3" formatCode="#,##0"/>
    </dxf>
    <dxf>
      <numFmt numFmtId="3" formatCode="#,##0"/>
    </dxf>
    <dxf>
      <numFmt numFmtId="164" formatCode="#,##0.0"/>
    </dxf>
    <dxf>
      <numFmt numFmtId="164" formatCode="#,##0.0"/>
    </dxf>
    <dxf>
      <numFmt numFmtId="0" formatCode="General"/>
    </dxf>
    <dxf>
      <numFmt numFmtId="0" formatCode="General"/>
    </dxf>
    <dxf>
      <numFmt numFmtId="4" formatCode="#,##0.00"/>
    </dxf>
    <dxf>
      <numFmt numFmtId="4" formatCode="#,##0.00"/>
    </dxf>
    <dxf>
      <numFmt numFmtId="3" formatCode="#,##0"/>
    </dxf>
    <dxf>
      <numFmt numFmtId="3" formatCode="#,##0"/>
    </dxf>
    <dxf>
      <numFmt numFmtId="0" formatCode="General"/>
    </dxf>
    <dxf>
      <numFmt numFmtId="4" formatCode="#,##0.00"/>
    </dxf>
    <dxf>
      <numFmt numFmtId="4" formatCode="#,##0.00"/>
    </dxf>
    <dxf>
      <numFmt numFmtId="4" formatCode="#,##0.00"/>
    </dxf>
    <dxf>
      <numFmt numFmtId="4" formatCode="#,##0.00"/>
    </dxf>
    <dxf>
      <fill>
        <patternFill patternType="solid">
          <fgColor indexed="64"/>
          <bgColor theme="5"/>
        </patternFill>
      </fill>
    </dxf>
  </dxfs>
  <tableStyles count="1" defaultTableStyle="TableStyleMedium2" defaultPivotStyle="PivotStyleLight16">
    <tableStyle name="Invisible" pivot="0" table="0" count="0" xr9:uid="{FBA56E7A-4ED8-4FA6-B94F-DE205B445A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owerPivotData" Target="model/item.data"/><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234382</xdr:colOff>
      <xdr:row>0</xdr:row>
      <xdr:rowOff>0</xdr:rowOff>
    </xdr:from>
    <xdr:to>
      <xdr:col>12</xdr:col>
      <xdr:colOff>62466</xdr:colOff>
      <xdr:row>21</xdr:row>
      <xdr:rowOff>34860</xdr:rowOff>
    </xdr:to>
    <xdr:pic>
      <xdr:nvPicPr>
        <xdr:cNvPr id="3" name="Picture 2">
          <a:extLst>
            <a:ext uri="{FF2B5EF4-FFF2-40B4-BE49-F238E27FC236}">
              <a16:creationId xmlns:a16="http://schemas.microsoft.com/office/drawing/2014/main" id="{06EA1304-2E8D-42EB-A79F-89DD533698F4}"/>
            </a:ext>
          </a:extLst>
        </xdr:cNvPr>
        <xdr:cNvPicPr>
          <a:picLocks noChangeAspect="1"/>
        </xdr:cNvPicPr>
      </xdr:nvPicPr>
      <xdr:blipFill>
        <a:blip xmlns:r="http://schemas.openxmlformats.org/officeDocument/2006/relationships" r:embed="rId1"/>
        <a:stretch>
          <a:fillRect/>
        </a:stretch>
      </xdr:blipFill>
      <xdr:spPr>
        <a:xfrm>
          <a:off x="9338909" y="0"/>
          <a:ext cx="4092881" cy="4376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E0EE64FE-61A2-46D8-95EF-8786DF41B7B1}"/>
            </a:ext>
          </a:extLst>
        </xdr:cNvPr>
        <xdr:cNvSpPr/>
      </xdr:nvSpPr>
      <xdr:spPr>
        <a:xfrm>
          <a:off x="12808368" y="86591"/>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CEEA8E9B-6FF1-405A-A710-0B1A90A8204F}"/>
            </a:ext>
          </a:extLst>
        </xdr:cNvPr>
        <xdr:cNvCxnSpPr/>
      </xdr:nvCxnSpPr>
      <xdr:spPr>
        <a:xfrm flipH="1">
          <a:off x="12977379" y="577624"/>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92866406-088E-4E71-A9D2-5D4F87CB8DE8}"/>
            </a:ext>
          </a:extLst>
        </xdr:cNvPr>
        <xdr:cNvCxnSpPr>
          <a:endCxn id="5" idx="0"/>
        </xdr:cNvCxnSpPr>
      </xdr:nvCxnSpPr>
      <xdr:spPr>
        <a:xfrm>
          <a:off x="13880228" y="584840"/>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B56874A4-190F-45FF-8019-EC29D2CDB2CF}"/>
            </a:ext>
          </a:extLst>
        </xdr:cNvPr>
        <xdr:cNvSpPr/>
      </xdr:nvSpPr>
      <xdr:spPr>
        <a:xfrm>
          <a:off x="13837189" y="1297980"/>
          <a:ext cx="1506432"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931E25D8-C776-4C7E-89E7-C58341AABF8F}"/>
            </a:ext>
          </a:extLst>
        </xdr:cNvPr>
        <xdr:cNvSpPr/>
      </xdr:nvSpPr>
      <xdr:spPr>
        <a:xfrm>
          <a:off x="11765972" y="1297980"/>
          <a:ext cx="1792144"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7" name="Rectangle 6">
          <a:extLst>
            <a:ext uri="{FF2B5EF4-FFF2-40B4-BE49-F238E27FC236}">
              <a16:creationId xmlns:a16="http://schemas.microsoft.com/office/drawing/2014/main" id="{A1C50EA7-5591-4982-A831-F1734B11EFB2}"/>
            </a:ext>
          </a:extLst>
        </xdr:cNvPr>
        <xdr:cNvSpPr/>
      </xdr:nvSpPr>
      <xdr:spPr>
        <a:xfrm>
          <a:off x="13329331" y="3722202"/>
          <a:ext cx="1530965" cy="50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8" name="Straight Arrow Connector 7">
          <a:extLst>
            <a:ext uri="{FF2B5EF4-FFF2-40B4-BE49-F238E27FC236}">
              <a16:creationId xmlns:a16="http://schemas.microsoft.com/office/drawing/2014/main" id="{070FD655-8D6C-46C7-AE2B-13B6B9762BEC}"/>
            </a:ext>
          </a:extLst>
        </xdr:cNvPr>
        <xdr:cNvCxnSpPr/>
      </xdr:nvCxnSpPr>
      <xdr:spPr>
        <a:xfrm flipH="1">
          <a:off x="13270880" y="419968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9" name="Straight Arrow Connector 8">
          <a:extLst>
            <a:ext uri="{FF2B5EF4-FFF2-40B4-BE49-F238E27FC236}">
              <a16:creationId xmlns:a16="http://schemas.microsoft.com/office/drawing/2014/main" id="{CD6404D0-5CC0-47CA-942E-E1FA278D256F}"/>
            </a:ext>
          </a:extLst>
        </xdr:cNvPr>
        <xdr:cNvCxnSpPr>
          <a:endCxn id="10" idx="0"/>
        </xdr:cNvCxnSpPr>
      </xdr:nvCxnSpPr>
      <xdr:spPr>
        <a:xfrm>
          <a:off x="14293905" y="4206899"/>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0" name="Rectangle 9">
          <a:extLst>
            <a:ext uri="{FF2B5EF4-FFF2-40B4-BE49-F238E27FC236}">
              <a16:creationId xmlns:a16="http://schemas.microsoft.com/office/drawing/2014/main" id="{32D6083A-73C4-4200-8666-C2BAE0F135CE}"/>
            </a:ext>
          </a:extLst>
        </xdr:cNvPr>
        <xdr:cNvSpPr/>
      </xdr:nvSpPr>
      <xdr:spPr>
        <a:xfrm>
          <a:off x="14253899" y="4920039"/>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1" name="Rectangle 10">
          <a:extLst>
            <a:ext uri="{FF2B5EF4-FFF2-40B4-BE49-F238E27FC236}">
              <a16:creationId xmlns:a16="http://schemas.microsoft.com/office/drawing/2014/main" id="{D34FE543-A08A-485C-BD97-9370D47759B6}"/>
            </a:ext>
          </a:extLst>
        </xdr:cNvPr>
        <xdr:cNvSpPr/>
      </xdr:nvSpPr>
      <xdr:spPr>
        <a:xfrm>
          <a:off x="12059852" y="4920038"/>
          <a:ext cx="1791765" cy="73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2" name="Straight Arrow Connector 11">
          <a:extLst>
            <a:ext uri="{FF2B5EF4-FFF2-40B4-BE49-F238E27FC236}">
              <a16:creationId xmlns:a16="http://schemas.microsoft.com/office/drawing/2014/main" id="{AF0D243C-298D-436B-AAA2-589FD1AB9E17}"/>
            </a:ext>
          </a:extLst>
        </xdr:cNvPr>
        <xdr:cNvCxnSpPr/>
      </xdr:nvCxnSpPr>
      <xdr:spPr>
        <a:xfrm flipH="1">
          <a:off x="14156089" y="5442104"/>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3" name="Straight Arrow Connector 12">
          <a:extLst>
            <a:ext uri="{FF2B5EF4-FFF2-40B4-BE49-F238E27FC236}">
              <a16:creationId xmlns:a16="http://schemas.microsoft.com/office/drawing/2014/main" id="{EC16B0FD-0E7E-4182-8D01-095A1DDF82C9}"/>
            </a:ext>
          </a:extLst>
        </xdr:cNvPr>
        <xdr:cNvCxnSpPr>
          <a:endCxn id="14" idx="0"/>
        </xdr:cNvCxnSpPr>
      </xdr:nvCxnSpPr>
      <xdr:spPr>
        <a:xfrm>
          <a:off x="15182147" y="5449320"/>
          <a:ext cx="711694"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4" name="Rectangle 13">
          <a:extLst>
            <a:ext uri="{FF2B5EF4-FFF2-40B4-BE49-F238E27FC236}">
              <a16:creationId xmlns:a16="http://schemas.microsoft.com/office/drawing/2014/main" id="{B50379D7-1217-48D8-9497-6AB26A68C766}"/>
            </a:ext>
          </a:extLst>
        </xdr:cNvPr>
        <xdr:cNvSpPr/>
      </xdr:nvSpPr>
      <xdr:spPr>
        <a:xfrm>
          <a:off x="15142141" y="6162459"/>
          <a:ext cx="1503398" cy="6795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5" name="Rectangle 14">
          <a:extLst>
            <a:ext uri="{FF2B5EF4-FFF2-40B4-BE49-F238E27FC236}">
              <a16:creationId xmlns:a16="http://schemas.microsoft.com/office/drawing/2014/main" id="{FAD02D82-012F-4279-B0AB-4DDA8F5C6200}"/>
            </a:ext>
          </a:extLst>
        </xdr:cNvPr>
        <xdr:cNvSpPr/>
      </xdr:nvSpPr>
      <xdr:spPr>
        <a:xfrm>
          <a:off x="12942596" y="6162458"/>
          <a:ext cx="1794230" cy="6605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16" name="Rectangle 15">
          <a:extLst>
            <a:ext uri="{FF2B5EF4-FFF2-40B4-BE49-F238E27FC236}">
              <a16:creationId xmlns:a16="http://schemas.microsoft.com/office/drawing/2014/main" id="{432ABD04-31FC-4579-A18C-0CDED1EC6CCC}"/>
            </a:ext>
          </a:extLst>
        </xdr:cNvPr>
        <xdr:cNvSpPr/>
      </xdr:nvSpPr>
      <xdr:spPr>
        <a:xfrm>
          <a:off x="13481731" y="7990072"/>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17" name="Straight Arrow Connector 16">
          <a:extLst>
            <a:ext uri="{FF2B5EF4-FFF2-40B4-BE49-F238E27FC236}">
              <a16:creationId xmlns:a16="http://schemas.microsoft.com/office/drawing/2014/main" id="{5B6E0FEE-4E5B-4F35-A810-10A896989B36}"/>
            </a:ext>
          </a:extLst>
        </xdr:cNvPr>
        <xdr:cNvCxnSpPr/>
      </xdr:nvCxnSpPr>
      <xdr:spPr>
        <a:xfrm flipH="1">
          <a:off x="13423280" y="8467553"/>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18" name="Straight Arrow Connector 17">
          <a:extLst>
            <a:ext uri="{FF2B5EF4-FFF2-40B4-BE49-F238E27FC236}">
              <a16:creationId xmlns:a16="http://schemas.microsoft.com/office/drawing/2014/main" id="{BF2BD7C4-0AC3-42EA-BA94-55755744CBBE}"/>
            </a:ext>
          </a:extLst>
        </xdr:cNvPr>
        <xdr:cNvCxnSpPr>
          <a:endCxn id="19" idx="0"/>
        </xdr:cNvCxnSpPr>
      </xdr:nvCxnSpPr>
      <xdr:spPr>
        <a:xfrm>
          <a:off x="14446305" y="8474769"/>
          <a:ext cx="714942"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19" name="Rectangle 18">
          <a:extLst>
            <a:ext uri="{FF2B5EF4-FFF2-40B4-BE49-F238E27FC236}">
              <a16:creationId xmlns:a16="http://schemas.microsoft.com/office/drawing/2014/main" id="{F9843D1B-442F-4A41-8610-D5D1B85C8E6E}"/>
            </a:ext>
          </a:extLst>
        </xdr:cNvPr>
        <xdr:cNvSpPr/>
      </xdr:nvSpPr>
      <xdr:spPr>
        <a:xfrm>
          <a:off x="14406299" y="9187908"/>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20" name="Rectangle 19">
          <a:extLst>
            <a:ext uri="{FF2B5EF4-FFF2-40B4-BE49-F238E27FC236}">
              <a16:creationId xmlns:a16="http://schemas.microsoft.com/office/drawing/2014/main" id="{6BFA4B7A-ECAF-41DF-800B-6424F82170DC}"/>
            </a:ext>
          </a:extLst>
        </xdr:cNvPr>
        <xdr:cNvSpPr/>
      </xdr:nvSpPr>
      <xdr:spPr>
        <a:xfrm>
          <a:off x="12212252" y="9187907"/>
          <a:ext cx="1791765" cy="79732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21" name="Straight Arrow Connector 20">
          <a:extLst>
            <a:ext uri="{FF2B5EF4-FFF2-40B4-BE49-F238E27FC236}">
              <a16:creationId xmlns:a16="http://schemas.microsoft.com/office/drawing/2014/main" id="{F2F32C74-C315-403D-B8AF-B5329F7C4FFA}"/>
            </a:ext>
          </a:extLst>
        </xdr:cNvPr>
        <xdr:cNvCxnSpPr/>
      </xdr:nvCxnSpPr>
      <xdr:spPr>
        <a:xfrm flipH="1">
          <a:off x="14308489" y="970997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22" name="Straight Arrow Connector 21">
          <a:extLst>
            <a:ext uri="{FF2B5EF4-FFF2-40B4-BE49-F238E27FC236}">
              <a16:creationId xmlns:a16="http://schemas.microsoft.com/office/drawing/2014/main" id="{39377DAB-98F1-4B08-807C-2DE45667CB41}"/>
            </a:ext>
          </a:extLst>
        </xdr:cNvPr>
        <xdr:cNvCxnSpPr>
          <a:endCxn id="23" idx="0"/>
        </xdr:cNvCxnSpPr>
      </xdr:nvCxnSpPr>
      <xdr:spPr>
        <a:xfrm>
          <a:off x="15334547" y="9717189"/>
          <a:ext cx="711694"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23" name="Rectangle 22">
          <a:extLst>
            <a:ext uri="{FF2B5EF4-FFF2-40B4-BE49-F238E27FC236}">
              <a16:creationId xmlns:a16="http://schemas.microsoft.com/office/drawing/2014/main" id="{7FFCA144-8237-46C5-81C0-9F8DE839FE50}"/>
            </a:ext>
          </a:extLst>
        </xdr:cNvPr>
        <xdr:cNvSpPr/>
      </xdr:nvSpPr>
      <xdr:spPr>
        <a:xfrm>
          <a:off x="15294541" y="10430329"/>
          <a:ext cx="1503398" cy="679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24" name="Rectangle 23">
          <a:extLst>
            <a:ext uri="{FF2B5EF4-FFF2-40B4-BE49-F238E27FC236}">
              <a16:creationId xmlns:a16="http://schemas.microsoft.com/office/drawing/2014/main" id="{0A02D969-9610-4C98-BE1F-6C554D6A8EC1}"/>
            </a:ext>
          </a:extLst>
        </xdr:cNvPr>
        <xdr:cNvSpPr/>
      </xdr:nvSpPr>
      <xdr:spPr>
        <a:xfrm>
          <a:off x="13094996" y="10430328"/>
          <a:ext cx="1794230" cy="6605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68</xdr:row>
      <xdr:rowOff>120953</xdr:rowOff>
    </xdr:from>
    <xdr:to>
      <xdr:col>7</xdr:col>
      <xdr:colOff>886985</xdr:colOff>
      <xdr:row>71</xdr:row>
      <xdr:rowOff>145572</xdr:rowOff>
    </xdr:to>
    <xdr:sp macro="" textlink="">
      <xdr:nvSpPr>
        <xdr:cNvPr id="25" name="Rectangle 24">
          <a:extLst>
            <a:ext uri="{FF2B5EF4-FFF2-40B4-BE49-F238E27FC236}">
              <a16:creationId xmlns:a16="http://schemas.microsoft.com/office/drawing/2014/main" id="{A5359C16-1D59-4963-861B-6C21232CAA5F}"/>
            </a:ext>
          </a:extLst>
        </xdr:cNvPr>
        <xdr:cNvSpPr/>
      </xdr:nvSpPr>
      <xdr:spPr>
        <a:xfrm>
          <a:off x="7740551" y="12738403"/>
          <a:ext cx="1947534" cy="577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71</xdr:row>
      <xdr:rowOff>121328</xdr:rowOff>
    </xdr:from>
    <xdr:to>
      <xdr:col>6</xdr:col>
      <xdr:colOff>2757070</xdr:colOff>
      <xdr:row>75</xdr:row>
      <xdr:rowOff>110586</xdr:rowOff>
    </xdr:to>
    <xdr:cxnSp macro="">
      <xdr:nvCxnSpPr>
        <xdr:cNvPr id="26" name="Straight Arrow Connector 25">
          <a:extLst>
            <a:ext uri="{FF2B5EF4-FFF2-40B4-BE49-F238E27FC236}">
              <a16:creationId xmlns:a16="http://schemas.microsoft.com/office/drawing/2014/main" id="{4B1D9C22-1DA1-452E-85CF-6AF47B87653C}"/>
            </a:ext>
          </a:extLst>
        </xdr:cNvPr>
        <xdr:cNvCxnSpPr/>
      </xdr:nvCxnSpPr>
      <xdr:spPr>
        <a:xfrm flipH="1">
          <a:off x="7852948" y="13291228"/>
          <a:ext cx="568322" cy="7766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71</xdr:row>
      <xdr:rowOff>118465</xdr:rowOff>
    </xdr:from>
    <xdr:to>
      <xdr:col>8</xdr:col>
      <xdr:colOff>192512</xdr:colOff>
      <xdr:row>75</xdr:row>
      <xdr:rowOff>95005</xdr:rowOff>
    </xdr:to>
    <xdr:cxnSp macro="">
      <xdr:nvCxnSpPr>
        <xdr:cNvPr id="27" name="Straight Arrow Connector 26">
          <a:extLst>
            <a:ext uri="{FF2B5EF4-FFF2-40B4-BE49-F238E27FC236}">
              <a16:creationId xmlns:a16="http://schemas.microsoft.com/office/drawing/2014/main" id="{4C5EF95E-D313-44A4-B39A-5262B9CABDEA}"/>
            </a:ext>
          </a:extLst>
        </xdr:cNvPr>
        <xdr:cNvCxnSpPr>
          <a:endCxn id="28" idx="0"/>
        </xdr:cNvCxnSpPr>
      </xdr:nvCxnSpPr>
      <xdr:spPr>
        <a:xfrm>
          <a:off x="9034623" y="13288365"/>
          <a:ext cx="879739" cy="7639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75</xdr:row>
      <xdr:rowOff>95005</xdr:rowOff>
    </xdr:from>
    <xdr:to>
      <xdr:col>8</xdr:col>
      <xdr:colOff>1108730</xdr:colOff>
      <xdr:row>79</xdr:row>
      <xdr:rowOff>90714</xdr:rowOff>
    </xdr:to>
    <xdr:sp macro="" textlink="">
      <xdr:nvSpPr>
        <xdr:cNvPr id="28" name="Rectangle 27">
          <a:extLst>
            <a:ext uri="{FF2B5EF4-FFF2-40B4-BE49-F238E27FC236}">
              <a16:creationId xmlns:a16="http://schemas.microsoft.com/office/drawing/2014/main" id="{769E4D96-490D-43CC-A77B-AD63B0CD19FF}"/>
            </a:ext>
          </a:extLst>
        </xdr:cNvPr>
        <xdr:cNvSpPr/>
      </xdr:nvSpPr>
      <xdr:spPr>
        <a:xfrm>
          <a:off x="8994617" y="14052305"/>
          <a:ext cx="1835963" cy="8339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524127</xdr:colOff>
      <xdr:row>75</xdr:row>
      <xdr:rowOff>125241</xdr:rowOff>
    </xdr:from>
    <xdr:to>
      <xdr:col>6</xdr:col>
      <xdr:colOff>2835202</xdr:colOff>
      <xdr:row>80</xdr:row>
      <xdr:rowOff>30237</xdr:rowOff>
    </xdr:to>
    <xdr:sp macro="" textlink="">
      <xdr:nvSpPr>
        <xdr:cNvPr id="29" name="Rectangle 28">
          <a:extLst>
            <a:ext uri="{FF2B5EF4-FFF2-40B4-BE49-F238E27FC236}">
              <a16:creationId xmlns:a16="http://schemas.microsoft.com/office/drawing/2014/main" id="{3DE12F94-705B-4618-A7B7-10BB21D24FC3}"/>
            </a:ext>
          </a:extLst>
        </xdr:cNvPr>
        <xdr:cNvSpPr/>
      </xdr:nvSpPr>
      <xdr:spPr>
        <a:xfrm>
          <a:off x="6188327" y="14082541"/>
          <a:ext cx="2311075" cy="92734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 (Reject)</a:t>
          </a:r>
        </a:p>
        <a:p>
          <a:pPr algn="ctr"/>
          <a:r>
            <a:rPr lang="en-US" sz="1400" b="1">
              <a:solidFill>
                <a:schemeClr val="tx1"/>
              </a:solidFill>
            </a:rPr>
            <a:t>Total - 7</a:t>
          </a:r>
        </a:p>
      </xdr:txBody>
    </xdr:sp>
    <xdr:clientData/>
  </xdr:twoCellAnchor>
  <xdr:twoCellAnchor>
    <xdr:from>
      <xdr:col>7</xdr:col>
      <xdr:colOff>122164</xdr:colOff>
      <xdr:row>84</xdr:row>
      <xdr:rowOff>21369</xdr:rowOff>
    </xdr:from>
    <xdr:to>
      <xdr:col>8</xdr:col>
      <xdr:colOff>1160337</xdr:colOff>
      <xdr:row>88</xdr:row>
      <xdr:rowOff>100793</xdr:rowOff>
    </xdr:to>
    <xdr:sp macro="" textlink="">
      <xdr:nvSpPr>
        <xdr:cNvPr id="30" name="Rectangle 29">
          <a:extLst>
            <a:ext uri="{FF2B5EF4-FFF2-40B4-BE49-F238E27FC236}">
              <a16:creationId xmlns:a16="http://schemas.microsoft.com/office/drawing/2014/main" id="{0BE2CC04-0FD9-43BE-B6FD-585F022CB321}"/>
            </a:ext>
          </a:extLst>
        </xdr:cNvPr>
        <xdr:cNvSpPr/>
      </xdr:nvSpPr>
      <xdr:spPr>
        <a:xfrm>
          <a:off x="8923264" y="15737619"/>
          <a:ext cx="1958923" cy="816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497107</xdr:colOff>
      <xdr:row>92</xdr:row>
      <xdr:rowOff>106290</xdr:rowOff>
    </xdr:from>
    <xdr:to>
      <xdr:col>10</xdr:col>
      <xdr:colOff>192718</xdr:colOff>
      <xdr:row>96</xdr:row>
      <xdr:rowOff>102001</xdr:rowOff>
    </xdr:to>
    <xdr:sp macro="" textlink="">
      <xdr:nvSpPr>
        <xdr:cNvPr id="31" name="Rectangle 30">
          <a:extLst>
            <a:ext uri="{FF2B5EF4-FFF2-40B4-BE49-F238E27FC236}">
              <a16:creationId xmlns:a16="http://schemas.microsoft.com/office/drawing/2014/main" id="{94F069B9-9B21-4C75-B78E-47D3DCC0A528}"/>
            </a:ext>
          </a:extLst>
        </xdr:cNvPr>
        <xdr:cNvSpPr/>
      </xdr:nvSpPr>
      <xdr:spPr>
        <a:xfrm>
          <a:off x="10218957" y="17295740"/>
          <a:ext cx="1848261" cy="7323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1975557</xdr:colOff>
      <xdr:row>92</xdr:row>
      <xdr:rowOff>76051</xdr:rowOff>
    </xdr:from>
    <xdr:to>
      <xdr:col>7</xdr:col>
      <xdr:colOff>881016</xdr:colOff>
      <xdr:row>97</xdr:row>
      <xdr:rowOff>50393</xdr:rowOff>
    </xdr:to>
    <xdr:sp macro="" textlink="">
      <xdr:nvSpPr>
        <xdr:cNvPr id="32" name="Rectangle 31">
          <a:extLst>
            <a:ext uri="{FF2B5EF4-FFF2-40B4-BE49-F238E27FC236}">
              <a16:creationId xmlns:a16="http://schemas.microsoft.com/office/drawing/2014/main" id="{B6C7CB0C-DA4E-436E-B024-16DEEED92DCF}"/>
            </a:ext>
          </a:extLst>
        </xdr:cNvPr>
        <xdr:cNvSpPr/>
      </xdr:nvSpPr>
      <xdr:spPr>
        <a:xfrm>
          <a:off x="7639757" y="17265501"/>
          <a:ext cx="2042359" cy="895092"/>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 (Reject)</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79</xdr:row>
      <xdr:rowOff>120952</xdr:rowOff>
    </xdr:from>
    <xdr:to>
      <xdr:col>8</xdr:col>
      <xdr:colOff>184164</xdr:colOff>
      <xdr:row>83</xdr:row>
      <xdr:rowOff>172271</xdr:rowOff>
    </xdr:to>
    <xdr:cxnSp macro="">
      <xdr:nvCxnSpPr>
        <xdr:cNvPr id="33" name="Straight Arrow Connector 32">
          <a:extLst>
            <a:ext uri="{FF2B5EF4-FFF2-40B4-BE49-F238E27FC236}">
              <a16:creationId xmlns:a16="http://schemas.microsoft.com/office/drawing/2014/main" id="{9155F252-70C8-43E7-A256-A607FAE5BD1A}"/>
            </a:ext>
          </a:extLst>
        </xdr:cNvPr>
        <xdr:cNvCxnSpPr/>
      </xdr:nvCxnSpPr>
      <xdr:spPr>
        <a:xfrm>
          <a:off x="9903279" y="14916452"/>
          <a:ext cx="2735" cy="787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88</xdr:row>
      <xdr:rowOff>112456</xdr:rowOff>
    </xdr:from>
    <xdr:to>
      <xdr:col>7</xdr:col>
      <xdr:colOff>762565</xdr:colOff>
      <xdr:row>92</xdr:row>
      <xdr:rowOff>101714</xdr:rowOff>
    </xdr:to>
    <xdr:cxnSp macro="">
      <xdr:nvCxnSpPr>
        <xdr:cNvPr id="34" name="Straight Arrow Connector 33">
          <a:extLst>
            <a:ext uri="{FF2B5EF4-FFF2-40B4-BE49-F238E27FC236}">
              <a16:creationId xmlns:a16="http://schemas.microsoft.com/office/drawing/2014/main" id="{7398DCE6-DE7B-44CB-87C6-26F92C9BF93E}"/>
            </a:ext>
          </a:extLst>
        </xdr:cNvPr>
        <xdr:cNvCxnSpPr/>
      </xdr:nvCxnSpPr>
      <xdr:spPr>
        <a:xfrm flipH="1">
          <a:off x="8995343" y="16565306"/>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88</xdr:row>
      <xdr:rowOff>109593</xdr:rowOff>
    </xdr:from>
    <xdr:to>
      <xdr:col>8</xdr:col>
      <xdr:colOff>1342769</xdr:colOff>
      <xdr:row>92</xdr:row>
      <xdr:rowOff>86133</xdr:rowOff>
    </xdr:to>
    <xdr:cxnSp macro="">
      <xdr:nvCxnSpPr>
        <xdr:cNvPr id="35" name="Straight Arrow Connector 34">
          <a:extLst>
            <a:ext uri="{FF2B5EF4-FFF2-40B4-BE49-F238E27FC236}">
              <a16:creationId xmlns:a16="http://schemas.microsoft.com/office/drawing/2014/main" id="{CE2DE8CB-4605-40A0-BB49-0FCB508387EA}"/>
            </a:ext>
          </a:extLst>
        </xdr:cNvPr>
        <xdr:cNvCxnSpPr/>
      </xdr:nvCxnSpPr>
      <xdr:spPr>
        <a:xfrm>
          <a:off x="10188407" y="16562443"/>
          <a:ext cx="876212"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605881</xdr:colOff>
      <xdr:row>100</xdr:row>
      <xdr:rowOff>140698</xdr:rowOff>
    </xdr:from>
    <xdr:to>
      <xdr:col>10</xdr:col>
      <xdr:colOff>188897</xdr:colOff>
      <xdr:row>105</xdr:row>
      <xdr:rowOff>40496</xdr:rowOff>
    </xdr:to>
    <xdr:sp macro="" textlink="">
      <xdr:nvSpPr>
        <xdr:cNvPr id="36" name="Rectangle 35">
          <a:extLst>
            <a:ext uri="{FF2B5EF4-FFF2-40B4-BE49-F238E27FC236}">
              <a16:creationId xmlns:a16="http://schemas.microsoft.com/office/drawing/2014/main" id="{BD246803-6805-4B08-ABE1-B9D4C32D187E}"/>
            </a:ext>
          </a:extLst>
        </xdr:cNvPr>
        <xdr:cNvSpPr/>
      </xdr:nvSpPr>
      <xdr:spPr>
        <a:xfrm>
          <a:off x="10327731" y="18803348"/>
          <a:ext cx="1735666" cy="8205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Home Owner</a:t>
          </a:r>
        </a:p>
      </xdr:txBody>
    </xdr:sp>
    <xdr:clientData/>
  </xdr:twoCellAnchor>
  <xdr:twoCellAnchor>
    <xdr:from>
      <xdr:col>9</xdr:col>
      <xdr:colOff>652165</xdr:colOff>
      <xdr:row>109</xdr:row>
      <xdr:rowOff>40313</xdr:rowOff>
    </xdr:from>
    <xdr:to>
      <xdr:col>12</xdr:col>
      <xdr:colOff>473730</xdr:colOff>
      <xdr:row>113</xdr:row>
      <xdr:rowOff>131027</xdr:rowOff>
    </xdr:to>
    <xdr:sp macro="" textlink="">
      <xdr:nvSpPr>
        <xdr:cNvPr id="37" name="Rectangle 36">
          <a:extLst>
            <a:ext uri="{FF2B5EF4-FFF2-40B4-BE49-F238E27FC236}">
              <a16:creationId xmlns:a16="http://schemas.microsoft.com/office/drawing/2014/main" id="{BDB85501-EAAE-410A-81AD-4253E138820E}"/>
            </a:ext>
          </a:extLst>
        </xdr:cNvPr>
        <xdr:cNvSpPr/>
      </xdr:nvSpPr>
      <xdr:spPr>
        <a:xfrm>
          <a:off x="11840865" y="20360313"/>
          <a:ext cx="1866265" cy="8273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lt1"/>
              </a:solidFill>
              <a:effectLst/>
              <a:latin typeface="+mn-lt"/>
              <a:ea typeface="+mn-ea"/>
              <a:cs typeface="+mn-cs"/>
            </a:rPr>
            <a:t>No</a:t>
          </a:r>
        </a:p>
      </xdr:txBody>
    </xdr:sp>
    <xdr:clientData/>
  </xdr:twoCellAnchor>
  <xdr:twoCellAnchor>
    <xdr:from>
      <xdr:col>7</xdr:col>
      <xdr:colOff>484538</xdr:colOff>
      <xdr:row>109</xdr:row>
      <xdr:rowOff>10075</xdr:rowOff>
    </xdr:from>
    <xdr:to>
      <xdr:col>9</xdr:col>
      <xdr:colOff>135607</xdr:colOff>
      <xdr:row>114</xdr:row>
      <xdr:rowOff>10080</xdr:rowOff>
    </xdr:to>
    <xdr:sp macro="" textlink="">
      <xdr:nvSpPr>
        <xdr:cNvPr id="38" name="Rectangle 37">
          <a:extLst>
            <a:ext uri="{FF2B5EF4-FFF2-40B4-BE49-F238E27FC236}">
              <a16:creationId xmlns:a16="http://schemas.microsoft.com/office/drawing/2014/main" id="{8F91050B-C01F-4443-9DF5-4F8858FA6BC1}"/>
            </a:ext>
          </a:extLst>
        </xdr:cNvPr>
        <xdr:cNvSpPr/>
      </xdr:nvSpPr>
      <xdr:spPr>
        <a:xfrm>
          <a:off x="9285638" y="20330075"/>
          <a:ext cx="2038669" cy="92075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- 4</a:t>
          </a:r>
          <a:endParaRPr lang="en-US" sz="1400" b="1">
            <a:solidFill>
              <a:schemeClr val="tx1"/>
            </a:solidFill>
            <a:latin typeface="+mn-lt"/>
            <a:ea typeface="+mn-ea"/>
            <a:cs typeface="+mn-cs"/>
          </a:endParaRPr>
        </a:p>
      </xdr:txBody>
    </xdr:sp>
    <xdr:clientData/>
  </xdr:twoCellAnchor>
  <xdr:twoCellAnchor>
    <xdr:from>
      <xdr:col>8</xdr:col>
      <xdr:colOff>1396295</xdr:colOff>
      <xdr:row>96</xdr:row>
      <xdr:rowOff>116819</xdr:rowOff>
    </xdr:from>
    <xdr:to>
      <xdr:col>8</xdr:col>
      <xdr:colOff>1399030</xdr:colOff>
      <xdr:row>100</xdr:row>
      <xdr:rowOff>168139</xdr:rowOff>
    </xdr:to>
    <xdr:cxnSp macro="">
      <xdr:nvCxnSpPr>
        <xdr:cNvPr id="39" name="Straight Arrow Connector 38">
          <a:extLst>
            <a:ext uri="{FF2B5EF4-FFF2-40B4-BE49-F238E27FC236}">
              <a16:creationId xmlns:a16="http://schemas.microsoft.com/office/drawing/2014/main" id="{76894D0A-563D-4F44-AA97-06DB60A59734}"/>
            </a:ext>
          </a:extLst>
        </xdr:cNvPr>
        <xdr:cNvCxnSpPr/>
      </xdr:nvCxnSpPr>
      <xdr:spPr>
        <a:xfrm>
          <a:off x="11118145" y="18042869"/>
          <a:ext cx="2735" cy="787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625739</xdr:colOff>
      <xdr:row>105</xdr:row>
      <xdr:rowOff>11863</xdr:rowOff>
    </xdr:from>
    <xdr:to>
      <xdr:col>8</xdr:col>
      <xdr:colOff>1194061</xdr:colOff>
      <xdr:row>109</xdr:row>
      <xdr:rowOff>1122</xdr:rowOff>
    </xdr:to>
    <xdr:cxnSp macro="">
      <xdr:nvCxnSpPr>
        <xdr:cNvPr id="40" name="Straight Arrow Connector 39">
          <a:extLst>
            <a:ext uri="{FF2B5EF4-FFF2-40B4-BE49-F238E27FC236}">
              <a16:creationId xmlns:a16="http://schemas.microsoft.com/office/drawing/2014/main" id="{0E264C20-7EF2-4C66-8D06-2CA9E62E9F41}"/>
            </a:ext>
          </a:extLst>
        </xdr:cNvPr>
        <xdr:cNvCxnSpPr/>
      </xdr:nvCxnSpPr>
      <xdr:spPr>
        <a:xfrm flipH="1">
          <a:off x="10347589" y="19595263"/>
          <a:ext cx="568322" cy="7258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343687</xdr:colOff>
      <xdr:row>105</xdr:row>
      <xdr:rowOff>9000</xdr:rowOff>
    </xdr:from>
    <xdr:to>
      <xdr:col>10</xdr:col>
      <xdr:colOff>534503</xdr:colOff>
      <xdr:row>108</xdr:row>
      <xdr:rowOff>166969</xdr:rowOff>
    </xdr:to>
    <xdr:cxnSp macro="">
      <xdr:nvCxnSpPr>
        <xdr:cNvPr id="41" name="Straight Arrow Connector 40">
          <a:extLst>
            <a:ext uri="{FF2B5EF4-FFF2-40B4-BE49-F238E27FC236}">
              <a16:creationId xmlns:a16="http://schemas.microsoft.com/office/drawing/2014/main" id="{4D427A08-24C5-4C6E-96D4-6E96F8CE31B4}"/>
            </a:ext>
          </a:extLst>
        </xdr:cNvPr>
        <xdr:cNvCxnSpPr/>
      </xdr:nvCxnSpPr>
      <xdr:spPr>
        <a:xfrm>
          <a:off x="11532387" y="19592400"/>
          <a:ext cx="876616" cy="710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72886</xdr:colOff>
      <xdr:row>118</xdr:row>
      <xdr:rowOff>31033</xdr:rowOff>
    </xdr:from>
    <xdr:to>
      <xdr:col>12</xdr:col>
      <xdr:colOff>462251</xdr:colOff>
      <xdr:row>122</xdr:row>
      <xdr:rowOff>112260</xdr:rowOff>
    </xdr:to>
    <xdr:sp macro="" textlink="">
      <xdr:nvSpPr>
        <xdr:cNvPr id="42" name="Rectangle 41">
          <a:extLst>
            <a:ext uri="{FF2B5EF4-FFF2-40B4-BE49-F238E27FC236}">
              <a16:creationId xmlns:a16="http://schemas.microsoft.com/office/drawing/2014/main" id="{51433855-4EBC-4858-A9CA-69202857A642}"/>
            </a:ext>
          </a:extLst>
        </xdr:cNvPr>
        <xdr:cNvSpPr/>
      </xdr:nvSpPr>
      <xdr:spPr>
        <a:xfrm>
          <a:off x="11947386" y="22008383"/>
          <a:ext cx="1748265" cy="8178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High Credit</a:t>
          </a:r>
          <a:r>
            <a:rPr lang="en-US" sz="1400" baseline="0"/>
            <a:t> Rating</a:t>
          </a:r>
          <a:endParaRPr lang="en-US" sz="1400"/>
        </a:p>
      </xdr:txBody>
    </xdr:sp>
    <xdr:clientData/>
  </xdr:twoCellAnchor>
  <xdr:twoCellAnchor>
    <xdr:from>
      <xdr:col>12</xdr:col>
      <xdr:colOff>300597</xdr:colOff>
      <xdr:row>126</xdr:row>
      <xdr:rowOff>101998</xdr:rowOff>
    </xdr:from>
    <xdr:to>
      <xdr:col>15</xdr:col>
      <xdr:colOff>343907</xdr:colOff>
      <xdr:row>131</xdr:row>
      <xdr:rowOff>11284</xdr:rowOff>
    </xdr:to>
    <xdr:sp macro="" textlink="">
      <xdr:nvSpPr>
        <xdr:cNvPr id="43" name="Rectangle 42">
          <a:extLst>
            <a:ext uri="{FF2B5EF4-FFF2-40B4-BE49-F238E27FC236}">
              <a16:creationId xmlns:a16="http://schemas.microsoft.com/office/drawing/2014/main" id="{39AB87C5-7DFD-49F4-ADA9-CA406EEE4D5B}"/>
            </a:ext>
          </a:extLst>
        </xdr:cNvPr>
        <xdr:cNvSpPr/>
      </xdr:nvSpPr>
      <xdr:spPr>
        <a:xfrm>
          <a:off x="13533997" y="23552548"/>
          <a:ext cx="1872110" cy="83003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No</a:t>
          </a:r>
        </a:p>
        <a:p>
          <a:pPr marL="0" indent="0" algn="ctr"/>
          <a:r>
            <a:rPr lang="en-US" sz="1400" b="1">
              <a:solidFill>
                <a:schemeClr val="tx1"/>
              </a:solidFill>
              <a:latin typeface="+mn-lt"/>
              <a:ea typeface="+mn-ea"/>
              <a:cs typeface="+mn-cs"/>
            </a:rPr>
            <a:t>Default</a:t>
          </a:r>
          <a:r>
            <a:rPr lang="en-US" sz="1400" b="1" baseline="0">
              <a:solidFill>
                <a:schemeClr val="tx1"/>
              </a:solidFill>
              <a:latin typeface="+mn-lt"/>
              <a:ea typeface="+mn-ea"/>
              <a:cs typeface="+mn-cs"/>
            </a:rPr>
            <a:t> = 2 (Reject)</a:t>
          </a:r>
          <a:endParaRPr lang="en-US" sz="1400" b="1">
            <a:solidFill>
              <a:schemeClr val="tx1"/>
            </a:solidFill>
            <a:latin typeface="+mn-lt"/>
            <a:ea typeface="+mn-ea"/>
            <a:cs typeface="+mn-cs"/>
          </a:endParaRPr>
        </a:p>
        <a:p>
          <a:pPr marL="0" indent="0" algn="ctr"/>
          <a:r>
            <a:rPr lang="en-US" sz="1400" b="1">
              <a:solidFill>
                <a:schemeClr val="tx1"/>
              </a:solidFill>
              <a:latin typeface="+mn-lt"/>
              <a:ea typeface="+mn-ea"/>
              <a:cs typeface="+mn-cs"/>
            </a:rPr>
            <a:t>Total - 8</a:t>
          </a:r>
        </a:p>
      </xdr:txBody>
    </xdr:sp>
    <xdr:clientData/>
  </xdr:twoCellAnchor>
  <xdr:twoCellAnchor>
    <xdr:from>
      <xdr:col>11</xdr:col>
      <xdr:colOff>177901</xdr:colOff>
      <xdr:row>113</xdr:row>
      <xdr:rowOff>148267</xdr:rowOff>
    </xdr:from>
    <xdr:to>
      <xdr:col>11</xdr:col>
      <xdr:colOff>180636</xdr:colOff>
      <xdr:row>118</xdr:row>
      <xdr:rowOff>18158</xdr:rowOff>
    </xdr:to>
    <xdr:cxnSp macro="">
      <xdr:nvCxnSpPr>
        <xdr:cNvPr id="44" name="Straight Arrow Connector 43">
          <a:extLst>
            <a:ext uri="{FF2B5EF4-FFF2-40B4-BE49-F238E27FC236}">
              <a16:creationId xmlns:a16="http://schemas.microsoft.com/office/drawing/2014/main" id="{7CF5741C-AE81-429F-8E44-6CEC38CE1E71}"/>
            </a:ext>
          </a:extLst>
        </xdr:cNvPr>
        <xdr:cNvCxnSpPr/>
      </xdr:nvCxnSpPr>
      <xdr:spPr>
        <a:xfrm>
          <a:off x="12801701" y="21204867"/>
          <a:ext cx="2735" cy="7906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173376</xdr:colOff>
      <xdr:row>122</xdr:row>
      <xdr:rowOff>123943</xdr:rowOff>
    </xdr:from>
    <xdr:to>
      <xdr:col>10</xdr:col>
      <xdr:colOff>741698</xdr:colOff>
      <xdr:row>126</xdr:row>
      <xdr:rowOff>113202</xdr:rowOff>
    </xdr:to>
    <xdr:cxnSp macro="">
      <xdr:nvCxnSpPr>
        <xdr:cNvPr id="45" name="Straight Arrow Connector 44">
          <a:extLst>
            <a:ext uri="{FF2B5EF4-FFF2-40B4-BE49-F238E27FC236}">
              <a16:creationId xmlns:a16="http://schemas.microsoft.com/office/drawing/2014/main" id="{6D6E261F-F0A9-4526-A1A9-C5D3B9715652}"/>
            </a:ext>
          </a:extLst>
        </xdr:cNvPr>
        <xdr:cNvCxnSpPr/>
      </xdr:nvCxnSpPr>
      <xdr:spPr>
        <a:xfrm flipH="1">
          <a:off x="12047876" y="22837893"/>
          <a:ext cx="568322" cy="7258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596881</xdr:colOff>
      <xdr:row>122</xdr:row>
      <xdr:rowOff>70685</xdr:rowOff>
    </xdr:from>
    <xdr:to>
      <xdr:col>13</xdr:col>
      <xdr:colOff>263569</xdr:colOff>
      <xdr:row>126</xdr:row>
      <xdr:rowOff>47226</xdr:rowOff>
    </xdr:to>
    <xdr:cxnSp macro="">
      <xdr:nvCxnSpPr>
        <xdr:cNvPr id="46" name="Straight Arrow Connector 45">
          <a:extLst>
            <a:ext uri="{FF2B5EF4-FFF2-40B4-BE49-F238E27FC236}">
              <a16:creationId xmlns:a16="http://schemas.microsoft.com/office/drawing/2014/main" id="{384ED7FE-F2E2-49B4-A7C0-8CC3F66F96BB}"/>
            </a:ext>
          </a:extLst>
        </xdr:cNvPr>
        <xdr:cNvCxnSpPr/>
      </xdr:nvCxnSpPr>
      <xdr:spPr>
        <a:xfrm>
          <a:off x="13220681" y="22784635"/>
          <a:ext cx="885888" cy="7131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1201383</xdr:colOff>
      <xdr:row>126</xdr:row>
      <xdr:rowOff>91919</xdr:rowOff>
    </xdr:from>
    <xdr:to>
      <xdr:col>11</xdr:col>
      <xdr:colOff>338405</xdr:colOff>
      <xdr:row>131</xdr:row>
      <xdr:rowOff>91924</xdr:rowOff>
    </xdr:to>
    <xdr:sp macro="" textlink="">
      <xdr:nvSpPr>
        <xdr:cNvPr id="47" name="Rectangle 46">
          <a:extLst>
            <a:ext uri="{FF2B5EF4-FFF2-40B4-BE49-F238E27FC236}">
              <a16:creationId xmlns:a16="http://schemas.microsoft.com/office/drawing/2014/main" id="{95A22ACB-644A-41A1-9848-EF3A616F7FA9}"/>
            </a:ext>
          </a:extLst>
        </xdr:cNvPr>
        <xdr:cNvSpPr/>
      </xdr:nvSpPr>
      <xdr:spPr>
        <a:xfrm>
          <a:off x="10923233" y="23542469"/>
          <a:ext cx="2038972" cy="92075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- 2</a:t>
          </a:r>
          <a:endParaRPr lang="en-US" sz="1400" b="1">
            <a:solidFill>
              <a:schemeClr val="tx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2AD0C226-FF5B-4955-A044-5CD79F055207}"/>
            </a:ext>
          </a:extLst>
        </xdr:cNvPr>
        <xdr:cNvSpPr/>
      </xdr:nvSpPr>
      <xdr:spPr>
        <a:xfrm>
          <a:off x="12795668" y="86591"/>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36A5DC4B-3A94-4964-B596-9FECC10C41E2}"/>
            </a:ext>
          </a:extLst>
        </xdr:cNvPr>
        <xdr:cNvCxnSpPr/>
      </xdr:nvCxnSpPr>
      <xdr:spPr>
        <a:xfrm flipH="1">
          <a:off x="12964679" y="577624"/>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3F269337-65A3-44E5-9F1E-61BC7E4A589D}"/>
            </a:ext>
          </a:extLst>
        </xdr:cNvPr>
        <xdr:cNvCxnSpPr>
          <a:endCxn id="5" idx="0"/>
        </xdr:cNvCxnSpPr>
      </xdr:nvCxnSpPr>
      <xdr:spPr>
        <a:xfrm>
          <a:off x="13867528" y="584840"/>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AA78F388-AB5A-45EB-BC89-213A91475A7A}"/>
            </a:ext>
          </a:extLst>
        </xdr:cNvPr>
        <xdr:cNvSpPr/>
      </xdr:nvSpPr>
      <xdr:spPr>
        <a:xfrm>
          <a:off x="13824489" y="1297980"/>
          <a:ext cx="1506432"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D3C219B8-DC83-4DDA-BAEC-42BF44563509}"/>
            </a:ext>
          </a:extLst>
        </xdr:cNvPr>
        <xdr:cNvSpPr/>
      </xdr:nvSpPr>
      <xdr:spPr>
        <a:xfrm>
          <a:off x="11753272" y="1297980"/>
          <a:ext cx="1792144"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7" name="Rectangle 6">
          <a:extLst>
            <a:ext uri="{FF2B5EF4-FFF2-40B4-BE49-F238E27FC236}">
              <a16:creationId xmlns:a16="http://schemas.microsoft.com/office/drawing/2014/main" id="{4260DEE2-F523-4CD5-96EF-93F7A6E28278}"/>
            </a:ext>
          </a:extLst>
        </xdr:cNvPr>
        <xdr:cNvSpPr/>
      </xdr:nvSpPr>
      <xdr:spPr>
        <a:xfrm>
          <a:off x="13316631" y="3722202"/>
          <a:ext cx="1530965" cy="50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8" name="Straight Arrow Connector 7">
          <a:extLst>
            <a:ext uri="{FF2B5EF4-FFF2-40B4-BE49-F238E27FC236}">
              <a16:creationId xmlns:a16="http://schemas.microsoft.com/office/drawing/2014/main" id="{810932FB-66CF-4806-91F9-734B26656618}"/>
            </a:ext>
          </a:extLst>
        </xdr:cNvPr>
        <xdr:cNvCxnSpPr/>
      </xdr:nvCxnSpPr>
      <xdr:spPr>
        <a:xfrm flipH="1">
          <a:off x="13258180" y="419968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9" name="Straight Arrow Connector 8">
          <a:extLst>
            <a:ext uri="{FF2B5EF4-FFF2-40B4-BE49-F238E27FC236}">
              <a16:creationId xmlns:a16="http://schemas.microsoft.com/office/drawing/2014/main" id="{9FCA9B4E-655A-45A5-A3D0-E2286F36D9DE}"/>
            </a:ext>
          </a:extLst>
        </xdr:cNvPr>
        <xdr:cNvCxnSpPr>
          <a:endCxn id="10" idx="0"/>
        </xdr:cNvCxnSpPr>
      </xdr:nvCxnSpPr>
      <xdr:spPr>
        <a:xfrm>
          <a:off x="14281205" y="4206899"/>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0" name="Rectangle 9">
          <a:extLst>
            <a:ext uri="{FF2B5EF4-FFF2-40B4-BE49-F238E27FC236}">
              <a16:creationId xmlns:a16="http://schemas.microsoft.com/office/drawing/2014/main" id="{50FC4338-CC72-40F1-A78C-D7EB39FD281F}"/>
            </a:ext>
          </a:extLst>
        </xdr:cNvPr>
        <xdr:cNvSpPr/>
      </xdr:nvSpPr>
      <xdr:spPr>
        <a:xfrm>
          <a:off x="14241199" y="4920039"/>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1" name="Rectangle 10">
          <a:extLst>
            <a:ext uri="{FF2B5EF4-FFF2-40B4-BE49-F238E27FC236}">
              <a16:creationId xmlns:a16="http://schemas.microsoft.com/office/drawing/2014/main" id="{42BBB55D-46FE-46A7-B561-80C60175A9E3}"/>
            </a:ext>
          </a:extLst>
        </xdr:cNvPr>
        <xdr:cNvSpPr/>
      </xdr:nvSpPr>
      <xdr:spPr>
        <a:xfrm>
          <a:off x="12047152" y="4920038"/>
          <a:ext cx="1791765" cy="73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2" name="Straight Arrow Connector 11">
          <a:extLst>
            <a:ext uri="{FF2B5EF4-FFF2-40B4-BE49-F238E27FC236}">
              <a16:creationId xmlns:a16="http://schemas.microsoft.com/office/drawing/2014/main" id="{ACF0A130-1489-4C4E-9BC5-2A525BF8C810}"/>
            </a:ext>
          </a:extLst>
        </xdr:cNvPr>
        <xdr:cNvCxnSpPr/>
      </xdr:nvCxnSpPr>
      <xdr:spPr>
        <a:xfrm flipH="1">
          <a:off x="14143389" y="5442104"/>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3" name="Straight Arrow Connector 12">
          <a:extLst>
            <a:ext uri="{FF2B5EF4-FFF2-40B4-BE49-F238E27FC236}">
              <a16:creationId xmlns:a16="http://schemas.microsoft.com/office/drawing/2014/main" id="{20302B5B-9208-4EC6-8FAA-BC04DFD6A691}"/>
            </a:ext>
          </a:extLst>
        </xdr:cNvPr>
        <xdr:cNvCxnSpPr>
          <a:endCxn id="14" idx="0"/>
        </xdr:cNvCxnSpPr>
      </xdr:nvCxnSpPr>
      <xdr:spPr>
        <a:xfrm>
          <a:off x="15169447" y="5449320"/>
          <a:ext cx="711694"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4" name="Rectangle 13">
          <a:extLst>
            <a:ext uri="{FF2B5EF4-FFF2-40B4-BE49-F238E27FC236}">
              <a16:creationId xmlns:a16="http://schemas.microsoft.com/office/drawing/2014/main" id="{1328125F-0C28-4111-95C4-9CD4225DC4CC}"/>
            </a:ext>
          </a:extLst>
        </xdr:cNvPr>
        <xdr:cNvSpPr/>
      </xdr:nvSpPr>
      <xdr:spPr>
        <a:xfrm>
          <a:off x="15129441" y="6162459"/>
          <a:ext cx="1503398" cy="6795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5" name="Rectangle 14">
          <a:extLst>
            <a:ext uri="{FF2B5EF4-FFF2-40B4-BE49-F238E27FC236}">
              <a16:creationId xmlns:a16="http://schemas.microsoft.com/office/drawing/2014/main" id="{9C395669-67AD-40F7-A8D1-06E0A715AAE0}"/>
            </a:ext>
          </a:extLst>
        </xdr:cNvPr>
        <xdr:cNvSpPr/>
      </xdr:nvSpPr>
      <xdr:spPr>
        <a:xfrm>
          <a:off x="12929896" y="6162458"/>
          <a:ext cx="1794230" cy="6605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16" name="Rectangle 15">
          <a:extLst>
            <a:ext uri="{FF2B5EF4-FFF2-40B4-BE49-F238E27FC236}">
              <a16:creationId xmlns:a16="http://schemas.microsoft.com/office/drawing/2014/main" id="{EA8FFCB2-A0A4-414B-BD3D-488AD9F95805}"/>
            </a:ext>
          </a:extLst>
        </xdr:cNvPr>
        <xdr:cNvSpPr/>
      </xdr:nvSpPr>
      <xdr:spPr>
        <a:xfrm>
          <a:off x="13469031" y="7990072"/>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17" name="Straight Arrow Connector 16">
          <a:extLst>
            <a:ext uri="{FF2B5EF4-FFF2-40B4-BE49-F238E27FC236}">
              <a16:creationId xmlns:a16="http://schemas.microsoft.com/office/drawing/2014/main" id="{5463BB50-4B74-49D1-B8DB-4C9D70DD0366}"/>
            </a:ext>
          </a:extLst>
        </xdr:cNvPr>
        <xdr:cNvCxnSpPr/>
      </xdr:nvCxnSpPr>
      <xdr:spPr>
        <a:xfrm flipH="1">
          <a:off x="13410580" y="8467553"/>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18" name="Straight Arrow Connector 17">
          <a:extLst>
            <a:ext uri="{FF2B5EF4-FFF2-40B4-BE49-F238E27FC236}">
              <a16:creationId xmlns:a16="http://schemas.microsoft.com/office/drawing/2014/main" id="{93D122A8-1E2D-49F6-AB8E-F217E695FADD}"/>
            </a:ext>
          </a:extLst>
        </xdr:cNvPr>
        <xdr:cNvCxnSpPr>
          <a:endCxn id="19" idx="0"/>
        </xdr:cNvCxnSpPr>
      </xdr:nvCxnSpPr>
      <xdr:spPr>
        <a:xfrm>
          <a:off x="14433605" y="8474769"/>
          <a:ext cx="714942"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19" name="Rectangle 18">
          <a:extLst>
            <a:ext uri="{FF2B5EF4-FFF2-40B4-BE49-F238E27FC236}">
              <a16:creationId xmlns:a16="http://schemas.microsoft.com/office/drawing/2014/main" id="{5A8580CC-6FA6-4A48-8DDD-3394A9C7BC31}"/>
            </a:ext>
          </a:extLst>
        </xdr:cNvPr>
        <xdr:cNvSpPr/>
      </xdr:nvSpPr>
      <xdr:spPr>
        <a:xfrm>
          <a:off x="14393599" y="9187908"/>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20" name="Rectangle 19">
          <a:extLst>
            <a:ext uri="{FF2B5EF4-FFF2-40B4-BE49-F238E27FC236}">
              <a16:creationId xmlns:a16="http://schemas.microsoft.com/office/drawing/2014/main" id="{45F9296B-FA9C-446C-9E39-8E4D0373C9A4}"/>
            </a:ext>
          </a:extLst>
        </xdr:cNvPr>
        <xdr:cNvSpPr/>
      </xdr:nvSpPr>
      <xdr:spPr>
        <a:xfrm>
          <a:off x="12199552" y="9187907"/>
          <a:ext cx="1791765" cy="79732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21" name="Straight Arrow Connector 20">
          <a:extLst>
            <a:ext uri="{FF2B5EF4-FFF2-40B4-BE49-F238E27FC236}">
              <a16:creationId xmlns:a16="http://schemas.microsoft.com/office/drawing/2014/main" id="{6B40F31C-4B95-4C68-84DF-0DDA884B22BC}"/>
            </a:ext>
          </a:extLst>
        </xdr:cNvPr>
        <xdr:cNvCxnSpPr/>
      </xdr:nvCxnSpPr>
      <xdr:spPr>
        <a:xfrm flipH="1">
          <a:off x="14295789" y="970997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22" name="Straight Arrow Connector 21">
          <a:extLst>
            <a:ext uri="{FF2B5EF4-FFF2-40B4-BE49-F238E27FC236}">
              <a16:creationId xmlns:a16="http://schemas.microsoft.com/office/drawing/2014/main" id="{6A859B35-6B28-48A8-B4C6-65B0C66C62C6}"/>
            </a:ext>
          </a:extLst>
        </xdr:cNvPr>
        <xdr:cNvCxnSpPr>
          <a:endCxn id="23" idx="0"/>
        </xdr:cNvCxnSpPr>
      </xdr:nvCxnSpPr>
      <xdr:spPr>
        <a:xfrm>
          <a:off x="15321847" y="9717189"/>
          <a:ext cx="711694"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23" name="Rectangle 22">
          <a:extLst>
            <a:ext uri="{FF2B5EF4-FFF2-40B4-BE49-F238E27FC236}">
              <a16:creationId xmlns:a16="http://schemas.microsoft.com/office/drawing/2014/main" id="{8CFC5ECA-CFA4-40EB-B0AA-180D6C929456}"/>
            </a:ext>
          </a:extLst>
        </xdr:cNvPr>
        <xdr:cNvSpPr/>
      </xdr:nvSpPr>
      <xdr:spPr>
        <a:xfrm>
          <a:off x="15281841" y="10430329"/>
          <a:ext cx="1503398" cy="679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24" name="Rectangle 23">
          <a:extLst>
            <a:ext uri="{FF2B5EF4-FFF2-40B4-BE49-F238E27FC236}">
              <a16:creationId xmlns:a16="http://schemas.microsoft.com/office/drawing/2014/main" id="{9F2DF33F-5790-48DB-BB4E-268AF1A3DFE5}"/>
            </a:ext>
          </a:extLst>
        </xdr:cNvPr>
        <xdr:cNvSpPr/>
      </xdr:nvSpPr>
      <xdr:spPr>
        <a:xfrm>
          <a:off x="13082296" y="10430328"/>
          <a:ext cx="1794230" cy="6605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68</xdr:row>
      <xdr:rowOff>120953</xdr:rowOff>
    </xdr:from>
    <xdr:to>
      <xdr:col>7</xdr:col>
      <xdr:colOff>886985</xdr:colOff>
      <xdr:row>71</xdr:row>
      <xdr:rowOff>145572</xdr:rowOff>
    </xdr:to>
    <xdr:sp macro="" textlink="">
      <xdr:nvSpPr>
        <xdr:cNvPr id="25" name="Rectangle 24">
          <a:extLst>
            <a:ext uri="{FF2B5EF4-FFF2-40B4-BE49-F238E27FC236}">
              <a16:creationId xmlns:a16="http://schemas.microsoft.com/office/drawing/2014/main" id="{61AAB0FE-5EF8-46AF-9616-2889B7D90F0D}"/>
            </a:ext>
          </a:extLst>
        </xdr:cNvPr>
        <xdr:cNvSpPr/>
      </xdr:nvSpPr>
      <xdr:spPr>
        <a:xfrm>
          <a:off x="7740551" y="13290853"/>
          <a:ext cx="1953884" cy="577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71</xdr:row>
      <xdr:rowOff>121328</xdr:rowOff>
    </xdr:from>
    <xdr:to>
      <xdr:col>6</xdr:col>
      <xdr:colOff>2757070</xdr:colOff>
      <xdr:row>75</xdr:row>
      <xdr:rowOff>110586</xdr:rowOff>
    </xdr:to>
    <xdr:cxnSp macro="">
      <xdr:nvCxnSpPr>
        <xdr:cNvPr id="26" name="Straight Arrow Connector 25">
          <a:extLst>
            <a:ext uri="{FF2B5EF4-FFF2-40B4-BE49-F238E27FC236}">
              <a16:creationId xmlns:a16="http://schemas.microsoft.com/office/drawing/2014/main" id="{9F8F0A64-0C4C-462E-B931-1DD5CFC6A1DB}"/>
            </a:ext>
          </a:extLst>
        </xdr:cNvPr>
        <xdr:cNvCxnSpPr/>
      </xdr:nvCxnSpPr>
      <xdr:spPr>
        <a:xfrm flipH="1">
          <a:off x="7852948" y="13843678"/>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71</xdr:row>
      <xdr:rowOff>118465</xdr:rowOff>
    </xdr:from>
    <xdr:to>
      <xdr:col>8</xdr:col>
      <xdr:colOff>192512</xdr:colOff>
      <xdr:row>75</xdr:row>
      <xdr:rowOff>95005</xdr:rowOff>
    </xdr:to>
    <xdr:cxnSp macro="">
      <xdr:nvCxnSpPr>
        <xdr:cNvPr id="27" name="Straight Arrow Connector 26">
          <a:extLst>
            <a:ext uri="{FF2B5EF4-FFF2-40B4-BE49-F238E27FC236}">
              <a16:creationId xmlns:a16="http://schemas.microsoft.com/office/drawing/2014/main" id="{B8D20FEB-4584-4353-9A58-BB04A79E701D}"/>
            </a:ext>
          </a:extLst>
        </xdr:cNvPr>
        <xdr:cNvCxnSpPr>
          <a:endCxn id="28" idx="0"/>
        </xdr:cNvCxnSpPr>
      </xdr:nvCxnSpPr>
      <xdr:spPr>
        <a:xfrm>
          <a:off x="9040973" y="13840815"/>
          <a:ext cx="87338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75</xdr:row>
      <xdr:rowOff>95005</xdr:rowOff>
    </xdr:from>
    <xdr:to>
      <xdr:col>8</xdr:col>
      <xdr:colOff>1108730</xdr:colOff>
      <xdr:row>79</xdr:row>
      <xdr:rowOff>90714</xdr:rowOff>
    </xdr:to>
    <xdr:sp macro="" textlink="">
      <xdr:nvSpPr>
        <xdr:cNvPr id="28" name="Rectangle 27">
          <a:extLst>
            <a:ext uri="{FF2B5EF4-FFF2-40B4-BE49-F238E27FC236}">
              <a16:creationId xmlns:a16="http://schemas.microsoft.com/office/drawing/2014/main" id="{350293B1-849F-4CCD-82EE-6EDB32DEBD9D}"/>
            </a:ext>
          </a:extLst>
        </xdr:cNvPr>
        <xdr:cNvSpPr/>
      </xdr:nvSpPr>
      <xdr:spPr>
        <a:xfrm>
          <a:off x="9000967" y="14553955"/>
          <a:ext cx="1829613" cy="7323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524127</xdr:colOff>
      <xdr:row>75</xdr:row>
      <xdr:rowOff>125241</xdr:rowOff>
    </xdr:from>
    <xdr:to>
      <xdr:col>6</xdr:col>
      <xdr:colOff>2835202</xdr:colOff>
      <xdr:row>80</xdr:row>
      <xdr:rowOff>30237</xdr:rowOff>
    </xdr:to>
    <xdr:sp macro="" textlink="">
      <xdr:nvSpPr>
        <xdr:cNvPr id="29" name="Rectangle 28">
          <a:extLst>
            <a:ext uri="{FF2B5EF4-FFF2-40B4-BE49-F238E27FC236}">
              <a16:creationId xmlns:a16="http://schemas.microsoft.com/office/drawing/2014/main" id="{44014B97-E958-4568-A3CB-A44B3E0DCCE4}"/>
            </a:ext>
          </a:extLst>
        </xdr:cNvPr>
        <xdr:cNvSpPr/>
      </xdr:nvSpPr>
      <xdr:spPr>
        <a:xfrm>
          <a:off x="6168571" y="13883574"/>
          <a:ext cx="2311075" cy="912933"/>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 (Reject)</a:t>
          </a:r>
        </a:p>
        <a:p>
          <a:pPr algn="ctr"/>
          <a:r>
            <a:rPr lang="en-US" sz="1400" b="1">
              <a:solidFill>
                <a:schemeClr val="tx1"/>
              </a:solidFill>
            </a:rPr>
            <a:t>Total - 7</a:t>
          </a:r>
        </a:p>
      </xdr:txBody>
    </xdr:sp>
    <xdr:clientData/>
  </xdr:twoCellAnchor>
  <xdr:twoCellAnchor>
    <xdr:from>
      <xdr:col>7</xdr:col>
      <xdr:colOff>122164</xdr:colOff>
      <xdr:row>84</xdr:row>
      <xdr:rowOff>21369</xdr:rowOff>
    </xdr:from>
    <xdr:to>
      <xdr:col>8</xdr:col>
      <xdr:colOff>1160337</xdr:colOff>
      <xdr:row>88</xdr:row>
      <xdr:rowOff>100793</xdr:rowOff>
    </xdr:to>
    <xdr:sp macro="" textlink="">
      <xdr:nvSpPr>
        <xdr:cNvPr id="30" name="Rectangle 29">
          <a:extLst>
            <a:ext uri="{FF2B5EF4-FFF2-40B4-BE49-F238E27FC236}">
              <a16:creationId xmlns:a16="http://schemas.microsoft.com/office/drawing/2014/main" id="{CDB517DE-AFD6-4803-8D48-A56B713BD0C1}"/>
            </a:ext>
          </a:extLst>
        </xdr:cNvPr>
        <xdr:cNvSpPr/>
      </xdr:nvSpPr>
      <xdr:spPr>
        <a:xfrm>
          <a:off x="8929614" y="16137669"/>
          <a:ext cx="1952573" cy="816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497107</xdr:colOff>
      <xdr:row>92</xdr:row>
      <xdr:rowOff>106290</xdr:rowOff>
    </xdr:from>
    <xdr:to>
      <xdr:col>10</xdr:col>
      <xdr:colOff>192718</xdr:colOff>
      <xdr:row>96</xdr:row>
      <xdr:rowOff>102001</xdr:rowOff>
    </xdr:to>
    <xdr:sp macro="" textlink="">
      <xdr:nvSpPr>
        <xdr:cNvPr id="31" name="Rectangle 30">
          <a:extLst>
            <a:ext uri="{FF2B5EF4-FFF2-40B4-BE49-F238E27FC236}">
              <a16:creationId xmlns:a16="http://schemas.microsoft.com/office/drawing/2014/main" id="{96EEB322-8D05-46BF-9944-B1D8866C5DA4}"/>
            </a:ext>
          </a:extLst>
        </xdr:cNvPr>
        <xdr:cNvSpPr/>
      </xdr:nvSpPr>
      <xdr:spPr>
        <a:xfrm>
          <a:off x="10193456" y="17049703"/>
          <a:ext cx="1852595" cy="721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1975557</xdr:colOff>
      <xdr:row>92</xdr:row>
      <xdr:rowOff>76051</xdr:rowOff>
    </xdr:from>
    <xdr:to>
      <xdr:col>7</xdr:col>
      <xdr:colOff>881016</xdr:colOff>
      <xdr:row>97</xdr:row>
      <xdr:rowOff>50393</xdr:rowOff>
    </xdr:to>
    <xdr:sp macro="" textlink="">
      <xdr:nvSpPr>
        <xdr:cNvPr id="32" name="Rectangle 31">
          <a:extLst>
            <a:ext uri="{FF2B5EF4-FFF2-40B4-BE49-F238E27FC236}">
              <a16:creationId xmlns:a16="http://schemas.microsoft.com/office/drawing/2014/main" id="{7605C25F-8FAB-4744-9DBF-FBE344B68EEF}"/>
            </a:ext>
          </a:extLst>
        </xdr:cNvPr>
        <xdr:cNvSpPr/>
      </xdr:nvSpPr>
      <xdr:spPr>
        <a:xfrm>
          <a:off x="7620001" y="17019464"/>
          <a:ext cx="2040142" cy="88148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 (Reject)</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79</xdr:row>
      <xdr:rowOff>120952</xdr:rowOff>
    </xdr:from>
    <xdr:to>
      <xdr:col>8</xdr:col>
      <xdr:colOff>184164</xdr:colOff>
      <xdr:row>83</xdr:row>
      <xdr:rowOff>172271</xdr:rowOff>
    </xdr:to>
    <xdr:cxnSp macro="">
      <xdr:nvCxnSpPr>
        <xdr:cNvPr id="33" name="Straight Arrow Connector 32">
          <a:extLst>
            <a:ext uri="{FF2B5EF4-FFF2-40B4-BE49-F238E27FC236}">
              <a16:creationId xmlns:a16="http://schemas.microsoft.com/office/drawing/2014/main" id="{5A7BC8EC-07EB-4618-AE10-16FCD8AC0E71}"/>
            </a:ext>
          </a:extLst>
        </xdr:cNvPr>
        <xdr:cNvCxnSpPr/>
      </xdr:nvCxnSpPr>
      <xdr:spPr>
        <a:xfrm>
          <a:off x="9903279" y="15316502"/>
          <a:ext cx="2735" cy="787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88</xdr:row>
      <xdr:rowOff>112456</xdr:rowOff>
    </xdr:from>
    <xdr:to>
      <xdr:col>7</xdr:col>
      <xdr:colOff>762565</xdr:colOff>
      <xdr:row>92</xdr:row>
      <xdr:rowOff>101714</xdr:rowOff>
    </xdr:to>
    <xdr:cxnSp macro="">
      <xdr:nvCxnSpPr>
        <xdr:cNvPr id="34" name="Straight Arrow Connector 33">
          <a:extLst>
            <a:ext uri="{FF2B5EF4-FFF2-40B4-BE49-F238E27FC236}">
              <a16:creationId xmlns:a16="http://schemas.microsoft.com/office/drawing/2014/main" id="{78DCA615-5D4B-4BDE-A05D-C43CCC04B600}"/>
            </a:ext>
          </a:extLst>
        </xdr:cNvPr>
        <xdr:cNvCxnSpPr/>
      </xdr:nvCxnSpPr>
      <xdr:spPr>
        <a:xfrm flipH="1">
          <a:off x="9001693" y="16965356"/>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88</xdr:row>
      <xdr:rowOff>109593</xdr:rowOff>
    </xdr:from>
    <xdr:to>
      <xdr:col>8</xdr:col>
      <xdr:colOff>1342769</xdr:colOff>
      <xdr:row>92</xdr:row>
      <xdr:rowOff>86133</xdr:rowOff>
    </xdr:to>
    <xdr:cxnSp macro="">
      <xdr:nvCxnSpPr>
        <xdr:cNvPr id="35" name="Straight Arrow Connector 34">
          <a:extLst>
            <a:ext uri="{FF2B5EF4-FFF2-40B4-BE49-F238E27FC236}">
              <a16:creationId xmlns:a16="http://schemas.microsoft.com/office/drawing/2014/main" id="{25FB27E2-3DFF-4E23-9AF2-F5BCB843DB78}"/>
            </a:ext>
          </a:extLst>
        </xdr:cNvPr>
        <xdr:cNvCxnSpPr/>
      </xdr:nvCxnSpPr>
      <xdr:spPr>
        <a:xfrm>
          <a:off x="10188407" y="16962493"/>
          <a:ext cx="876212"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605881</xdr:colOff>
      <xdr:row>100</xdr:row>
      <xdr:rowOff>140698</xdr:rowOff>
    </xdr:from>
    <xdr:to>
      <xdr:col>10</xdr:col>
      <xdr:colOff>188897</xdr:colOff>
      <xdr:row>105</xdr:row>
      <xdr:rowOff>40496</xdr:rowOff>
    </xdr:to>
    <xdr:sp macro="" textlink="">
      <xdr:nvSpPr>
        <xdr:cNvPr id="36" name="Rectangle 35">
          <a:extLst>
            <a:ext uri="{FF2B5EF4-FFF2-40B4-BE49-F238E27FC236}">
              <a16:creationId xmlns:a16="http://schemas.microsoft.com/office/drawing/2014/main" id="{A5A60B48-2F0D-4E71-907C-DA2CB7B2B04E}"/>
            </a:ext>
          </a:extLst>
        </xdr:cNvPr>
        <xdr:cNvSpPr/>
      </xdr:nvSpPr>
      <xdr:spPr>
        <a:xfrm>
          <a:off x="10302230" y="18535539"/>
          <a:ext cx="1740000" cy="806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Home Owner</a:t>
          </a:r>
        </a:p>
      </xdr:txBody>
    </xdr:sp>
    <xdr:clientData/>
  </xdr:twoCellAnchor>
  <xdr:twoCellAnchor>
    <xdr:from>
      <xdr:col>9</xdr:col>
      <xdr:colOff>652165</xdr:colOff>
      <xdr:row>109</xdr:row>
      <xdr:rowOff>40313</xdr:rowOff>
    </xdr:from>
    <xdr:to>
      <xdr:col>12</xdr:col>
      <xdr:colOff>473730</xdr:colOff>
      <xdr:row>113</xdr:row>
      <xdr:rowOff>131027</xdr:rowOff>
    </xdr:to>
    <xdr:sp macro="" textlink="">
      <xdr:nvSpPr>
        <xdr:cNvPr id="37" name="Rectangle 36">
          <a:extLst>
            <a:ext uri="{FF2B5EF4-FFF2-40B4-BE49-F238E27FC236}">
              <a16:creationId xmlns:a16="http://schemas.microsoft.com/office/drawing/2014/main" id="{29CB325E-57D9-4C3E-A48D-B18BD73C4FD7}"/>
            </a:ext>
          </a:extLst>
        </xdr:cNvPr>
        <xdr:cNvSpPr/>
      </xdr:nvSpPr>
      <xdr:spPr>
        <a:xfrm>
          <a:off x="11820102" y="20068011"/>
          <a:ext cx="1857596" cy="816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lt1"/>
              </a:solidFill>
              <a:effectLst/>
              <a:latin typeface="+mn-lt"/>
              <a:ea typeface="+mn-ea"/>
              <a:cs typeface="+mn-cs"/>
            </a:rPr>
            <a:t>No</a:t>
          </a:r>
        </a:p>
      </xdr:txBody>
    </xdr:sp>
    <xdr:clientData/>
  </xdr:twoCellAnchor>
  <xdr:twoCellAnchor>
    <xdr:from>
      <xdr:col>7</xdr:col>
      <xdr:colOff>484538</xdr:colOff>
      <xdr:row>109</xdr:row>
      <xdr:rowOff>10075</xdr:rowOff>
    </xdr:from>
    <xdr:to>
      <xdr:col>9</xdr:col>
      <xdr:colOff>135607</xdr:colOff>
      <xdr:row>114</xdr:row>
      <xdr:rowOff>10080</xdr:rowOff>
    </xdr:to>
    <xdr:sp macro="" textlink="">
      <xdr:nvSpPr>
        <xdr:cNvPr id="38" name="Rectangle 37">
          <a:extLst>
            <a:ext uri="{FF2B5EF4-FFF2-40B4-BE49-F238E27FC236}">
              <a16:creationId xmlns:a16="http://schemas.microsoft.com/office/drawing/2014/main" id="{90881A9E-B5CA-4A01-BE66-9319E1CA6CAF}"/>
            </a:ext>
          </a:extLst>
        </xdr:cNvPr>
        <xdr:cNvSpPr/>
      </xdr:nvSpPr>
      <xdr:spPr>
        <a:xfrm>
          <a:off x="9263665" y="20037773"/>
          <a:ext cx="2039879" cy="90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- 4</a:t>
          </a:r>
          <a:endParaRPr lang="en-US" sz="1400" b="1">
            <a:solidFill>
              <a:schemeClr val="tx1"/>
            </a:solidFill>
            <a:latin typeface="+mn-lt"/>
            <a:ea typeface="+mn-ea"/>
            <a:cs typeface="+mn-cs"/>
          </a:endParaRPr>
        </a:p>
      </xdr:txBody>
    </xdr:sp>
    <xdr:clientData/>
  </xdr:twoCellAnchor>
  <xdr:twoCellAnchor>
    <xdr:from>
      <xdr:col>8</xdr:col>
      <xdr:colOff>1396295</xdr:colOff>
      <xdr:row>96</xdr:row>
      <xdr:rowOff>116819</xdr:rowOff>
    </xdr:from>
    <xdr:to>
      <xdr:col>8</xdr:col>
      <xdr:colOff>1399030</xdr:colOff>
      <xdr:row>100</xdr:row>
      <xdr:rowOff>168139</xdr:rowOff>
    </xdr:to>
    <xdr:cxnSp macro="">
      <xdr:nvCxnSpPr>
        <xdr:cNvPr id="39" name="Straight Arrow Connector 38">
          <a:extLst>
            <a:ext uri="{FF2B5EF4-FFF2-40B4-BE49-F238E27FC236}">
              <a16:creationId xmlns:a16="http://schemas.microsoft.com/office/drawing/2014/main" id="{9C03F7A2-6C7E-4663-A9DF-2BF85F307173}"/>
            </a:ext>
          </a:extLst>
        </xdr:cNvPr>
        <xdr:cNvCxnSpPr/>
      </xdr:nvCxnSpPr>
      <xdr:spPr>
        <a:xfrm>
          <a:off x="11092644" y="17785946"/>
          <a:ext cx="2735" cy="7770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625739</xdr:colOff>
      <xdr:row>105</xdr:row>
      <xdr:rowOff>11863</xdr:rowOff>
    </xdr:from>
    <xdr:to>
      <xdr:col>8</xdr:col>
      <xdr:colOff>1194061</xdr:colOff>
      <xdr:row>109</xdr:row>
      <xdr:rowOff>1122</xdr:rowOff>
    </xdr:to>
    <xdr:cxnSp macro="">
      <xdr:nvCxnSpPr>
        <xdr:cNvPr id="40" name="Straight Arrow Connector 39">
          <a:extLst>
            <a:ext uri="{FF2B5EF4-FFF2-40B4-BE49-F238E27FC236}">
              <a16:creationId xmlns:a16="http://schemas.microsoft.com/office/drawing/2014/main" id="{490AE55D-686B-4D3F-A980-4E052F6F8E30}"/>
            </a:ext>
          </a:extLst>
        </xdr:cNvPr>
        <xdr:cNvCxnSpPr/>
      </xdr:nvCxnSpPr>
      <xdr:spPr>
        <a:xfrm flipH="1">
          <a:off x="10322088" y="19313847"/>
          <a:ext cx="568322" cy="714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343687</xdr:colOff>
      <xdr:row>105</xdr:row>
      <xdr:rowOff>9000</xdr:rowOff>
    </xdr:from>
    <xdr:to>
      <xdr:col>10</xdr:col>
      <xdr:colOff>534503</xdr:colOff>
      <xdr:row>108</xdr:row>
      <xdr:rowOff>166969</xdr:rowOff>
    </xdr:to>
    <xdr:cxnSp macro="">
      <xdr:nvCxnSpPr>
        <xdr:cNvPr id="41" name="Straight Arrow Connector 40">
          <a:extLst>
            <a:ext uri="{FF2B5EF4-FFF2-40B4-BE49-F238E27FC236}">
              <a16:creationId xmlns:a16="http://schemas.microsoft.com/office/drawing/2014/main" id="{D088B65F-68D0-4711-A781-919EC79E04A4}"/>
            </a:ext>
          </a:extLst>
        </xdr:cNvPr>
        <xdr:cNvCxnSpPr/>
      </xdr:nvCxnSpPr>
      <xdr:spPr>
        <a:xfrm>
          <a:off x="11511624" y="19310984"/>
          <a:ext cx="876212" cy="702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72886</xdr:colOff>
      <xdr:row>118</xdr:row>
      <xdr:rowOff>31033</xdr:rowOff>
    </xdr:from>
    <xdr:to>
      <xdr:col>12</xdr:col>
      <xdr:colOff>462251</xdr:colOff>
      <xdr:row>122</xdr:row>
      <xdr:rowOff>112260</xdr:rowOff>
    </xdr:to>
    <xdr:sp macro="" textlink="">
      <xdr:nvSpPr>
        <xdr:cNvPr id="42" name="Rectangle 41">
          <a:extLst>
            <a:ext uri="{FF2B5EF4-FFF2-40B4-BE49-F238E27FC236}">
              <a16:creationId xmlns:a16="http://schemas.microsoft.com/office/drawing/2014/main" id="{EAE0F995-D7C1-4174-87A9-11A5DA31152E}"/>
            </a:ext>
          </a:extLst>
        </xdr:cNvPr>
        <xdr:cNvSpPr/>
      </xdr:nvSpPr>
      <xdr:spPr>
        <a:xfrm>
          <a:off x="11926219" y="21691589"/>
          <a:ext cx="1740000" cy="806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High Credit</a:t>
          </a:r>
          <a:r>
            <a:rPr lang="en-US" sz="1600" baseline="0"/>
            <a:t> Rating</a:t>
          </a:r>
          <a:endParaRPr lang="en-US" sz="1600"/>
        </a:p>
      </xdr:txBody>
    </xdr:sp>
    <xdr:clientData/>
  </xdr:twoCellAnchor>
  <xdr:twoCellAnchor>
    <xdr:from>
      <xdr:col>12</xdr:col>
      <xdr:colOff>300597</xdr:colOff>
      <xdr:row>126</xdr:row>
      <xdr:rowOff>101998</xdr:rowOff>
    </xdr:from>
    <xdr:to>
      <xdr:col>15</xdr:col>
      <xdr:colOff>343907</xdr:colOff>
      <xdr:row>131</xdr:row>
      <xdr:rowOff>11284</xdr:rowOff>
    </xdr:to>
    <xdr:sp macro="" textlink="">
      <xdr:nvSpPr>
        <xdr:cNvPr id="43" name="Rectangle 42">
          <a:extLst>
            <a:ext uri="{FF2B5EF4-FFF2-40B4-BE49-F238E27FC236}">
              <a16:creationId xmlns:a16="http://schemas.microsoft.com/office/drawing/2014/main" id="{E833FBCD-5E77-4F28-B41A-DA983EDF94F1}"/>
            </a:ext>
          </a:extLst>
        </xdr:cNvPr>
        <xdr:cNvSpPr/>
      </xdr:nvSpPr>
      <xdr:spPr>
        <a:xfrm>
          <a:off x="13504565" y="23213982"/>
          <a:ext cx="1857596" cy="81642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No</a:t>
          </a:r>
        </a:p>
        <a:p>
          <a:pPr marL="0" indent="0" algn="ctr"/>
          <a:r>
            <a:rPr lang="en-US" sz="1400" b="1">
              <a:solidFill>
                <a:schemeClr val="tx1"/>
              </a:solidFill>
              <a:latin typeface="+mn-lt"/>
              <a:ea typeface="+mn-ea"/>
              <a:cs typeface="+mn-cs"/>
            </a:rPr>
            <a:t>Default</a:t>
          </a:r>
          <a:r>
            <a:rPr lang="en-US" sz="1400" b="1" baseline="0">
              <a:solidFill>
                <a:schemeClr val="tx1"/>
              </a:solidFill>
              <a:latin typeface="+mn-lt"/>
              <a:ea typeface="+mn-ea"/>
              <a:cs typeface="+mn-cs"/>
            </a:rPr>
            <a:t> = 2 (Reject)</a:t>
          </a:r>
          <a:endParaRPr lang="en-US" sz="1400" b="1">
            <a:solidFill>
              <a:schemeClr val="tx1"/>
            </a:solidFill>
            <a:latin typeface="+mn-lt"/>
            <a:ea typeface="+mn-ea"/>
            <a:cs typeface="+mn-cs"/>
          </a:endParaRPr>
        </a:p>
        <a:p>
          <a:pPr marL="0" indent="0" algn="ctr"/>
          <a:r>
            <a:rPr lang="en-US" sz="1400" b="1">
              <a:solidFill>
                <a:schemeClr val="tx1"/>
              </a:solidFill>
              <a:latin typeface="+mn-lt"/>
              <a:ea typeface="+mn-ea"/>
              <a:cs typeface="+mn-cs"/>
            </a:rPr>
            <a:t>Total - 8</a:t>
          </a:r>
        </a:p>
      </xdr:txBody>
    </xdr:sp>
    <xdr:clientData/>
  </xdr:twoCellAnchor>
  <xdr:twoCellAnchor>
    <xdr:from>
      <xdr:col>11</xdr:col>
      <xdr:colOff>177901</xdr:colOff>
      <xdr:row>113</xdr:row>
      <xdr:rowOff>148267</xdr:rowOff>
    </xdr:from>
    <xdr:to>
      <xdr:col>11</xdr:col>
      <xdr:colOff>180636</xdr:colOff>
      <xdr:row>118</xdr:row>
      <xdr:rowOff>18158</xdr:rowOff>
    </xdr:to>
    <xdr:cxnSp macro="">
      <xdr:nvCxnSpPr>
        <xdr:cNvPr id="44" name="Straight Arrow Connector 43">
          <a:extLst>
            <a:ext uri="{FF2B5EF4-FFF2-40B4-BE49-F238E27FC236}">
              <a16:creationId xmlns:a16="http://schemas.microsoft.com/office/drawing/2014/main" id="{F8047C32-86A8-44FA-BE7C-951310CFF695}"/>
            </a:ext>
          </a:extLst>
        </xdr:cNvPr>
        <xdr:cNvCxnSpPr/>
      </xdr:nvCxnSpPr>
      <xdr:spPr>
        <a:xfrm>
          <a:off x="12777107" y="20901680"/>
          <a:ext cx="2735" cy="7770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173376</xdr:colOff>
      <xdr:row>122</xdr:row>
      <xdr:rowOff>123943</xdr:rowOff>
    </xdr:from>
    <xdr:to>
      <xdr:col>10</xdr:col>
      <xdr:colOff>741698</xdr:colOff>
      <xdr:row>126</xdr:row>
      <xdr:rowOff>113202</xdr:rowOff>
    </xdr:to>
    <xdr:cxnSp macro="">
      <xdr:nvCxnSpPr>
        <xdr:cNvPr id="45" name="Straight Arrow Connector 44">
          <a:extLst>
            <a:ext uri="{FF2B5EF4-FFF2-40B4-BE49-F238E27FC236}">
              <a16:creationId xmlns:a16="http://schemas.microsoft.com/office/drawing/2014/main" id="{89BE8EE0-EF18-4DC6-9C83-CC0668106091}"/>
            </a:ext>
          </a:extLst>
        </xdr:cNvPr>
        <xdr:cNvCxnSpPr/>
      </xdr:nvCxnSpPr>
      <xdr:spPr>
        <a:xfrm flipH="1">
          <a:off x="12026709" y="22510213"/>
          <a:ext cx="568322" cy="714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596881</xdr:colOff>
      <xdr:row>122</xdr:row>
      <xdr:rowOff>70685</xdr:rowOff>
    </xdr:from>
    <xdr:to>
      <xdr:col>13</xdr:col>
      <xdr:colOff>263569</xdr:colOff>
      <xdr:row>126</xdr:row>
      <xdr:rowOff>47226</xdr:rowOff>
    </xdr:to>
    <xdr:cxnSp macro="">
      <xdr:nvCxnSpPr>
        <xdr:cNvPr id="46" name="Straight Arrow Connector 45">
          <a:extLst>
            <a:ext uri="{FF2B5EF4-FFF2-40B4-BE49-F238E27FC236}">
              <a16:creationId xmlns:a16="http://schemas.microsoft.com/office/drawing/2014/main" id="{B4316771-1236-4E63-8BBE-851EE95AC977}"/>
            </a:ext>
          </a:extLst>
        </xdr:cNvPr>
        <xdr:cNvCxnSpPr/>
      </xdr:nvCxnSpPr>
      <xdr:spPr>
        <a:xfrm>
          <a:off x="13196087" y="22456955"/>
          <a:ext cx="876212" cy="702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1201383</xdr:colOff>
      <xdr:row>126</xdr:row>
      <xdr:rowOff>91919</xdr:rowOff>
    </xdr:from>
    <xdr:to>
      <xdr:col>11</xdr:col>
      <xdr:colOff>338405</xdr:colOff>
      <xdr:row>131</xdr:row>
      <xdr:rowOff>91924</xdr:rowOff>
    </xdr:to>
    <xdr:sp macro="" textlink="">
      <xdr:nvSpPr>
        <xdr:cNvPr id="47" name="Rectangle 46">
          <a:extLst>
            <a:ext uri="{FF2B5EF4-FFF2-40B4-BE49-F238E27FC236}">
              <a16:creationId xmlns:a16="http://schemas.microsoft.com/office/drawing/2014/main" id="{05A6B6E2-CDCD-47E8-B7AF-E5088FEEA3E6}"/>
            </a:ext>
          </a:extLst>
        </xdr:cNvPr>
        <xdr:cNvSpPr/>
      </xdr:nvSpPr>
      <xdr:spPr>
        <a:xfrm>
          <a:off x="10897732" y="23203903"/>
          <a:ext cx="2039879" cy="90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- 2</a:t>
          </a:r>
          <a:endParaRPr lang="en-US" sz="1400" b="1">
            <a:solidFill>
              <a:schemeClr val="tx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3748BE6D-FBCE-446B-8AF0-1EEB942C3DB9}"/>
            </a:ext>
          </a:extLst>
        </xdr:cNvPr>
        <xdr:cNvSpPr/>
      </xdr:nvSpPr>
      <xdr:spPr>
        <a:xfrm>
          <a:off x="11463034" y="86591"/>
          <a:ext cx="1524038" cy="5161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8F7DF6E5-E1FE-4F90-B0A9-BA213BC1EF8F}"/>
            </a:ext>
          </a:extLst>
        </xdr:cNvPr>
        <xdr:cNvCxnSpPr/>
      </xdr:nvCxnSpPr>
      <xdr:spPr>
        <a:xfrm flipH="1">
          <a:off x="11632045" y="588015"/>
          <a:ext cx="569696" cy="73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32E49256-3329-4340-BAB1-BC0922CE9D9A}"/>
            </a:ext>
          </a:extLst>
        </xdr:cNvPr>
        <xdr:cNvCxnSpPr>
          <a:endCxn id="5" idx="0"/>
        </xdr:cNvCxnSpPr>
      </xdr:nvCxnSpPr>
      <xdr:spPr>
        <a:xfrm>
          <a:off x="12527967" y="595231"/>
          <a:ext cx="708445" cy="7269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147918A7-BB19-475D-B330-E8D89EA87C5A}"/>
            </a:ext>
          </a:extLst>
        </xdr:cNvPr>
        <xdr:cNvSpPr/>
      </xdr:nvSpPr>
      <xdr:spPr>
        <a:xfrm>
          <a:off x="12488391" y="1322225"/>
          <a:ext cx="1496041" cy="5158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E1D53140-8CF2-47A9-B6F9-D0CA213B9A73}"/>
            </a:ext>
          </a:extLst>
        </xdr:cNvPr>
        <xdr:cNvSpPr/>
      </xdr:nvSpPr>
      <xdr:spPr>
        <a:xfrm>
          <a:off x="10354829" y="1322225"/>
          <a:ext cx="1854489" cy="5158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9" name="Rectangle 8">
          <a:extLst>
            <a:ext uri="{FF2B5EF4-FFF2-40B4-BE49-F238E27FC236}">
              <a16:creationId xmlns:a16="http://schemas.microsoft.com/office/drawing/2014/main" id="{931A7D9B-DA8D-4C1B-B33C-0092E53336F7}"/>
            </a:ext>
          </a:extLst>
        </xdr:cNvPr>
        <xdr:cNvSpPr/>
      </xdr:nvSpPr>
      <xdr:spPr>
        <a:xfrm>
          <a:off x="13288767" y="3640695"/>
          <a:ext cx="1524899" cy="493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10" name="Straight Arrow Connector 9">
          <a:extLst>
            <a:ext uri="{FF2B5EF4-FFF2-40B4-BE49-F238E27FC236}">
              <a16:creationId xmlns:a16="http://schemas.microsoft.com/office/drawing/2014/main" id="{203D1749-4DC6-4185-B816-67E21E9E7A91}"/>
            </a:ext>
          </a:extLst>
        </xdr:cNvPr>
        <xdr:cNvCxnSpPr/>
      </xdr:nvCxnSpPr>
      <xdr:spPr>
        <a:xfrm flipH="1">
          <a:off x="13230316" y="4110025"/>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11" name="Straight Arrow Connector 10">
          <a:extLst>
            <a:ext uri="{FF2B5EF4-FFF2-40B4-BE49-F238E27FC236}">
              <a16:creationId xmlns:a16="http://schemas.microsoft.com/office/drawing/2014/main" id="{D6C62641-D64A-48D5-8C08-481EE8E6601D}"/>
            </a:ext>
          </a:extLst>
        </xdr:cNvPr>
        <xdr:cNvCxnSpPr>
          <a:endCxn id="12" idx="0"/>
        </xdr:cNvCxnSpPr>
      </xdr:nvCxnSpPr>
      <xdr:spPr>
        <a:xfrm>
          <a:off x="14250308" y="4117241"/>
          <a:ext cx="708876"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2" name="Rectangle 11">
          <a:extLst>
            <a:ext uri="{FF2B5EF4-FFF2-40B4-BE49-F238E27FC236}">
              <a16:creationId xmlns:a16="http://schemas.microsoft.com/office/drawing/2014/main" id="{AB955665-4366-4C11-AECC-E360C04EE666}"/>
            </a:ext>
          </a:extLst>
        </xdr:cNvPr>
        <xdr:cNvSpPr/>
      </xdr:nvSpPr>
      <xdr:spPr>
        <a:xfrm>
          <a:off x="14210302" y="4814079"/>
          <a:ext cx="1497333" cy="500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3" name="Rectangle 12">
          <a:extLst>
            <a:ext uri="{FF2B5EF4-FFF2-40B4-BE49-F238E27FC236}">
              <a16:creationId xmlns:a16="http://schemas.microsoft.com/office/drawing/2014/main" id="{C0AEE563-E8BE-4CE6-8A64-FED90E9FEBAF}"/>
            </a:ext>
          </a:extLst>
        </xdr:cNvPr>
        <xdr:cNvSpPr/>
      </xdr:nvSpPr>
      <xdr:spPr>
        <a:xfrm>
          <a:off x="12022889" y="4814078"/>
          <a:ext cx="1785131" cy="720847"/>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6" name="Straight Arrow Connector 15">
          <a:extLst>
            <a:ext uri="{FF2B5EF4-FFF2-40B4-BE49-F238E27FC236}">
              <a16:creationId xmlns:a16="http://schemas.microsoft.com/office/drawing/2014/main" id="{59420A32-9A8C-4F90-8A27-43F2ABCA6981}"/>
            </a:ext>
          </a:extLst>
        </xdr:cNvPr>
        <xdr:cNvCxnSpPr/>
      </xdr:nvCxnSpPr>
      <xdr:spPr>
        <a:xfrm flipH="1">
          <a:off x="14112492" y="5323918"/>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7" name="Straight Arrow Connector 16">
          <a:extLst>
            <a:ext uri="{FF2B5EF4-FFF2-40B4-BE49-F238E27FC236}">
              <a16:creationId xmlns:a16="http://schemas.microsoft.com/office/drawing/2014/main" id="{C8756644-D434-470A-888A-487DBC0C1BFF}"/>
            </a:ext>
          </a:extLst>
        </xdr:cNvPr>
        <xdr:cNvCxnSpPr>
          <a:endCxn id="18" idx="0"/>
        </xdr:cNvCxnSpPr>
      </xdr:nvCxnSpPr>
      <xdr:spPr>
        <a:xfrm>
          <a:off x="15132484" y="5331134"/>
          <a:ext cx="708661"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8" name="Rectangle 17">
          <a:extLst>
            <a:ext uri="{FF2B5EF4-FFF2-40B4-BE49-F238E27FC236}">
              <a16:creationId xmlns:a16="http://schemas.microsoft.com/office/drawing/2014/main" id="{C54CF95E-80FE-4C75-A278-B2E400ED9C60}"/>
            </a:ext>
          </a:extLst>
        </xdr:cNvPr>
        <xdr:cNvSpPr/>
      </xdr:nvSpPr>
      <xdr:spPr>
        <a:xfrm>
          <a:off x="15092478" y="6027972"/>
          <a:ext cx="1497333" cy="6632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9" name="Rectangle 18">
          <a:extLst>
            <a:ext uri="{FF2B5EF4-FFF2-40B4-BE49-F238E27FC236}">
              <a16:creationId xmlns:a16="http://schemas.microsoft.com/office/drawing/2014/main" id="{6FA1DAB5-1FA8-4D2C-AD2A-727FC0879B08}"/>
            </a:ext>
          </a:extLst>
        </xdr:cNvPr>
        <xdr:cNvSpPr/>
      </xdr:nvSpPr>
      <xdr:spPr>
        <a:xfrm>
          <a:off x="12905065" y="6027971"/>
          <a:ext cx="1785131" cy="644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26" name="Rectangle 25">
          <a:extLst>
            <a:ext uri="{FF2B5EF4-FFF2-40B4-BE49-F238E27FC236}">
              <a16:creationId xmlns:a16="http://schemas.microsoft.com/office/drawing/2014/main" id="{D855C3CA-96A2-4FC8-A75B-401EB84D323F}"/>
            </a:ext>
          </a:extLst>
        </xdr:cNvPr>
        <xdr:cNvSpPr/>
      </xdr:nvSpPr>
      <xdr:spPr>
        <a:xfrm>
          <a:off x="13441167" y="7821086"/>
          <a:ext cx="1524899" cy="493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27" name="Straight Arrow Connector 26">
          <a:extLst>
            <a:ext uri="{FF2B5EF4-FFF2-40B4-BE49-F238E27FC236}">
              <a16:creationId xmlns:a16="http://schemas.microsoft.com/office/drawing/2014/main" id="{22EA5B85-A742-491A-87F8-34FBC169DBC2}"/>
            </a:ext>
          </a:extLst>
        </xdr:cNvPr>
        <xdr:cNvCxnSpPr/>
      </xdr:nvCxnSpPr>
      <xdr:spPr>
        <a:xfrm flipH="1">
          <a:off x="13382716" y="8290416"/>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28" name="Straight Arrow Connector 27">
          <a:extLst>
            <a:ext uri="{FF2B5EF4-FFF2-40B4-BE49-F238E27FC236}">
              <a16:creationId xmlns:a16="http://schemas.microsoft.com/office/drawing/2014/main" id="{F13BEC68-2564-476D-A704-67C0B0F7A89C}"/>
            </a:ext>
          </a:extLst>
        </xdr:cNvPr>
        <xdr:cNvCxnSpPr>
          <a:endCxn id="29" idx="0"/>
        </xdr:cNvCxnSpPr>
      </xdr:nvCxnSpPr>
      <xdr:spPr>
        <a:xfrm>
          <a:off x="14402708" y="8297632"/>
          <a:ext cx="708876"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29" name="Rectangle 28">
          <a:extLst>
            <a:ext uri="{FF2B5EF4-FFF2-40B4-BE49-F238E27FC236}">
              <a16:creationId xmlns:a16="http://schemas.microsoft.com/office/drawing/2014/main" id="{9F74EE56-3837-4F37-BAB6-D7B325366CCF}"/>
            </a:ext>
          </a:extLst>
        </xdr:cNvPr>
        <xdr:cNvSpPr/>
      </xdr:nvSpPr>
      <xdr:spPr>
        <a:xfrm>
          <a:off x="14362702" y="8994470"/>
          <a:ext cx="1497333" cy="500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30" name="Rectangle 29">
          <a:extLst>
            <a:ext uri="{FF2B5EF4-FFF2-40B4-BE49-F238E27FC236}">
              <a16:creationId xmlns:a16="http://schemas.microsoft.com/office/drawing/2014/main" id="{22E12A9D-41E0-4122-B7B5-673AF483E131}"/>
            </a:ext>
          </a:extLst>
        </xdr:cNvPr>
        <xdr:cNvSpPr/>
      </xdr:nvSpPr>
      <xdr:spPr>
        <a:xfrm>
          <a:off x="12175289" y="8994469"/>
          <a:ext cx="1785131" cy="77694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31" name="Straight Arrow Connector 30">
          <a:extLst>
            <a:ext uri="{FF2B5EF4-FFF2-40B4-BE49-F238E27FC236}">
              <a16:creationId xmlns:a16="http://schemas.microsoft.com/office/drawing/2014/main" id="{A9B655EE-421D-4C3C-B247-3C225C6F9FA6}"/>
            </a:ext>
          </a:extLst>
        </xdr:cNvPr>
        <xdr:cNvCxnSpPr/>
      </xdr:nvCxnSpPr>
      <xdr:spPr>
        <a:xfrm flipH="1">
          <a:off x="14264892" y="9504309"/>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32" name="Straight Arrow Connector 31">
          <a:extLst>
            <a:ext uri="{FF2B5EF4-FFF2-40B4-BE49-F238E27FC236}">
              <a16:creationId xmlns:a16="http://schemas.microsoft.com/office/drawing/2014/main" id="{801ADD28-7C51-465E-B2F8-81E45CFB3DC5}"/>
            </a:ext>
          </a:extLst>
        </xdr:cNvPr>
        <xdr:cNvCxnSpPr>
          <a:endCxn id="33" idx="0"/>
        </xdr:cNvCxnSpPr>
      </xdr:nvCxnSpPr>
      <xdr:spPr>
        <a:xfrm>
          <a:off x="15284884" y="9511525"/>
          <a:ext cx="708661"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33" name="Rectangle 32">
          <a:extLst>
            <a:ext uri="{FF2B5EF4-FFF2-40B4-BE49-F238E27FC236}">
              <a16:creationId xmlns:a16="http://schemas.microsoft.com/office/drawing/2014/main" id="{71407BFD-ED87-4980-90D3-DABCAE653D86}"/>
            </a:ext>
          </a:extLst>
        </xdr:cNvPr>
        <xdr:cNvSpPr/>
      </xdr:nvSpPr>
      <xdr:spPr>
        <a:xfrm>
          <a:off x="15244878" y="10208363"/>
          <a:ext cx="1497333" cy="6632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34" name="Rectangle 33">
          <a:extLst>
            <a:ext uri="{FF2B5EF4-FFF2-40B4-BE49-F238E27FC236}">
              <a16:creationId xmlns:a16="http://schemas.microsoft.com/office/drawing/2014/main" id="{E825FA78-AF89-4970-9CAF-65839DEDFA0C}"/>
            </a:ext>
          </a:extLst>
        </xdr:cNvPr>
        <xdr:cNvSpPr/>
      </xdr:nvSpPr>
      <xdr:spPr>
        <a:xfrm>
          <a:off x="13057465" y="10208362"/>
          <a:ext cx="1785131" cy="644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71</xdr:row>
      <xdr:rowOff>120953</xdr:rowOff>
    </xdr:from>
    <xdr:to>
      <xdr:col>7</xdr:col>
      <xdr:colOff>886985</xdr:colOff>
      <xdr:row>74</xdr:row>
      <xdr:rowOff>145572</xdr:rowOff>
    </xdr:to>
    <xdr:sp macro="" textlink="">
      <xdr:nvSpPr>
        <xdr:cNvPr id="35" name="Rectangle 34">
          <a:extLst>
            <a:ext uri="{FF2B5EF4-FFF2-40B4-BE49-F238E27FC236}">
              <a16:creationId xmlns:a16="http://schemas.microsoft.com/office/drawing/2014/main" id="{7171C5BC-4252-47C7-B0FF-4FC2D533FD92}"/>
            </a:ext>
          </a:extLst>
        </xdr:cNvPr>
        <xdr:cNvSpPr/>
      </xdr:nvSpPr>
      <xdr:spPr>
        <a:xfrm>
          <a:off x="7720795" y="13103175"/>
          <a:ext cx="1955396" cy="5689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74</xdr:row>
      <xdr:rowOff>121328</xdr:rowOff>
    </xdr:from>
    <xdr:to>
      <xdr:col>6</xdr:col>
      <xdr:colOff>2757070</xdr:colOff>
      <xdr:row>78</xdr:row>
      <xdr:rowOff>110586</xdr:rowOff>
    </xdr:to>
    <xdr:cxnSp macro="">
      <xdr:nvCxnSpPr>
        <xdr:cNvPr id="36" name="Straight Arrow Connector 35">
          <a:extLst>
            <a:ext uri="{FF2B5EF4-FFF2-40B4-BE49-F238E27FC236}">
              <a16:creationId xmlns:a16="http://schemas.microsoft.com/office/drawing/2014/main" id="{81583580-C642-4243-93CE-A4DB33437F0D}"/>
            </a:ext>
          </a:extLst>
        </xdr:cNvPr>
        <xdr:cNvCxnSpPr/>
      </xdr:nvCxnSpPr>
      <xdr:spPr>
        <a:xfrm flipH="1">
          <a:off x="7833192" y="13647836"/>
          <a:ext cx="568322" cy="714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74</xdr:row>
      <xdr:rowOff>118465</xdr:rowOff>
    </xdr:from>
    <xdr:to>
      <xdr:col>8</xdr:col>
      <xdr:colOff>192512</xdr:colOff>
      <xdr:row>78</xdr:row>
      <xdr:rowOff>95005</xdr:rowOff>
    </xdr:to>
    <xdr:cxnSp macro="">
      <xdr:nvCxnSpPr>
        <xdr:cNvPr id="37" name="Straight Arrow Connector 36">
          <a:extLst>
            <a:ext uri="{FF2B5EF4-FFF2-40B4-BE49-F238E27FC236}">
              <a16:creationId xmlns:a16="http://schemas.microsoft.com/office/drawing/2014/main" id="{1C03AB79-D137-4B28-8AC4-8473C6FFFA6E}"/>
            </a:ext>
          </a:extLst>
        </xdr:cNvPr>
        <xdr:cNvCxnSpPr>
          <a:endCxn id="38" idx="0"/>
        </xdr:cNvCxnSpPr>
      </xdr:nvCxnSpPr>
      <xdr:spPr>
        <a:xfrm>
          <a:off x="9022729" y="13644973"/>
          <a:ext cx="876212" cy="7022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78</xdr:row>
      <xdr:rowOff>95005</xdr:rowOff>
    </xdr:from>
    <xdr:to>
      <xdr:col>8</xdr:col>
      <xdr:colOff>1108730</xdr:colOff>
      <xdr:row>82</xdr:row>
      <xdr:rowOff>90714</xdr:rowOff>
    </xdr:to>
    <xdr:sp macro="" textlink="">
      <xdr:nvSpPr>
        <xdr:cNvPr id="38" name="Rectangle 37">
          <a:extLst>
            <a:ext uri="{FF2B5EF4-FFF2-40B4-BE49-F238E27FC236}">
              <a16:creationId xmlns:a16="http://schemas.microsoft.com/office/drawing/2014/main" id="{51945C63-4CF1-4B57-9B1E-637484B0D684}"/>
            </a:ext>
          </a:extLst>
        </xdr:cNvPr>
        <xdr:cNvSpPr/>
      </xdr:nvSpPr>
      <xdr:spPr>
        <a:xfrm>
          <a:off x="8982723" y="14347227"/>
          <a:ext cx="1832436" cy="721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1056540</xdr:colOff>
      <xdr:row>78</xdr:row>
      <xdr:rowOff>125241</xdr:rowOff>
    </xdr:from>
    <xdr:to>
      <xdr:col>6</xdr:col>
      <xdr:colOff>2835202</xdr:colOff>
      <xdr:row>83</xdr:row>
      <xdr:rowOff>30237</xdr:rowOff>
    </xdr:to>
    <xdr:sp macro="" textlink="">
      <xdr:nvSpPr>
        <xdr:cNvPr id="39" name="Rectangle 38">
          <a:extLst>
            <a:ext uri="{FF2B5EF4-FFF2-40B4-BE49-F238E27FC236}">
              <a16:creationId xmlns:a16="http://schemas.microsoft.com/office/drawing/2014/main" id="{7A770606-070F-4419-8655-1B17B944620F}"/>
            </a:ext>
          </a:extLst>
        </xdr:cNvPr>
        <xdr:cNvSpPr/>
      </xdr:nvSpPr>
      <xdr:spPr>
        <a:xfrm>
          <a:off x="6700984" y="14377463"/>
          <a:ext cx="1778662" cy="81213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a:t>
          </a:r>
        </a:p>
        <a:p>
          <a:pPr algn="ctr"/>
          <a:r>
            <a:rPr lang="en-US" sz="1400" b="1">
              <a:solidFill>
                <a:schemeClr val="tx1"/>
              </a:solidFill>
            </a:rPr>
            <a:t>Total - 7</a:t>
          </a:r>
        </a:p>
      </xdr:txBody>
    </xdr:sp>
    <xdr:clientData/>
  </xdr:twoCellAnchor>
  <xdr:twoCellAnchor>
    <xdr:from>
      <xdr:col>7</xdr:col>
      <xdr:colOff>122164</xdr:colOff>
      <xdr:row>87</xdr:row>
      <xdr:rowOff>21369</xdr:rowOff>
    </xdr:from>
    <xdr:to>
      <xdr:col>8</xdr:col>
      <xdr:colOff>1160337</xdr:colOff>
      <xdr:row>91</xdr:row>
      <xdr:rowOff>100793</xdr:rowOff>
    </xdr:to>
    <xdr:sp macro="" textlink="">
      <xdr:nvSpPr>
        <xdr:cNvPr id="47" name="Rectangle 46">
          <a:extLst>
            <a:ext uri="{FF2B5EF4-FFF2-40B4-BE49-F238E27FC236}">
              <a16:creationId xmlns:a16="http://schemas.microsoft.com/office/drawing/2014/main" id="{62835314-E331-4979-9791-8276765CDCCC}"/>
            </a:ext>
          </a:extLst>
        </xdr:cNvPr>
        <xdr:cNvSpPr/>
      </xdr:nvSpPr>
      <xdr:spPr>
        <a:xfrm>
          <a:off x="8911370" y="15906448"/>
          <a:ext cx="1955396" cy="8051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466869</xdr:colOff>
      <xdr:row>95</xdr:row>
      <xdr:rowOff>45815</xdr:rowOff>
    </xdr:from>
    <xdr:to>
      <xdr:col>10</xdr:col>
      <xdr:colOff>162480</xdr:colOff>
      <xdr:row>99</xdr:row>
      <xdr:rowOff>41525</xdr:rowOff>
    </xdr:to>
    <xdr:sp macro="" textlink="">
      <xdr:nvSpPr>
        <xdr:cNvPr id="48" name="Rectangle 47">
          <a:extLst>
            <a:ext uri="{FF2B5EF4-FFF2-40B4-BE49-F238E27FC236}">
              <a16:creationId xmlns:a16="http://schemas.microsoft.com/office/drawing/2014/main" id="{8C3067F5-EB52-4830-8DDD-13A4684FD555}"/>
            </a:ext>
          </a:extLst>
        </xdr:cNvPr>
        <xdr:cNvSpPr/>
      </xdr:nvSpPr>
      <xdr:spPr>
        <a:xfrm>
          <a:off x="10173298" y="17382323"/>
          <a:ext cx="1832436" cy="721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2247115</xdr:colOff>
      <xdr:row>95</xdr:row>
      <xdr:rowOff>76051</xdr:rowOff>
    </xdr:from>
    <xdr:to>
      <xdr:col>7</xdr:col>
      <xdr:colOff>881015</xdr:colOff>
      <xdr:row>100</xdr:row>
      <xdr:rowOff>50393</xdr:rowOff>
    </xdr:to>
    <xdr:sp macro="" textlink="">
      <xdr:nvSpPr>
        <xdr:cNvPr id="49" name="Rectangle 48">
          <a:extLst>
            <a:ext uri="{FF2B5EF4-FFF2-40B4-BE49-F238E27FC236}">
              <a16:creationId xmlns:a16="http://schemas.microsoft.com/office/drawing/2014/main" id="{98F74E83-A037-4D43-95E6-4C9E386AEDB2}"/>
            </a:ext>
          </a:extLst>
        </xdr:cNvPr>
        <xdr:cNvSpPr/>
      </xdr:nvSpPr>
      <xdr:spPr>
        <a:xfrm>
          <a:off x="7891559" y="17412559"/>
          <a:ext cx="1778662" cy="88148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82</xdr:row>
      <xdr:rowOff>120952</xdr:rowOff>
    </xdr:from>
    <xdr:to>
      <xdr:col>8</xdr:col>
      <xdr:colOff>184164</xdr:colOff>
      <xdr:row>86</xdr:row>
      <xdr:rowOff>172271</xdr:rowOff>
    </xdr:to>
    <xdr:cxnSp macro="">
      <xdr:nvCxnSpPr>
        <xdr:cNvPr id="50" name="Straight Arrow Connector 49">
          <a:extLst>
            <a:ext uri="{FF2B5EF4-FFF2-40B4-BE49-F238E27FC236}">
              <a16:creationId xmlns:a16="http://schemas.microsoft.com/office/drawing/2014/main" id="{B9315A11-6E7F-498C-B4EE-4DBE21495BCF}"/>
            </a:ext>
          </a:extLst>
        </xdr:cNvPr>
        <xdr:cNvCxnSpPr/>
      </xdr:nvCxnSpPr>
      <xdr:spPr>
        <a:xfrm>
          <a:off x="9887858" y="15098889"/>
          <a:ext cx="2735" cy="7770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91</xdr:row>
      <xdr:rowOff>112456</xdr:rowOff>
    </xdr:from>
    <xdr:to>
      <xdr:col>7</xdr:col>
      <xdr:colOff>762565</xdr:colOff>
      <xdr:row>95</xdr:row>
      <xdr:rowOff>101714</xdr:rowOff>
    </xdr:to>
    <xdr:cxnSp macro="">
      <xdr:nvCxnSpPr>
        <xdr:cNvPr id="52" name="Straight Arrow Connector 51">
          <a:extLst>
            <a:ext uri="{FF2B5EF4-FFF2-40B4-BE49-F238E27FC236}">
              <a16:creationId xmlns:a16="http://schemas.microsoft.com/office/drawing/2014/main" id="{759E61D8-C58C-4D78-B971-5E363BA5EC71}"/>
            </a:ext>
          </a:extLst>
        </xdr:cNvPr>
        <xdr:cNvCxnSpPr/>
      </xdr:nvCxnSpPr>
      <xdr:spPr>
        <a:xfrm flipH="1">
          <a:off x="8983449" y="16723250"/>
          <a:ext cx="568322" cy="714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91</xdr:row>
      <xdr:rowOff>109593</xdr:rowOff>
    </xdr:from>
    <xdr:to>
      <xdr:col>8</xdr:col>
      <xdr:colOff>1342769</xdr:colOff>
      <xdr:row>95</xdr:row>
      <xdr:rowOff>86133</xdr:rowOff>
    </xdr:to>
    <xdr:cxnSp macro="">
      <xdr:nvCxnSpPr>
        <xdr:cNvPr id="53" name="Straight Arrow Connector 52">
          <a:extLst>
            <a:ext uri="{FF2B5EF4-FFF2-40B4-BE49-F238E27FC236}">
              <a16:creationId xmlns:a16="http://schemas.microsoft.com/office/drawing/2014/main" id="{A9F3FF67-6DA0-4F79-B39A-83CA3EA7D8E1}"/>
            </a:ext>
          </a:extLst>
        </xdr:cNvPr>
        <xdr:cNvCxnSpPr/>
      </xdr:nvCxnSpPr>
      <xdr:spPr>
        <a:xfrm>
          <a:off x="10172986" y="16720387"/>
          <a:ext cx="876212" cy="7022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452132</xdr:colOff>
      <xdr:row>25</xdr:row>
      <xdr:rowOff>171450</xdr:rowOff>
    </xdr:from>
    <xdr:to>
      <xdr:col>5</xdr:col>
      <xdr:colOff>316514</xdr:colOff>
      <xdr:row>29</xdr:row>
      <xdr:rowOff>135860</xdr:rowOff>
    </xdr:to>
    <xdr:sp macro="" textlink="">
      <xdr:nvSpPr>
        <xdr:cNvPr id="2" name="Rectangle 1">
          <a:extLst>
            <a:ext uri="{FF2B5EF4-FFF2-40B4-BE49-F238E27FC236}">
              <a16:creationId xmlns:a16="http://schemas.microsoft.com/office/drawing/2014/main" id="{708C3E9F-7975-492A-B394-475FE36CA365}"/>
            </a:ext>
          </a:extLst>
        </xdr:cNvPr>
        <xdr:cNvSpPr/>
      </xdr:nvSpPr>
      <xdr:spPr>
        <a:xfrm>
          <a:off x="2280932" y="4775200"/>
          <a:ext cx="1083582" cy="7010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- 15</a:t>
          </a:r>
        </a:p>
        <a:p>
          <a:pPr algn="ctr"/>
          <a:r>
            <a:rPr lang="en-US" sz="1100"/>
            <a:t>(labs)</a:t>
          </a:r>
        </a:p>
      </xdr:txBody>
    </xdr:sp>
    <xdr:clientData/>
  </xdr:twoCellAnchor>
  <xdr:twoCellAnchor>
    <xdr:from>
      <xdr:col>2</xdr:col>
      <xdr:colOff>593505</xdr:colOff>
      <xdr:row>29</xdr:row>
      <xdr:rowOff>133793</xdr:rowOff>
    </xdr:from>
    <xdr:to>
      <xdr:col>4</xdr:col>
      <xdr:colOff>275119</xdr:colOff>
      <xdr:row>33</xdr:row>
      <xdr:rowOff>91263</xdr:rowOff>
    </xdr:to>
    <xdr:cxnSp macro="">
      <xdr:nvCxnSpPr>
        <xdr:cNvPr id="3" name="Straight Arrow Connector 2">
          <a:extLst>
            <a:ext uri="{FF2B5EF4-FFF2-40B4-BE49-F238E27FC236}">
              <a16:creationId xmlns:a16="http://schemas.microsoft.com/office/drawing/2014/main" id="{997F9016-926E-4451-B265-AB56B0F93FCB}"/>
            </a:ext>
          </a:extLst>
        </xdr:cNvPr>
        <xdr:cNvCxnSpPr/>
      </xdr:nvCxnSpPr>
      <xdr:spPr>
        <a:xfrm flipH="1">
          <a:off x="1812705" y="5474143"/>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62172</xdr:colOff>
      <xdr:row>29</xdr:row>
      <xdr:rowOff>127443</xdr:rowOff>
    </xdr:from>
    <xdr:to>
      <xdr:col>6</xdr:col>
      <xdr:colOff>36698</xdr:colOff>
      <xdr:row>33</xdr:row>
      <xdr:rowOff>119174</xdr:rowOff>
    </xdr:to>
    <xdr:cxnSp macro="">
      <xdr:nvCxnSpPr>
        <xdr:cNvPr id="4" name="Straight Arrow Connector 3">
          <a:extLst>
            <a:ext uri="{FF2B5EF4-FFF2-40B4-BE49-F238E27FC236}">
              <a16:creationId xmlns:a16="http://schemas.microsoft.com/office/drawing/2014/main" id="{28D37218-6B8A-424D-9E1A-6A6CE7FBBE5B}"/>
            </a:ext>
          </a:extLst>
        </xdr:cNvPr>
        <xdr:cNvCxnSpPr>
          <a:endCxn id="5" idx="0"/>
        </xdr:cNvCxnSpPr>
      </xdr:nvCxnSpPr>
      <xdr:spPr>
        <a:xfrm>
          <a:off x="3110172" y="5467793"/>
          <a:ext cx="584126" cy="728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22596</xdr:colOff>
      <xdr:row>33</xdr:row>
      <xdr:rowOff>119174</xdr:rowOff>
    </xdr:from>
    <xdr:to>
      <xdr:col>7</xdr:col>
      <xdr:colOff>50800</xdr:colOff>
      <xdr:row>36</xdr:row>
      <xdr:rowOff>83584</xdr:rowOff>
    </xdr:to>
    <xdr:sp macro="" textlink="">
      <xdr:nvSpPr>
        <xdr:cNvPr id="5" name="Rectangle 4">
          <a:extLst>
            <a:ext uri="{FF2B5EF4-FFF2-40B4-BE49-F238E27FC236}">
              <a16:creationId xmlns:a16="http://schemas.microsoft.com/office/drawing/2014/main" id="{FAC2594C-9880-4D65-8EBD-9E30E474AD98}"/>
            </a:ext>
          </a:extLst>
        </xdr:cNvPr>
        <xdr:cNvSpPr/>
      </xdr:nvSpPr>
      <xdr:spPr>
        <a:xfrm>
          <a:off x="3070596" y="6196124"/>
          <a:ext cx="124740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Parital</a:t>
          </a:r>
          <a:r>
            <a:rPr lang="en-US" sz="1100" baseline="0">
              <a:solidFill>
                <a:schemeClr val="lt1"/>
              </a:solidFill>
              <a:effectLst/>
              <a:latin typeface="+mn-lt"/>
              <a:ea typeface="+mn-ea"/>
              <a:cs typeface="+mn-cs"/>
            </a:rPr>
            <a:t> - 7</a:t>
          </a:r>
          <a:endParaRPr lang="en-US">
            <a:effectLst/>
          </a:endParaRPr>
        </a:p>
        <a:p>
          <a:pPr algn="ctr"/>
          <a:r>
            <a:rPr lang="en-US" sz="1100" baseline="0">
              <a:solidFill>
                <a:schemeClr val="lt1"/>
              </a:solidFill>
              <a:effectLst/>
              <a:latin typeface="+mn-lt"/>
              <a:ea typeface="+mn-ea"/>
              <a:cs typeface="+mn-cs"/>
            </a:rPr>
            <a:t>Y - bar - 22</a:t>
          </a:r>
          <a:endParaRPr lang="en-US">
            <a:effectLst/>
          </a:endParaRPr>
        </a:p>
      </xdr:txBody>
    </xdr:sp>
    <xdr:clientData/>
  </xdr:twoCellAnchor>
  <xdr:twoCellAnchor>
    <xdr:from>
      <xdr:col>2</xdr:col>
      <xdr:colOff>0</xdr:colOff>
      <xdr:row>33</xdr:row>
      <xdr:rowOff>108099</xdr:rowOff>
    </xdr:from>
    <xdr:to>
      <xdr:col>3</xdr:col>
      <xdr:colOff>392077</xdr:colOff>
      <xdr:row>36</xdr:row>
      <xdr:rowOff>72509</xdr:rowOff>
    </xdr:to>
    <xdr:sp macro="" textlink="">
      <xdr:nvSpPr>
        <xdr:cNvPr id="6" name="Rectangle 5">
          <a:extLst>
            <a:ext uri="{FF2B5EF4-FFF2-40B4-BE49-F238E27FC236}">
              <a16:creationId xmlns:a16="http://schemas.microsoft.com/office/drawing/2014/main" id="{40CE6AD4-2F48-4701-8608-A142ABB71B61}"/>
            </a:ext>
          </a:extLst>
        </xdr:cNvPr>
        <xdr:cNvSpPr/>
      </xdr:nvSpPr>
      <xdr:spPr>
        <a:xfrm>
          <a:off x="1219200" y="6185049"/>
          <a:ext cx="100167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Complete - 8</a:t>
          </a:r>
          <a:endParaRPr lang="en-US" sz="1100" baseline="0"/>
        </a:p>
        <a:p>
          <a:pPr algn="ctr"/>
          <a:r>
            <a:rPr lang="en-US" sz="1100" baseline="0"/>
            <a:t>Y - bar - 66</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146347</xdr:colOff>
      <xdr:row>6</xdr:row>
      <xdr:rowOff>6350</xdr:rowOff>
    </xdr:from>
    <xdr:to>
      <xdr:col>6</xdr:col>
      <xdr:colOff>1060450</xdr:colOff>
      <xdr:row>8</xdr:row>
      <xdr:rowOff>154910</xdr:rowOff>
    </xdr:to>
    <xdr:sp macro="" textlink="">
      <xdr:nvSpPr>
        <xdr:cNvPr id="2" name="Rectangle 1">
          <a:extLst>
            <a:ext uri="{FF2B5EF4-FFF2-40B4-BE49-F238E27FC236}">
              <a16:creationId xmlns:a16="http://schemas.microsoft.com/office/drawing/2014/main" id="{B65BABB7-FB84-4EBD-A446-98D2BF5CDFFF}"/>
            </a:ext>
          </a:extLst>
        </xdr:cNvPr>
        <xdr:cNvSpPr/>
      </xdr:nvSpPr>
      <xdr:spPr>
        <a:xfrm>
          <a:off x="4127797" y="1111250"/>
          <a:ext cx="152370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4</xdr:col>
      <xdr:colOff>593505</xdr:colOff>
      <xdr:row>8</xdr:row>
      <xdr:rowOff>140143</xdr:rowOff>
    </xdr:from>
    <xdr:to>
      <xdr:col>6</xdr:col>
      <xdr:colOff>275119</xdr:colOff>
      <xdr:row>12</xdr:row>
      <xdr:rowOff>97613</xdr:rowOff>
    </xdr:to>
    <xdr:cxnSp macro="">
      <xdr:nvCxnSpPr>
        <xdr:cNvPr id="3" name="Straight Arrow Connector 2">
          <a:extLst>
            <a:ext uri="{FF2B5EF4-FFF2-40B4-BE49-F238E27FC236}">
              <a16:creationId xmlns:a16="http://schemas.microsoft.com/office/drawing/2014/main" id="{456FFF30-22C5-4B6F-927B-838FF634DD33}"/>
            </a:ext>
          </a:extLst>
        </xdr:cNvPr>
        <xdr:cNvCxnSpPr/>
      </xdr:nvCxnSpPr>
      <xdr:spPr>
        <a:xfrm flipH="1">
          <a:off x="3031905" y="1613343"/>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341572</xdr:colOff>
      <xdr:row>8</xdr:row>
      <xdr:rowOff>140143</xdr:rowOff>
    </xdr:from>
    <xdr:to>
      <xdr:col>6</xdr:col>
      <xdr:colOff>912999</xdr:colOff>
      <xdr:row>12</xdr:row>
      <xdr:rowOff>131874</xdr:rowOff>
    </xdr:to>
    <xdr:cxnSp macro="">
      <xdr:nvCxnSpPr>
        <xdr:cNvPr id="4" name="Straight Arrow Connector 3">
          <a:extLst>
            <a:ext uri="{FF2B5EF4-FFF2-40B4-BE49-F238E27FC236}">
              <a16:creationId xmlns:a16="http://schemas.microsoft.com/office/drawing/2014/main" id="{B345C3C5-30B2-483F-A98E-5F4F4AFB50F1}"/>
            </a:ext>
          </a:extLst>
        </xdr:cNvPr>
        <xdr:cNvCxnSpPr>
          <a:endCxn id="5" idx="0"/>
        </xdr:cNvCxnSpPr>
      </xdr:nvCxnSpPr>
      <xdr:spPr>
        <a:xfrm>
          <a:off x="4932622" y="1613343"/>
          <a:ext cx="571427" cy="728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301997</xdr:colOff>
      <xdr:row>12</xdr:row>
      <xdr:rowOff>131874</xdr:rowOff>
    </xdr:from>
    <xdr:to>
      <xdr:col>7</xdr:col>
      <xdr:colOff>114301</xdr:colOff>
      <xdr:row>15</xdr:row>
      <xdr:rowOff>96284</xdr:rowOff>
    </xdr:to>
    <xdr:sp macro="" textlink="">
      <xdr:nvSpPr>
        <xdr:cNvPr id="5" name="Rectangle 4">
          <a:extLst>
            <a:ext uri="{FF2B5EF4-FFF2-40B4-BE49-F238E27FC236}">
              <a16:creationId xmlns:a16="http://schemas.microsoft.com/office/drawing/2014/main" id="{3F73B956-7055-443C-98B8-9AB49A34972C}"/>
            </a:ext>
          </a:extLst>
        </xdr:cNvPr>
        <xdr:cNvSpPr/>
      </xdr:nvSpPr>
      <xdr:spPr>
        <a:xfrm>
          <a:off x="4893047" y="2341674"/>
          <a:ext cx="122200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3</xdr:col>
      <xdr:colOff>1511300</xdr:colOff>
      <xdr:row>12</xdr:row>
      <xdr:rowOff>114449</xdr:rowOff>
    </xdr:from>
    <xdr:to>
      <xdr:col>5</xdr:col>
      <xdr:colOff>392077</xdr:colOff>
      <xdr:row>15</xdr:row>
      <xdr:rowOff>78859</xdr:rowOff>
    </xdr:to>
    <xdr:sp macro="" textlink="">
      <xdr:nvSpPr>
        <xdr:cNvPr id="6" name="Rectangle 5">
          <a:extLst>
            <a:ext uri="{FF2B5EF4-FFF2-40B4-BE49-F238E27FC236}">
              <a16:creationId xmlns:a16="http://schemas.microsoft.com/office/drawing/2014/main" id="{62EA5C13-9EB9-4CC1-9BF6-1DCB7DFADA95}"/>
            </a:ext>
          </a:extLst>
        </xdr:cNvPr>
        <xdr:cNvSpPr/>
      </xdr:nvSpPr>
      <xdr:spPr>
        <a:xfrm>
          <a:off x="3340100" y="2324249"/>
          <a:ext cx="10334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17</xdr:col>
      <xdr:colOff>259135</xdr:colOff>
      <xdr:row>6</xdr:row>
      <xdr:rowOff>0</xdr:rowOff>
    </xdr:from>
    <xdr:to>
      <xdr:col>19</xdr:col>
      <xdr:colOff>496819</xdr:colOff>
      <xdr:row>8</xdr:row>
      <xdr:rowOff>154002</xdr:rowOff>
    </xdr:to>
    <xdr:sp macro="" textlink="">
      <xdr:nvSpPr>
        <xdr:cNvPr id="8" name="Rectangle 7">
          <a:extLst>
            <a:ext uri="{FF2B5EF4-FFF2-40B4-BE49-F238E27FC236}">
              <a16:creationId xmlns:a16="http://schemas.microsoft.com/office/drawing/2014/main" id="{F4D12895-9EF3-417B-8496-A89AF9284E5E}"/>
            </a:ext>
          </a:extLst>
        </xdr:cNvPr>
        <xdr:cNvSpPr/>
      </xdr:nvSpPr>
      <xdr:spPr>
        <a:xfrm>
          <a:off x="12283818" y="1088571"/>
          <a:ext cx="144720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17</xdr:col>
      <xdr:colOff>96693</xdr:colOff>
      <xdr:row>8</xdr:row>
      <xdr:rowOff>139235</xdr:rowOff>
    </xdr:from>
    <xdr:to>
      <xdr:col>18</xdr:col>
      <xdr:colOff>392745</xdr:colOff>
      <xdr:row>12</xdr:row>
      <xdr:rowOff>107591</xdr:rowOff>
    </xdr:to>
    <xdr:cxnSp macro="">
      <xdr:nvCxnSpPr>
        <xdr:cNvPr id="9" name="Straight Arrow Connector 8">
          <a:extLst>
            <a:ext uri="{FF2B5EF4-FFF2-40B4-BE49-F238E27FC236}">
              <a16:creationId xmlns:a16="http://schemas.microsoft.com/office/drawing/2014/main" id="{34BFFE49-B41F-4D4B-A9B2-DE4870D6EF6C}"/>
            </a:ext>
          </a:extLst>
        </xdr:cNvPr>
        <xdr:cNvCxnSpPr/>
      </xdr:nvCxnSpPr>
      <xdr:spPr>
        <a:xfrm flipH="1">
          <a:off x="12121376" y="1590664"/>
          <a:ext cx="900813"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459198</xdr:colOff>
      <xdr:row>8</xdr:row>
      <xdr:rowOff>139235</xdr:rowOff>
    </xdr:from>
    <xdr:to>
      <xdr:col>19</xdr:col>
      <xdr:colOff>427708</xdr:colOff>
      <xdr:row>12</xdr:row>
      <xdr:rowOff>127084</xdr:rowOff>
    </xdr:to>
    <xdr:cxnSp macro="">
      <xdr:nvCxnSpPr>
        <xdr:cNvPr id="10" name="Straight Arrow Connector 9">
          <a:extLst>
            <a:ext uri="{FF2B5EF4-FFF2-40B4-BE49-F238E27FC236}">
              <a16:creationId xmlns:a16="http://schemas.microsoft.com/office/drawing/2014/main" id="{60A26409-E86E-4454-ADDD-224009A08723}"/>
            </a:ext>
          </a:extLst>
        </xdr:cNvPr>
        <xdr:cNvCxnSpPr/>
      </xdr:nvCxnSpPr>
      <xdr:spPr>
        <a:xfrm>
          <a:off x="13088642" y="1590664"/>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419622</xdr:colOff>
      <xdr:row>12</xdr:row>
      <xdr:rowOff>141852</xdr:rowOff>
    </xdr:from>
    <xdr:to>
      <xdr:col>20</xdr:col>
      <xdr:colOff>276011</xdr:colOff>
      <xdr:row>15</xdr:row>
      <xdr:rowOff>114426</xdr:rowOff>
    </xdr:to>
    <xdr:sp macro="" textlink="">
      <xdr:nvSpPr>
        <xdr:cNvPr id="11" name="Rectangle 10">
          <a:extLst>
            <a:ext uri="{FF2B5EF4-FFF2-40B4-BE49-F238E27FC236}">
              <a16:creationId xmlns:a16="http://schemas.microsoft.com/office/drawing/2014/main" id="{A9F0321E-6D03-45C6-8AE0-44012118C0A8}"/>
            </a:ext>
          </a:extLst>
        </xdr:cNvPr>
        <xdr:cNvSpPr/>
      </xdr:nvSpPr>
      <xdr:spPr>
        <a:xfrm>
          <a:off x="13049066" y="2318995"/>
          <a:ext cx="106591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16</xdr:col>
      <xdr:colOff>0</xdr:colOff>
      <xdr:row>12</xdr:row>
      <xdr:rowOff>124427</xdr:rowOff>
    </xdr:from>
    <xdr:to>
      <xdr:col>17</xdr:col>
      <xdr:colOff>504865</xdr:colOff>
      <xdr:row>15</xdr:row>
      <xdr:rowOff>97001</xdr:rowOff>
    </xdr:to>
    <xdr:sp macro="" textlink="">
      <xdr:nvSpPr>
        <xdr:cNvPr id="12" name="Rectangle 11">
          <a:extLst>
            <a:ext uri="{FF2B5EF4-FFF2-40B4-BE49-F238E27FC236}">
              <a16:creationId xmlns:a16="http://schemas.microsoft.com/office/drawing/2014/main" id="{D4125DA5-705C-4B66-80A6-0491DEEDCFCB}"/>
            </a:ext>
          </a:extLst>
        </xdr:cNvPr>
        <xdr:cNvSpPr/>
      </xdr:nvSpPr>
      <xdr:spPr>
        <a:xfrm>
          <a:off x="11419921" y="2301570"/>
          <a:ext cx="11096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9 </a:t>
          </a:r>
          <a:r>
            <a:rPr lang="en-US" sz="1100" baseline="0"/>
            <a:t>- 14</a:t>
          </a:r>
        </a:p>
        <a:p>
          <a:pPr algn="ctr"/>
          <a:r>
            <a:rPr lang="en-US" sz="1100" baseline="0"/>
            <a:t>Play Crkt = 6</a:t>
          </a:r>
          <a:endParaRPr lang="en-US" sz="1100"/>
        </a:p>
      </xdr:txBody>
    </xdr:sp>
    <xdr:clientData/>
  </xdr:twoCellAnchor>
  <xdr:twoCellAnchor editAs="oneCell">
    <xdr:from>
      <xdr:col>1</xdr:col>
      <xdr:colOff>25065</xdr:colOff>
      <xdr:row>32</xdr:row>
      <xdr:rowOff>172266</xdr:rowOff>
    </xdr:from>
    <xdr:to>
      <xdr:col>10</xdr:col>
      <xdr:colOff>130625</xdr:colOff>
      <xdr:row>45</xdr:row>
      <xdr:rowOff>88395</xdr:rowOff>
    </xdr:to>
    <xdr:pic>
      <xdr:nvPicPr>
        <xdr:cNvPr id="7" name="Picture 6">
          <a:extLst>
            <a:ext uri="{FF2B5EF4-FFF2-40B4-BE49-F238E27FC236}">
              <a16:creationId xmlns:a16="http://schemas.microsoft.com/office/drawing/2014/main" id="{6DFF06E0-3560-42EE-A7E2-9AE85F7F37F5}"/>
            </a:ext>
          </a:extLst>
        </xdr:cNvPr>
        <xdr:cNvPicPr>
          <a:picLocks noChangeAspect="1"/>
        </xdr:cNvPicPr>
      </xdr:nvPicPr>
      <xdr:blipFill>
        <a:blip xmlns:r="http://schemas.openxmlformats.org/officeDocument/2006/relationships" r:embed="rId1"/>
        <a:stretch>
          <a:fillRect/>
        </a:stretch>
      </xdr:blipFill>
      <xdr:spPr>
        <a:xfrm>
          <a:off x="634999" y="6054371"/>
          <a:ext cx="7332863" cy="2347511"/>
        </a:xfrm>
        <a:prstGeom prst="rect">
          <a:avLst/>
        </a:prstGeom>
      </xdr:spPr>
    </xdr:pic>
    <xdr:clientData/>
  </xdr:twoCellAnchor>
  <xdr:twoCellAnchor editAs="oneCell">
    <xdr:from>
      <xdr:col>11</xdr:col>
      <xdr:colOff>142039</xdr:colOff>
      <xdr:row>36</xdr:row>
      <xdr:rowOff>102635</xdr:rowOff>
    </xdr:from>
    <xdr:to>
      <xdr:col>25</xdr:col>
      <xdr:colOff>437032</xdr:colOff>
      <xdr:row>47</xdr:row>
      <xdr:rowOff>83781</xdr:rowOff>
    </xdr:to>
    <xdr:pic>
      <xdr:nvPicPr>
        <xdr:cNvPr id="13" name="Picture 12">
          <a:extLst>
            <a:ext uri="{FF2B5EF4-FFF2-40B4-BE49-F238E27FC236}">
              <a16:creationId xmlns:a16="http://schemas.microsoft.com/office/drawing/2014/main" id="{EF0260D8-0CB8-4A5F-95E4-D2B1C7B0087F}"/>
            </a:ext>
          </a:extLst>
        </xdr:cNvPr>
        <xdr:cNvPicPr>
          <a:picLocks noChangeAspect="1"/>
        </xdr:cNvPicPr>
      </xdr:nvPicPr>
      <xdr:blipFill>
        <a:blip xmlns:r="http://schemas.openxmlformats.org/officeDocument/2006/relationships" r:embed="rId2"/>
        <a:stretch>
          <a:fillRect/>
        </a:stretch>
      </xdr:blipFill>
      <xdr:spPr>
        <a:xfrm>
          <a:off x="8589210" y="6761780"/>
          <a:ext cx="10164299" cy="20031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177210</xdr:colOff>
      <xdr:row>4</xdr:row>
      <xdr:rowOff>110756</xdr:rowOff>
    </xdr:from>
    <xdr:to>
      <xdr:col>8</xdr:col>
      <xdr:colOff>398720</xdr:colOff>
      <xdr:row>7</xdr:row>
      <xdr:rowOff>73837</xdr:rowOff>
    </xdr:to>
    <xdr:sp macro="" textlink="">
      <xdr:nvSpPr>
        <xdr:cNvPr id="15" name="Rectangle 14">
          <a:extLst>
            <a:ext uri="{FF2B5EF4-FFF2-40B4-BE49-F238E27FC236}">
              <a16:creationId xmlns:a16="http://schemas.microsoft.com/office/drawing/2014/main" id="{DFABB3DB-43A3-4B2A-A0E5-E46F9C47069D}"/>
            </a:ext>
          </a:extLst>
        </xdr:cNvPr>
        <xdr:cNvSpPr/>
      </xdr:nvSpPr>
      <xdr:spPr>
        <a:xfrm>
          <a:off x="7243431" y="849128"/>
          <a:ext cx="1447208"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6</xdr:col>
      <xdr:colOff>14768</xdr:colOff>
      <xdr:row>7</xdr:row>
      <xdr:rowOff>59070</xdr:rowOff>
    </xdr:from>
    <xdr:to>
      <xdr:col>7</xdr:col>
      <xdr:colOff>302733</xdr:colOff>
      <xdr:row>11</xdr:row>
      <xdr:rowOff>14768</xdr:rowOff>
    </xdr:to>
    <xdr:cxnSp macro="">
      <xdr:nvCxnSpPr>
        <xdr:cNvPr id="17" name="Straight Arrow Connector 16">
          <a:extLst>
            <a:ext uri="{FF2B5EF4-FFF2-40B4-BE49-F238E27FC236}">
              <a16:creationId xmlns:a16="http://schemas.microsoft.com/office/drawing/2014/main" id="{4E9CF4EB-EFC2-4DA5-86EA-D738A7BF4188}"/>
            </a:ext>
          </a:extLst>
        </xdr:cNvPr>
        <xdr:cNvCxnSpPr/>
      </xdr:nvCxnSpPr>
      <xdr:spPr>
        <a:xfrm flipH="1">
          <a:off x="3079012" y="1351221"/>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369186</xdr:colOff>
      <xdr:row>7</xdr:row>
      <xdr:rowOff>59070</xdr:rowOff>
    </xdr:from>
    <xdr:to>
      <xdr:col>8</xdr:col>
      <xdr:colOff>329609</xdr:colOff>
      <xdr:row>11</xdr:row>
      <xdr:rowOff>34261</xdr:rowOff>
    </xdr:to>
    <xdr:cxnSp macro="">
      <xdr:nvCxnSpPr>
        <xdr:cNvPr id="18" name="Straight Arrow Connector 17">
          <a:extLst>
            <a:ext uri="{FF2B5EF4-FFF2-40B4-BE49-F238E27FC236}">
              <a16:creationId xmlns:a16="http://schemas.microsoft.com/office/drawing/2014/main" id="{D2F3C9C8-7DD3-4B41-AC28-689A89E20BBB}"/>
            </a:ext>
          </a:extLst>
        </xdr:cNvPr>
        <xdr:cNvCxnSpPr/>
      </xdr:nvCxnSpPr>
      <xdr:spPr>
        <a:xfrm>
          <a:off x="4046279" y="1351221"/>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329610</xdr:colOff>
      <xdr:row>11</xdr:row>
      <xdr:rowOff>49029</xdr:rowOff>
    </xdr:from>
    <xdr:to>
      <xdr:col>9</xdr:col>
      <xdr:colOff>169826</xdr:colOff>
      <xdr:row>14</xdr:row>
      <xdr:rowOff>12110</xdr:rowOff>
    </xdr:to>
    <xdr:sp macro="" textlink="">
      <xdr:nvSpPr>
        <xdr:cNvPr id="20" name="Rectangle 19">
          <a:extLst>
            <a:ext uri="{FF2B5EF4-FFF2-40B4-BE49-F238E27FC236}">
              <a16:creationId xmlns:a16="http://schemas.microsoft.com/office/drawing/2014/main" id="{4D94D3BE-E033-4D27-84A6-52FBC885BA4A}"/>
            </a:ext>
          </a:extLst>
        </xdr:cNvPr>
        <xdr:cNvSpPr/>
      </xdr:nvSpPr>
      <xdr:spPr>
        <a:xfrm>
          <a:off x="8008680" y="2079552"/>
          <a:ext cx="106591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4</xdr:col>
      <xdr:colOff>1476744</xdr:colOff>
      <xdr:row>11</xdr:row>
      <xdr:rowOff>31604</xdr:rowOff>
    </xdr:from>
    <xdr:to>
      <xdr:col>6</xdr:col>
      <xdr:colOff>422940</xdr:colOff>
      <xdr:row>13</xdr:row>
      <xdr:rowOff>179278</xdr:rowOff>
    </xdr:to>
    <xdr:sp macro="" textlink="">
      <xdr:nvSpPr>
        <xdr:cNvPr id="21" name="Rectangle 20">
          <a:extLst>
            <a:ext uri="{FF2B5EF4-FFF2-40B4-BE49-F238E27FC236}">
              <a16:creationId xmlns:a16="http://schemas.microsoft.com/office/drawing/2014/main" id="{FB72BC08-DBE2-4960-B1DB-FBE331859B7B}"/>
            </a:ext>
          </a:extLst>
        </xdr:cNvPr>
        <xdr:cNvSpPr/>
      </xdr:nvSpPr>
      <xdr:spPr>
        <a:xfrm>
          <a:off x="6379535" y="2062127"/>
          <a:ext cx="1109626"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14</xdr:col>
      <xdr:colOff>280583</xdr:colOff>
      <xdr:row>5</xdr:row>
      <xdr:rowOff>103372</xdr:rowOff>
    </xdr:from>
    <xdr:to>
      <xdr:col>16</xdr:col>
      <xdr:colOff>502092</xdr:colOff>
      <xdr:row>8</xdr:row>
      <xdr:rowOff>66453</xdr:rowOff>
    </xdr:to>
    <xdr:sp macro="" textlink="">
      <xdr:nvSpPr>
        <xdr:cNvPr id="22" name="Rectangle 21">
          <a:extLst>
            <a:ext uri="{FF2B5EF4-FFF2-40B4-BE49-F238E27FC236}">
              <a16:creationId xmlns:a16="http://schemas.microsoft.com/office/drawing/2014/main" id="{7EBCFC90-028E-4DD5-AC6B-B1FFB1E8C59B}"/>
            </a:ext>
          </a:extLst>
        </xdr:cNvPr>
        <xdr:cNvSpPr/>
      </xdr:nvSpPr>
      <xdr:spPr>
        <a:xfrm>
          <a:off x="9798199" y="1026337"/>
          <a:ext cx="144720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14</xdr:col>
      <xdr:colOff>118141</xdr:colOff>
      <xdr:row>8</xdr:row>
      <xdr:rowOff>51686</xdr:rowOff>
    </xdr:from>
    <xdr:to>
      <xdr:col>15</xdr:col>
      <xdr:colOff>406105</xdr:colOff>
      <xdr:row>12</xdr:row>
      <xdr:rowOff>7384</xdr:rowOff>
    </xdr:to>
    <xdr:cxnSp macro="">
      <xdr:nvCxnSpPr>
        <xdr:cNvPr id="23" name="Straight Arrow Connector 22">
          <a:extLst>
            <a:ext uri="{FF2B5EF4-FFF2-40B4-BE49-F238E27FC236}">
              <a16:creationId xmlns:a16="http://schemas.microsoft.com/office/drawing/2014/main" id="{4E01F017-AECD-4B56-BC39-C840DC709DB6}"/>
            </a:ext>
          </a:extLst>
        </xdr:cNvPr>
        <xdr:cNvCxnSpPr/>
      </xdr:nvCxnSpPr>
      <xdr:spPr>
        <a:xfrm flipH="1">
          <a:off x="9635757" y="1528430"/>
          <a:ext cx="900813"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472558</xdr:colOff>
      <xdr:row>8</xdr:row>
      <xdr:rowOff>51686</xdr:rowOff>
    </xdr:from>
    <xdr:to>
      <xdr:col>16</xdr:col>
      <xdr:colOff>432981</xdr:colOff>
      <xdr:row>12</xdr:row>
      <xdr:rowOff>26877</xdr:rowOff>
    </xdr:to>
    <xdr:cxnSp macro="">
      <xdr:nvCxnSpPr>
        <xdr:cNvPr id="24" name="Straight Arrow Connector 23">
          <a:extLst>
            <a:ext uri="{FF2B5EF4-FFF2-40B4-BE49-F238E27FC236}">
              <a16:creationId xmlns:a16="http://schemas.microsoft.com/office/drawing/2014/main" id="{D4EC6B02-14BD-4CBA-984A-24CD4ACA21E9}"/>
            </a:ext>
          </a:extLst>
        </xdr:cNvPr>
        <xdr:cNvCxnSpPr/>
      </xdr:nvCxnSpPr>
      <xdr:spPr>
        <a:xfrm>
          <a:off x="10603023" y="1528430"/>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432982</xdr:colOff>
      <xdr:row>12</xdr:row>
      <xdr:rowOff>41645</xdr:rowOff>
    </xdr:from>
    <xdr:to>
      <xdr:col>17</xdr:col>
      <xdr:colOff>273198</xdr:colOff>
      <xdr:row>15</xdr:row>
      <xdr:rowOff>4726</xdr:rowOff>
    </xdr:to>
    <xdr:sp macro="" textlink="">
      <xdr:nvSpPr>
        <xdr:cNvPr id="25" name="Rectangle 24">
          <a:extLst>
            <a:ext uri="{FF2B5EF4-FFF2-40B4-BE49-F238E27FC236}">
              <a16:creationId xmlns:a16="http://schemas.microsoft.com/office/drawing/2014/main" id="{B88824D8-0FD6-481D-9F78-153E5D1BC012}"/>
            </a:ext>
          </a:extLst>
        </xdr:cNvPr>
        <xdr:cNvSpPr/>
      </xdr:nvSpPr>
      <xdr:spPr>
        <a:xfrm>
          <a:off x="10563447" y="2256761"/>
          <a:ext cx="106591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13</xdr:col>
      <xdr:colOff>29535</xdr:colOff>
      <xdr:row>12</xdr:row>
      <xdr:rowOff>24220</xdr:rowOff>
    </xdr:from>
    <xdr:to>
      <xdr:col>14</xdr:col>
      <xdr:colOff>526313</xdr:colOff>
      <xdr:row>14</xdr:row>
      <xdr:rowOff>171894</xdr:rowOff>
    </xdr:to>
    <xdr:sp macro="" textlink="">
      <xdr:nvSpPr>
        <xdr:cNvPr id="26" name="Rectangle 25">
          <a:extLst>
            <a:ext uri="{FF2B5EF4-FFF2-40B4-BE49-F238E27FC236}">
              <a16:creationId xmlns:a16="http://schemas.microsoft.com/office/drawing/2014/main" id="{05BC21AB-C779-4B0B-AD3D-1B21B485CDB2}"/>
            </a:ext>
          </a:extLst>
        </xdr:cNvPr>
        <xdr:cNvSpPr/>
      </xdr:nvSpPr>
      <xdr:spPr>
        <a:xfrm>
          <a:off x="8934302" y="2239336"/>
          <a:ext cx="11096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Class</a:t>
          </a:r>
          <a:r>
            <a:rPr lang="en-US" sz="1100" baseline="0"/>
            <a:t> 9 - 14</a:t>
          </a:r>
        </a:p>
        <a:p>
          <a:pPr algn="ctr"/>
          <a:r>
            <a:rPr lang="en-US" sz="1100" baseline="0"/>
            <a:t>Play Crkt = 6</a:t>
          </a:r>
          <a:endParaRPr lang="en-US" sz="1100"/>
        </a:p>
      </xdr:txBody>
    </xdr:sp>
    <xdr:clientData/>
  </xdr:twoCellAnchor>
</xdr:wsDr>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407644675928" backgroundQuery="1" createdVersion="6" refreshedVersion="6" minRefreshableVersion="3" recordCount="0" supportSubquery="1" supportAdvancedDrill="1" xr:uid="{0492E92C-AB06-493A-A058-2C90CA314710}">
  <cacheSource type="external" connectionId="1"/>
  <cacheFields count="4">
    <cacheField name="[Range].[labs].[labs]" caption="labs" numFmtId="0" hierarchy="1" level="1">
      <sharedItems count="2">
        <s v="complete"/>
        <s v="partial"/>
      </sharedItems>
    </cacheField>
    <cacheField name="[Measures].[Count of Exam]" caption="Count of Exam" numFmtId="0" hierarchy="14" level="32767"/>
    <cacheField name="[Measures].[StdDev of Exam]" caption="StdDev of Exam" numFmtId="0" hierarchy="11" level="32767"/>
    <cacheField name="[Measures].[Average of Exam]" caption="Average of Exam" numFmtId="0" hierarchy="12"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2" memberValueDatatype="130" unbalanced="0">
      <fieldsUsage count="2">
        <fieldUsage x="-1"/>
        <fieldUsage x="0"/>
      </fieldsUsage>
    </cacheHierarchy>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3912038" backgroundQuery="1" createdVersion="6" refreshedVersion="6" minRefreshableVersion="3" recordCount="0" supportSubquery="1" supportAdvancedDrill="1" xr:uid="{F851BAD6-B1C2-4D27-A9AD-63D950317C34}">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2986114" backgroundQuery="1" createdVersion="6" refreshedVersion="6" minRefreshableVersion="3" recordCount="0" supportSubquery="1" supportAdvancedDrill="1" xr:uid="{9F767A85-2449-430F-85DE-C05CC30E1B61}">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habra, Aniket" refreshedDate="43974.619958680552" createdVersion="6" refreshedVersion="6" minRefreshableVersion="3" recordCount="18" xr:uid="{8B913151-07EF-4D59-A82D-11AA6135CB97}">
  <cacheSource type="worksheet">
    <worksheetSource name="Table14"/>
  </cacheSource>
  <cacheFields count="4">
    <cacheField name="Owning Home" numFmtId="0">
      <sharedItems containsBlank="1" count="3">
        <m/>
        <s v="Home Owner"/>
        <s v="Non Home Owner"/>
      </sharedItems>
    </cacheField>
    <cacheField name="Income Bracket" numFmtId="0">
      <sharedItems containsBlank="1" count="3">
        <m/>
        <s v="Medium"/>
        <s v="High"/>
      </sharedItems>
    </cacheField>
    <cacheField name="Credit Score" numFmtId="0">
      <sharedItems containsBlank="1" count="3">
        <m/>
        <s v="Average"/>
        <s v="High"/>
      </sharedItems>
    </cacheField>
    <cacheField name="Default - Y" numFmtId="0">
      <sharedItems containsBlank="1" count="3">
        <m/>
        <s v="No"/>
        <s v="Yes"/>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habra, Aniket" refreshedDate="43974.620057986111" createdVersion="6" refreshedVersion="6" minRefreshableVersion="3" recordCount="18" xr:uid="{B852BAF0-5018-4DDA-B372-3470E0EA6380}">
  <cacheSource type="worksheet">
    <worksheetSource name="Table145"/>
  </cacheSource>
  <cacheFields count="4">
    <cacheField name="Owning Home" numFmtId="0">
      <sharedItems containsBlank="1" count="2">
        <m/>
        <s v="Non Home Owner"/>
      </sharedItems>
    </cacheField>
    <cacheField name="Income Bracket" numFmtId="0">
      <sharedItems containsBlank="1"/>
    </cacheField>
    <cacheField name="Credit Score" numFmtId="0">
      <sharedItems containsBlank="1"/>
    </cacheField>
    <cacheField name="Default - Y" numFmtId="0">
      <sharedItems containsBlank="1" count="3">
        <m/>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40786875" backgroundQuery="1" createdVersion="6" refreshedVersion="6" minRefreshableVersion="3" recordCount="0" supportSubquery="1" supportAdvancedDrill="1" xr:uid="{D43E5914-106B-4B80-B968-43B12D1F6B58}">
  <cacheSource type="external" connectionId="1"/>
  <cacheFields count="4">
    <cacheField name="[Range].[Tutorials].[Tutorials]" caption="Tutorials" numFmtId="0" level="1">
      <sharedItems count="2">
        <s v="all"/>
        <s v="some"/>
      </sharedItems>
    </cacheField>
    <cacheField name="[Measures].[StdDev of Exam]" caption="StdDev of Exam" numFmtId="0" hierarchy="11" level="32767"/>
    <cacheField name="[Measures].[Count of Tutorials]" caption="Count of Tutorials" numFmtId="0" hierarchy="13" level="32767"/>
    <cacheField name="[Measures].[Average of Exam]" caption="Average of Exam" numFmtId="0" hierarchy="12" level="32767"/>
  </cacheFields>
  <cacheHierarchies count="17">
    <cacheHierarchy uniqueName="[Range].[Tutorials]" caption="Tutorials" attribute="1" defaultMemberUniqueName="[Range].[Tutorials].[All]" allUniqueName="[Range].[Tutorials].[All]" dimensionUniqueName="[Range]" displayFolder="" count="2" memberValueDatatype="130" unbalanced="0">
      <fieldsUsage count="2">
        <fieldUsage x="-1"/>
        <fieldUsage x="0"/>
      </fieldsUsage>
    </cacheHierarchy>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7430557" backgroundQuery="1" createdVersion="6" refreshedVersion="6" minRefreshableVersion="3" recordCount="0" supportSubquery="1" supportAdvancedDrill="1" xr:uid="{8E5800BC-864E-4CB3-A232-093C7482CE00}">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8472219" backgroundQuery="1" createdVersion="6" refreshedVersion="6" minRefreshableVersion="3" recordCount="0" supportSubquery="1" supportAdvancedDrill="1" xr:uid="{8905AF98-2D49-4FD1-9CFD-C3B46AABBB05}">
  <cacheSource type="external" connectionId="1"/>
  <cacheFields count="3">
    <cacheField name="[Table1].[Default - Y].[Default - Y]" caption="Default - Y" numFmtId="0" hierarchy="6" level="1">
      <sharedItems count="2">
        <s v="No"/>
        <s v="Yes"/>
      </sharedItems>
    </cacheField>
    <cacheField name="[Table1].[Income Bracket].[Income Bracket]" caption="Income Bracket" numFmtId="0" hierarchy="4" level="1">
      <sharedItems count="3">
        <s v="High"/>
        <s v="Low"/>
        <s v="Medium"/>
      </sharedItems>
    </cacheField>
    <cacheField name="[Measures].[Count of Default - Y]" caption="Count of Default - Y" numFmtId="0" hierarchy="15"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1"/>
      </fieldsUsage>
    </cacheHierarchy>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9398151" backgroundQuery="1" createdVersion="6" refreshedVersion="6" minRefreshableVersion="3" recordCount="0" supportSubquery="1" supportAdvancedDrill="1" xr:uid="{04AEE1EF-F08E-4147-95BA-87F428BA96B3}">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0324074" backgroundQuery="1" createdVersion="6" refreshedVersion="6" minRefreshableVersion="3" recordCount="0" supportSubquery="1" supportAdvancedDrill="1" xr:uid="{3A070978-BE8F-45BB-9AA0-CF308BA2B981}">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113426" backgroundQuery="1" createdVersion="6" refreshedVersion="6" minRefreshableVersion="3" recordCount="0" supportSubquery="1" supportAdvancedDrill="1" xr:uid="{842D5CA3-E316-4F30-8135-088FE847E116}">
  <cacheSource type="external" connectionId="1"/>
  <cacheFields count="3">
    <cacheField name="[Table1].[Default - Y].[Default - Y]" caption="Default - Y" numFmtId="0" hierarchy="6" level="1">
      <sharedItems count="2">
        <s v="No"/>
        <s v="Yes"/>
      </sharedItems>
    </cacheField>
    <cacheField name="[Measures].[Count of Default - Y]" caption="Count of Default - Y" numFmtId="0" hierarchy="15" level="32767"/>
    <cacheField name="[Table1].[Credit Score].[Credit Score]" caption="Credit Score" numFmtId="0" hierarchy="5" level="1">
      <sharedItems count="3">
        <s v="Average"/>
        <s v="Below Average"/>
        <s v="High"/>
      </sharedItems>
    </cacheField>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2" memberValueDatatype="130" unbalanced="0">
      <fieldsUsage count="2">
        <fieldUsage x="-1"/>
        <fieldUsage x="2"/>
      </fieldsUsage>
    </cacheHierarchy>
    <cacheHierarchy uniqueName="[Table1].[Default - Y]" caption="Default - Y" attribute="1" defaultMemberUniqueName="[Table1].[Default - Y].[All]" allUniqueName="[Table1].[Default - Y].[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2986114" backgroundQuery="1" createdVersion="6" refreshedVersion="6" minRefreshableVersion="3" recordCount="0" supportSubquery="1" supportAdvancedDrill="1" xr:uid="{EFB44289-3F5A-47B0-AB87-6C9E4D704CC8}">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3912038" backgroundQuery="1" createdVersion="6" refreshedVersion="6" minRefreshableVersion="3" recordCount="0" supportSubquery="1" supportAdvancedDrill="1" xr:uid="{D2A8BD59-DED9-433F-B9D2-A6F3018EDD4F}">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r>
  <r>
    <x v="1"/>
    <x v="1"/>
    <x v="1"/>
    <x v="1"/>
  </r>
  <r>
    <x v="2"/>
    <x v="2"/>
    <x v="1"/>
    <x v="1"/>
  </r>
  <r>
    <x v="0"/>
    <x v="0"/>
    <x v="0"/>
    <x v="0"/>
  </r>
  <r>
    <x v="1"/>
    <x v="1"/>
    <x v="1"/>
    <x v="1"/>
  </r>
  <r>
    <x v="0"/>
    <x v="0"/>
    <x v="0"/>
    <x v="0"/>
  </r>
  <r>
    <x v="0"/>
    <x v="0"/>
    <x v="0"/>
    <x v="0"/>
  </r>
  <r>
    <x v="2"/>
    <x v="1"/>
    <x v="1"/>
    <x v="2"/>
  </r>
  <r>
    <x v="1"/>
    <x v="2"/>
    <x v="2"/>
    <x v="1"/>
  </r>
  <r>
    <x v="0"/>
    <x v="0"/>
    <x v="0"/>
    <x v="0"/>
  </r>
  <r>
    <x v="2"/>
    <x v="1"/>
    <x v="1"/>
    <x v="1"/>
  </r>
  <r>
    <x v="2"/>
    <x v="2"/>
    <x v="2"/>
    <x v="1"/>
  </r>
  <r>
    <x v="0"/>
    <x v="0"/>
    <x v="0"/>
    <x v="0"/>
  </r>
  <r>
    <x v="1"/>
    <x v="1"/>
    <x v="1"/>
    <x v="1"/>
  </r>
  <r>
    <x v="2"/>
    <x v="2"/>
    <x v="1"/>
    <x v="2"/>
  </r>
  <r>
    <x v="0"/>
    <x v="0"/>
    <x v="0"/>
    <x v="0"/>
  </r>
  <r>
    <x v="0"/>
    <x v="0"/>
    <x v="0"/>
    <x v="0"/>
  </r>
  <r>
    <x v="2"/>
    <x v="2"/>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m/>
    <m/>
    <x v="0"/>
  </r>
  <r>
    <x v="0"/>
    <m/>
    <m/>
    <x v="0"/>
  </r>
  <r>
    <x v="1"/>
    <s v="High"/>
    <s v="Average"/>
    <x v="1"/>
  </r>
  <r>
    <x v="0"/>
    <m/>
    <m/>
    <x v="0"/>
  </r>
  <r>
    <x v="0"/>
    <m/>
    <m/>
    <x v="0"/>
  </r>
  <r>
    <x v="0"/>
    <m/>
    <m/>
    <x v="0"/>
  </r>
  <r>
    <x v="0"/>
    <m/>
    <m/>
    <x v="0"/>
  </r>
  <r>
    <x v="1"/>
    <s v="Medium"/>
    <s v="Average"/>
    <x v="2"/>
  </r>
  <r>
    <x v="0"/>
    <m/>
    <m/>
    <x v="0"/>
  </r>
  <r>
    <x v="0"/>
    <m/>
    <m/>
    <x v="0"/>
  </r>
  <r>
    <x v="1"/>
    <s v="Medium"/>
    <s v="Average"/>
    <x v="1"/>
  </r>
  <r>
    <x v="0"/>
    <m/>
    <m/>
    <x v="0"/>
  </r>
  <r>
    <x v="0"/>
    <m/>
    <m/>
    <x v="0"/>
  </r>
  <r>
    <x v="0"/>
    <m/>
    <m/>
    <x v="0"/>
  </r>
  <r>
    <x v="1"/>
    <s v="High"/>
    <s v="Average"/>
    <x v="2"/>
  </r>
  <r>
    <x v="0"/>
    <m/>
    <m/>
    <x v="0"/>
  </r>
  <r>
    <x v="0"/>
    <m/>
    <m/>
    <x v="0"/>
  </r>
  <r>
    <x v="1"/>
    <s v="High"/>
    <s v="Aver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E3E29-B309-4FB7-B320-6E51867251A3}" name="PivotTable17"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I6" firstHeaderRow="1" firstDataRow="1" firstDataCol="2"/>
  <pivotFields count="4">
    <pivotField axis="axisRow" dataField="1" compact="0" outline="0" subtotalTop="0" showAll="0">
      <items count="3">
        <item x="1"/>
        <item h="1" sd="0" x="0"/>
        <item t="default"/>
      </items>
    </pivotField>
    <pivotField compact="0" outline="0" subtotalTop="0" showAll="0"/>
    <pivotField compact="0" outline="0" subtotalTop="0" showAll="0"/>
    <pivotField axis="axisRow" compact="0" outline="0" subtotalTop="0" showAll="0">
      <items count="4">
        <item x="1"/>
        <item x="2"/>
        <item x="0"/>
        <item t="default"/>
      </items>
    </pivotField>
  </pivotFields>
  <rowFields count="2">
    <field x="0"/>
    <field x="3"/>
  </rowFields>
  <rowItems count="4">
    <i>
      <x/>
      <x/>
    </i>
    <i r="1">
      <x v="1"/>
    </i>
    <i t="default">
      <x/>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6E2796-37F9-4365-9891-72360B14ECC7}" name="PivotTable12"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644D9C-4DD6-4C21-8A38-18761AC5467D}" name="PivotTable11" cacheId="3"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21:I30" firstHeaderRow="1" firstDataRow="1" firstDataCol="2"/>
  <pivotFields count="3">
    <pivotField axis="axisRow" compact="0" allDrilled="1" outline="0" subtotalTop="0" showAll="0" defaultAttributeDrillState="1">
      <items count="3">
        <item x="1"/>
        <item x="0"/>
        <item t="default"/>
      </items>
    </pivotField>
    <pivotField axis="axisRow" compact="0" allDrilled="1" outline="0" subtotalTop="0" showAll="0" dataSourceSort="1" defaultAttributeDrillState="1">
      <items count="4">
        <item x="0"/>
        <item x="1"/>
        <item x="2"/>
        <item t="default"/>
      </items>
    </pivotField>
    <pivotField dataField="1" compact="0" outline="0" subtotalTop="0" showAll="0"/>
  </pivotFields>
  <rowFields count="2">
    <field x="1"/>
    <field x="0"/>
  </rowFields>
  <rowItems count="9">
    <i>
      <x/>
      <x/>
    </i>
    <i r="1">
      <x v="1"/>
    </i>
    <i t="default">
      <x/>
    </i>
    <i>
      <x v="1"/>
      <x/>
    </i>
    <i t="default">
      <x v="1"/>
    </i>
    <i>
      <x v="2"/>
      <x/>
    </i>
    <i r="1">
      <x v="1"/>
    </i>
    <i t="default">
      <x v="2"/>
    </i>
    <i t="grand">
      <x/>
    </i>
  </rowItems>
  <colItems count="1">
    <i/>
  </colItems>
  <dataFields count="1">
    <dataField name="Count of Default - Y"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BA63F1-46CF-41E7-B5AC-27452AA15A59}" name="PivotTable10" cacheId="2"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2:I9" firstHeaderRow="1" firstDataRow="1" firstDataCol="2"/>
  <pivotFields count="3">
    <pivotField axis="axisRow" compact="0" allDrilled="1" outline="0" subtotalTop="0" showAll="0" dataSourceSort="1" defaultAttributeDrillState="1">
      <items count="3">
        <item x="0"/>
        <item x="1"/>
        <item t="default"/>
      </items>
    </pivotField>
    <pivotField axis="axisRow" compact="0" allDrilled="1" outline="0" subtotalTop="0" showAll="0">
      <items count="3">
        <item x="1" e="0"/>
        <item x="0" e="0"/>
        <item t="default"/>
      </items>
    </pivotField>
    <pivotField dataField="1" compact="0" outline="0" subtotalTop="0" showAll="0" defaultSubtotal="0"/>
  </pivotFields>
  <rowFields count="2">
    <field x="0"/>
    <field x="1"/>
  </rowFields>
  <rowItems count="7">
    <i>
      <x/>
      <x/>
    </i>
    <i r="1">
      <x v="1"/>
    </i>
    <i t="default">
      <x/>
    </i>
    <i>
      <x v="1"/>
      <x/>
    </i>
    <i r="1">
      <x v="1"/>
    </i>
    <i t="default">
      <x v="1"/>
    </i>
    <i t="grand">
      <x/>
    </i>
  </rowItems>
  <colItems count="1">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E8DAD5-2E93-4032-A26E-AD562AC82E81}" name="PivotTable14" cacheId="6"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46:I55" firstHeaderRow="1" firstDataRow="1" firstDataCol="2"/>
  <pivotFields count="3">
    <pivotField axis="axisRow" compact="0" allDrilled="1" outline="0" subtotalTop="0" showAll="0" defaultAttributeDrillState="1">
      <items count="3">
        <item x="1"/>
        <item x="0"/>
        <item t="default"/>
      </items>
    </pivotField>
    <pivotField dataField="1" compact="0" outline="0" subtotalTop="0" showAll="0"/>
    <pivotField axis="axisRow" compact="0" allDrilled="1" outline="0" subtotalTop="0" showAll="0" dataSourceSort="1" defaultAttributeDrillState="1">
      <items count="4">
        <item x="0"/>
        <item x="1"/>
        <item x="2"/>
        <item t="default"/>
      </items>
    </pivotField>
  </pivotFields>
  <rowFields count="2">
    <field x="2"/>
    <field x="0"/>
  </rowFields>
  <rowItems count="9">
    <i>
      <x/>
      <x/>
    </i>
    <i r="1">
      <x v="1"/>
    </i>
    <i t="default">
      <x/>
    </i>
    <i>
      <x v="1"/>
      <x/>
    </i>
    <i t="default">
      <x v="1"/>
    </i>
    <i>
      <x v="2"/>
      <x/>
    </i>
    <i r="1">
      <x v="1"/>
    </i>
    <i t="default">
      <x v="2"/>
    </i>
    <i t="grand">
      <x/>
    </i>
  </rowItems>
  <colItems count="1">
    <i/>
  </colItems>
  <dataFields count="1">
    <dataField name="Count of Default - Y"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A0AF94-AEC9-4ED7-8F14-190049AFEB7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3:L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Count of Tutorials" fld="2" subtotal="count" baseField="0" baseItem="0"/>
    <dataField name="Average of Exam" fld="3" subtotal="average" baseField="0" baseItem="0" numFmtId="3"/>
    <dataField name="StdDev of Exam" fld="1" subtotal="stdDev" baseField="0" baseItem="0" numFmtId="164"/>
  </dataFields>
  <formats count="8">
    <format dxfId="7">
      <pivotArea outline="0" collapsedLevelsAreSubtotals="1" fieldPosition="0"/>
    </format>
    <format dxfId="6">
      <pivotArea dataOnly="0" labelOnly="1" outline="0" axis="axisValues" fieldPosition="0"/>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tdDev of Exam"/>
    <pivotHierarchy dragToData="1" caption="Average of Exam"/>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T_Example!$A$1:$C$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A94F771-89F2-4091-8D9B-8AC614A29F8B}" name="PivotTable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11:L1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Count of Exam" fld="1" subtotal="count" baseField="0" baseItem="0"/>
    <dataField name="Average of Exam" fld="3" subtotal="average" baseField="0" baseItem="0" numFmtId="3"/>
    <dataField name="StdDev of Exam" fld="2" subtotal="stdDev" baseField="0" baseItem="0" numFmtId="4"/>
  </dataFields>
  <formats count="7">
    <format dxfId="14">
      <pivotArea outline="0" collapsedLevelsAreSubtotals="1" fieldPosition="0"/>
    </format>
    <format dxfId="13">
      <pivotArea dataOnly="0" labelOnly="1" outline="0" axis="axisValues" fieldPosition="0"/>
    </format>
    <format dxfId="12">
      <pivotArea outline="0" collapsedLevelsAreSubtotals="1" fieldPosition="0">
        <references count="1">
          <reference field="4294967294" count="1" selected="0">
            <x v="2"/>
          </reference>
        </references>
      </pivotArea>
    </format>
    <format dxfId="11">
      <pivotArea dataOnly="0" labelOnly="1" outline="0" fieldPosition="0">
        <references count="1">
          <reference field="4294967294" count="1">
            <x v="2"/>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1">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tdDev of Exam"/>
    <pivotHierarchy dragToData="1" caption="Average of Exam"/>
    <pivotHierarchy dragToData="1"/>
    <pivotHierarchy dragToData="1" caption="Count of Exam"/>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T_Example!$A$1:$C$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127B7D-0C06-4AE5-BA9D-ADAC1E2D52D4}" name="PivotTable13"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6E58CB-4F8A-4ED0-B234-E0E376492C64}" name="PivotTable12"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E8282-E3CB-4935-9447-050DEA086135}" name="PivotTable19"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43:I49" firstHeaderRow="1" firstDataRow="1" firstDataCol="2"/>
  <pivotFields count="4">
    <pivotField dataField="1" compact="0" outline="0" subtotalTop="0" showAll="0"/>
    <pivotField compact="0" outline="0" subtotalTop="0" showAll="0"/>
    <pivotField axis="axisRow" compact="0" outline="0" subtotalTop="0" showAll="0">
      <items count="4">
        <item x="1"/>
        <item x="2"/>
        <item h="1" x="0"/>
        <item t="default"/>
      </items>
    </pivotField>
    <pivotField axis="axisRow" compact="0" outline="0" subtotalTop="0" showAll="0">
      <items count="4">
        <item x="1"/>
        <item x="2"/>
        <item x="0"/>
        <item t="default"/>
      </items>
    </pivotField>
  </pivotFields>
  <rowFields count="2">
    <field x="2"/>
    <field x="3"/>
  </rowFields>
  <rowItems count="6">
    <i>
      <x/>
      <x/>
    </i>
    <i r="1">
      <x v="1"/>
    </i>
    <i t="default">
      <x/>
    </i>
    <i>
      <x v="1"/>
      <x/>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60E58C-6A37-4705-8668-7FB75D5364E9}" name="PivotTable18"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1:I28" firstHeaderRow="1" firstDataRow="1" firstDataCol="2"/>
  <pivotFields count="4">
    <pivotField dataField="1" compact="0" outline="0" subtotalTop="0" showAll="0"/>
    <pivotField axis="axisRow" compact="0" outline="0" subtotalTop="0" showAll="0">
      <items count="4">
        <item x="2"/>
        <item x="1"/>
        <item h="1" x="0"/>
        <item t="default"/>
      </items>
    </pivotField>
    <pivotField compact="0" outline="0" subtotalTop="0" showAll="0"/>
    <pivotField axis="axisRow" compact="0" outline="0" subtotalTop="0" showAll="0">
      <items count="4">
        <item x="1"/>
        <item x="2"/>
        <item x="0"/>
        <item t="default"/>
      </items>
    </pivotField>
  </pivotFields>
  <rowFields count="2">
    <field x="1"/>
    <field x="3"/>
  </rowFields>
  <rowItems count="7">
    <i>
      <x/>
      <x/>
    </i>
    <i r="1">
      <x v="1"/>
    </i>
    <i t="default">
      <x/>
    </i>
    <i>
      <x v="1"/>
      <x/>
    </i>
    <i r="1">
      <x v="1"/>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2C3BC1-90C4-4B10-A33F-7FDE1EA1335A}" name="PivotTable17"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I8" firstHeaderRow="1" firstDataRow="1" firstDataCol="2"/>
  <pivotFields count="4">
    <pivotField axis="axisRow" dataField="1" compact="0" outline="0" subtotalTop="0" showAll="0">
      <items count="4">
        <item x="1"/>
        <item x="2"/>
        <item h="1" sd="0" x="0"/>
        <item t="default"/>
      </items>
    </pivotField>
    <pivotField compact="0" outline="0" subtotalTop="0" showAll="0"/>
    <pivotField compact="0" outline="0" subtotalTop="0" showAll="0"/>
    <pivotField axis="axisRow" compact="0" outline="0" subtotalTop="0" showAll="0">
      <items count="4">
        <item x="1"/>
        <item x="2"/>
        <item x="0"/>
        <item t="default"/>
      </items>
    </pivotField>
  </pivotFields>
  <rowFields count="2">
    <field x="0"/>
    <field x="3"/>
  </rowFields>
  <rowItems count="6">
    <i>
      <x/>
      <x/>
    </i>
    <i t="default">
      <x/>
    </i>
    <i>
      <x v="1"/>
      <x/>
    </i>
    <i r="1">
      <x v="1"/>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F5EB9B-14EB-4B42-9BD4-8A5238C7C8AD}" name="PivotTable12"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EA7912-8251-470C-9B0E-A7F9FF736672}" name="PivotTable13"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90B024-5C65-43C6-9F23-1777220E39BF}" name="PivotTable13"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5DB468-A3C0-4557-ADAB-F4A25AD72493}" name="Table145" displayName="Table145" ref="A2:D20" totalsRowShown="0">
  <tableColumns count="4">
    <tableColumn id="1" xr3:uid="{9B66B774-B574-413D-958F-3DCA42F746BB}" name="Owning Home"/>
    <tableColumn id="2" xr3:uid="{4B76E5CB-7F12-4A60-BDA7-3AD58DAB31BF}" name="Income Bracket"/>
    <tableColumn id="3" xr3:uid="{D98B2A52-0117-4F05-A222-CFF1A495A02C}" name="Credit Score"/>
    <tableColumn id="4" xr3:uid="{F6735E04-69E8-43BC-BC3C-CFB2955CB091}" name="Default - 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916AC8-2086-4460-B4FE-15B8D231885C}" name="Table14" displayName="Table14" ref="A2:D20" totalsRowShown="0">
  <tableColumns count="4">
    <tableColumn id="1" xr3:uid="{3F0E7FE1-4CEB-4ACA-AF52-2036BB7E704A}" name="Owning Home"/>
    <tableColumn id="2" xr3:uid="{24F5820C-73D1-48F2-8C18-7F61D7496EA7}" name="Income Bracket"/>
    <tableColumn id="3" xr3:uid="{B666A53D-F9B1-4AE5-BB8C-97234F2CC0F9}" name="Credit Score"/>
    <tableColumn id="4" xr3:uid="{E14FA656-A176-4203-841C-AA09C562062D}" name="Default - 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0ABF5-DC67-4434-85BE-7C78E6387FB0}" name="Table1" displayName="Table1" ref="A2:E20" totalsRowShown="0">
  <tableColumns count="5">
    <tableColumn id="1" xr3:uid="{1A72010C-0642-4630-ABB4-E69379E3C1A5}" name="Owning Home"/>
    <tableColumn id="2" xr3:uid="{300A3526-F212-4C35-92F0-483ED0231B5D}" name="Income Bracket"/>
    <tableColumn id="3" xr3:uid="{7190106F-D9B6-4FCE-BCC9-352916B38CA8}" name="Credit Score"/>
    <tableColumn id="4" xr3:uid="{21B4637A-2A09-4DBD-9C67-C4FC7B229F2C}" name="Default - Y"/>
    <tableColumn id="5" xr3:uid="{FBAC7BB2-4880-4AC9-86C7-C8ACAE0F8CCF}" name="Column1"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table" Target="../tables/table3.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3DE53-0722-4B07-8180-C1FFCD7A6A45}">
  <dimension ref="A1:B43"/>
  <sheetViews>
    <sheetView zoomScale="74" workbookViewId="0">
      <selection activeCell="H10" sqref="H10"/>
    </sheetView>
  </sheetViews>
  <sheetFormatPr baseColWidth="10" defaultColWidth="8.83203125" defaultRowHeight="15" x14ac:dyDescent="0.2"/>
  <cols>
    <col min="1" max="1" width="4.5" bestFit="1" customWidth="1"/>
    <col min="2" max="2" width="99.6640625" bestFit="1" customWidth="1"/>
  </cols>
  <sheetData>
    <row r="1" spans="1:2" x14ac:dyDescent="0.2">
      <c r="A1" s="30" t="s">
        <v>157</v>
      </c>
      <c r="B1" s="30" t="s">
        <v>158</v>
      </c>
    </row>
    <row r="2" spans="1:2" x14ac:dyDescent="0.2">
      <c r="A2" s="31" t="s">
        <v>168</v>
      </c>
      <c r="B2" s="31" t="s">
        <v>169</v>
      </c>
    </row>
    <row r="3" spans="1:2" x14ac:dyDescent="0.2">
      <c r="A3" s="30" t="s">
        <v>157</v>
      </c>
      <c r="B3" s="30" t="s">
        <v>160</v>
      </c>
    </row>
    <row r="4" spans="1:2" ht="64" x14ac:dyDescent="0.2">
      <c r="A4" s="31" t="s">
        <v>168</v>
      </c>
      <c r="B4" s="32" t="s">
        <v>170</v>
      </c>
    </row>
    <row r="5" spans="1:2" x14ac:dyDescent="0.2">
      <c r="A5" s="30" t="s">
        <v>159</v>
      </c>
      <c r="B5" s="30" t="s">
        <v>171</v>
      </c>
    </row>
    <row r="6" spans="1:2" x14ac:dyDescent="0.2">
      <c r="A6" s="31" t="s">
        <v>168</v>
      </c>
      <c r="B6" s="31" t="s">
        <v>172</v>
      </c>
    </row>
    <row r="7" spans="1:2" x14ac:dyDescent="0.2">
      <c r="A7" s="30" t="s">
        <v>157</v>
      </c>
      <c r="B7" s="30" t="s">
        <v>161</v>
      </c>
    </row>
    <row r="8" spans="1:2" x14ac:dyDescent="0.2">
      <c r="A8" s="31" t="s">
        <v>168</v>
      </c>
      <c r="B8" s="31" t="s">
        <v>173</v>
      </c>
    </row>
    <row r="9" spans="1:2" x14ac:dyDescent="0.2">
      <c r="A9" s="30" t="s">
        <v>159</v>
      </c>
      <c r="B9" s="30" t="s">
        <v>176</v>
      </c>
    </row>
    <row r="10" spans="1:2" x14ac:dyDescent="0.2">
      <c r="A10" s="31" t="s">
        <v>168</v>
      </c>
      <c r="B10" s="31" t="s">
        <v>173</v>
      </c>
    </row>
    <row r="11" spans="1:2" x14ac:dyDescent="0.2">
      <c r="A11" s="30" t="s">
        <v>159</v>
      </c>
      <c r="B11" s="30" t="s">
        <v>175</v>
      </c>
    </row>
    <row r="12" spans="1:2" x14ac:dyDescent="0.2">
      <c r="A12" s="31" t="s">
        <v>168</v>
      </c>
      <c r="B12" s="31" t="s">
        <v>173</v>
      </c>
    </row>
    <row r="13" spans="1:2" x14ac:dyDescent="0.2">
      <c r="A13" s="30" t="s">
        <v>159</v>
      </c>
      <c r="B13" s="30" t="s">
        <v>174</v>
      </c>
    </row>
    <row r="14" spans="1:2" x14ac:dyDescent="0.2">
      <c r="A14" s="31" t="s">
        <v>168</v>
      </c>
      <c r="B14" s="31"/>
    </row>
    <row r="15" spans="1:2" x14ac:dyDescent="0.2">
      <c r="A15" s="30" t="s">
        <v>159</v>
      </c>
      <c r="B15" s="30" t="s">
        <v>166</v>
      </c>
    </row>
    <row r="16" spans="1:2" x14ac:dyDescent="0.2">
      <c r="A16" s="31" t="s">
        <v>168</v>
      </c>
      <c r="B16" s="31" t="s">
        <v>177</v>
      </c>
    </row>
    <row r="17" spans="1:2" x14ac:dyDescent="0.2">
      <c r="A17" s="30" t="s">
        <v>159</v>
      </c>
      <c r="B17" s="30" t="s">
        <v>167</v>
      </c>
    </row>
    <row r="18" spans="1:2" x14ac:dyDescent="0.2">
      <c r="A18" s="31" t="s">
        <v>168</v>
      </c>
      <c r="B18" s="31" t="s">
        <v>178</v>
      </c>
    </row>
    <row r="19" spans="1:2" x14ac:dyDescent="0.2">
      <c r="A19" s="30" t="s">
        <v>159</v>
      </c>
      <c r="B19" s="30" t="s">
        <v>162</v>
      </c>
    </row>
    <row r="20" spans="1:2" x14ac:dyDescent="0.2">
      <c r="A20" s="31" t="s">
        <v>168</v>
      </c>
      <c r="B20" s="31" t="s">
        <v>179</v>
      </c>
    </row>
    <row r="21" spans="1:2" x14ac:dyDescent="0.2">
      <c r="A21" s="30" t="s">
        <v>159</v>
      </c>
      <c r="B21" s="30" t="s">
        <v>163</v>
      </c>
    </row>
    <row r="22" spans="1:2" x14ac:dyDescent="0.2">
      <c r="A22" s="31" t="s">
        <v>168</v>
      </c>
      <c r="B22" s="31" t="s">
        <v>180</v>
      </c>
    </row>
    <row r="23" spans="1:2" x14ac:dyDescent="0.2">
      <c r="A23" s="30" t="s">
        <v>159</v>
      </c>
      <c r="B23" s="30" t="s">
        <v>164</v>
      </c>
    </row>
    <row r="24" spans="1:2" x14ac:dyDescent="0.2">
      <c r="A24" s="31" t="s">
        <v>168</v>
      </c>
      <c r="B24" s="31" t="s">
        <v>181</v>
      </c>
    </row>
    <row r="25" spans="1:2" x14ac:dyDescent="0.2">
      <c r="A25" s="30" t="s">
        <v>159</v>
      </c>
      <c r="B25" s="30" t="s">
        <v>165</v>
      </c>
    </row>
    <row r="26" spans="1:2" x14ac:dyDescent="0.2">
      <c r="A26" s="31" t="s">
        <v>168</v>
      </c>
      <c r="B26" s="31" t="s">
        <v>182</v>
      </c>
    </row>
    <row r="27" spans="1:2" x14ac:dyDescent="0.2">
      <c r="A27" s="30" t="s">
        <v>159</v>
      </c>
      <c r="B27" s="30" t="s">
        <v>183</v>
      </c>
    </row>
    <row r="29" spans="1:2" x14ac:dyDescent="0.2">
      <c r="A29" s="30" t="s">
        <v>159</v>
      </c>
      <c r="B29" s="30" t="s">
        <v>184</v>
      </c>
    </row>
    <row r="31" spans="1:2" x14ac:dyDescent="0.2">
      <c r="A31" s="30" t="s">
        <v>159</v>
      </c>
      <c r="B31" s="30" t="s">
        <v>185</v>
      </c>
    </row>
    <row r="33" spans="1:2" x14ac:dyDescent="0.2">
      <c r="A33" s="30" t="s">
        <v>159</v>
      </c>
      <c r="B33" s="30" t="s">
        <v>188</v>
      </c>
    </row>
    <row r="35" spans="1:2" x14ac:dyDescent="0.2">
      <c r="A35" s="30" t="s">
        <v>186</v>
      </c>
      <c r="B35" s="30" t="s">
        <v>187</v>
      </c>
    </row>
    <row r="37" spans="1:2" x14ac:dyDescent="0.2">
      <c r="A37" s="30" t="s">
        <v>159</v>
      </c>
      <c r="B37" s="30" t="s">
        <v>189</v>
      </c>
    </row>
    <row r="39" spans="1:2" x14ac:dyDescent="0.2">
      <c r="A39" s="30" t="s">
        <v>186</v>
      </c>
      <c r="B39" s="30" t="s">
        <v>190</v>
      </c>
    </row>
    <row r="41" spans="1:2" x14ac:dyDescent="0.2">
      <c r="A41" s="30" t="s">
        <v>186</v>
      </c>
      <c r="B41" s="30" t="s">
        <v>191</v>
      </c>
    </row>
    <row r="43" spans="1:2" x14ac:dyDescent="0.2">
      <c r="A43" s="30" t="s">
        <v>159</v>
      </c>
      <c r="B43" s="30" t="s">
        <v>192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709F-0DBA-4E4C-BC7F-DF699451BD6C}">
  <dimension ref="A1:AD78"/>
  <sheetViews>
    <sheetView zoomScale="62" zoomScaleNormal="88" workbookViewId="0">
      <selection activeCell="I6" sqref="I6"/>
    </sheetView>
  </sheetViews>
  <sheetFormatPr baseColWidth="10" defaultColWidth="8.83203125" defaultRowHeight="15" x14ac:dyDescent="0.2"/>
  <cols>
    <col min="1" max="1" width="15.83203125" bestFit="1" customWidth="1"/>
    <col min="2" max="2" width="15.6640625" customWidth="1"/>
    <col min="3" max="3" width="20.6640625" bestFit="1" customWidth="1"/>
    <col min="4" max="4" width="11.5" customWidth="1"/>
    <col min="7" max="7" width="44.83203125" customWidth="1"/>
    <col min="8" max="8" width="13.1640625" bestFit="1" customWidth="1"/>
    <col min="9" max="9" width="21" bestFit="1" customWidth="1"/>
    <col min="10" max="10" width="9.83203125" bestFit="1" customWidth="1"/>
    <col min="11" max="11" width="10.6640625" bestFit="1" customWidth="1"/>
    <col min="21" max="21" width="46.33203125" bestFit="1" customWidth="1"/>
    <col min="22" max="22" width="17" bestFit="1" customWidth="1"/>
    <col min="23" max="23" width="7" bestFit="1" customWidth="1"/>
    <col min="24" max="24" width="11.1640625" bestFit="1" customWidth="1"/>
    <col min="27" max="27" width="21" bestFit="1" customWidth="1"/>
    <col min="28" max="28" width="17" bestFit="1" customWidth="1"/>
    <col min="29" max="29" width="3.5" bestFit="1" customWidth="1"/>
    <col min="30" max="30" width="11.1640625" bestFit="1" customWidth="1"/>
  </cols>
  <sheetData>
    <row r="1" spans="1:30" x14ac:dyDescent="0.2">
      <c r="A1" s="43" t="s">
        <v>71</v>
      </c>
      <c r="B1" s="43"/>
      <c r="C1" s="43"/>
      <c r="D1" s="43"/>
      <c r="G1" s="18" t="s">
        <v>115</v>
      </c>
      <c r="U1" s="18" t="s">
        <v>115</v>
      </c>
      <c r="AA1" s="18" t="s">
        <v>115</v>
      </c>
    </row>
    <row r="2" spans="1:30" x14ac:dyDescent="0.2">
      <c r="A2" t="s">
        <v>105</v>
      </c>
      <c r="B2" t="s">
        <v>102</v>
      </c>
      <c r="C2" t="s">
        <v>103</v>
      </c>
      <c r="D2" s="13" t="s">
        <v>116</v>
      </c>
      <c r="G2" s="9" t="s">
        <v>105</v>
      </c>
      <c r="H2" s="9" t="s">
        <v>116</v>
      </c>
      <c r="I2" t="s">
        <v>119</v>
      </c>
      <c r="U2" t="s">
        <v>119</v>
      </c>
      <c r="V2" t="s">
        <v>133</v>
      </c>
      <c r="AA2" t="s">
        <v>119</v>
      </c>
      <c r="AB2" t="s">
        <v>133</v>
      </c>
    </row>
    <row r="3" spans="1:30" x14ac:dyDescent="0.2">
      <c r="G3" t="s">
        <v>104</v>
      </c>
      <c r="H3" t="s">
        <v>112</v>
      </c>
      <c r="I3">
        <v>3</v>
      </c>
      <c r="U3" t="s">
        <v>44</v>
      </c>
      <c r="V3" t="s">
        <v>106</v>
      </c>
      <c r="W3" t="s">
        <v>112</v>
      </c>
      <c r="X3" t="s">
        <v>45</v>
      </c>
      <c r="AA3" t="s">
        <v>44</v>
      </c>
      <c r="AB3" t="s">
        <v>106</v>
      </c>
      <c r="AC3" t="s">
        <v>112</v>
      </c>
      <c r="AD3" t="s">
        <v>45</v>
      </c>
    </row>
    <row r="4" spans="1:30" x14ac:dyDescent="0.2">
      <c r="H4" t="s">
        <v>106</v>
      </c>
      <c r="I4">
        <v>2</v>
      </c>
      <c r="U4" s="10" t="s">
        <v>101</v>
      </c>
      <c r="V4" s="24">
        <v>0.5</v>
      </c>
      <c r="W4" s="24">
        <v>0.5</v>
      </c>
      <c r="X4" s="24">
        <v>1</v>
      </c>
      <c r="AA4" s="10" t="s">
        <v>101</v>
      </c>
      <c r="AB4">
        <v>4</v>
      </c>
      <c r="AC4">
        <v>4</v>
      </c>
      <c r="AD4">
        <v>8</v>
      </c>
    </row>
    <row r="5" spans="1:30" x14ac:dyDescent="0.2">
      <c r="A5" t="s">
        <v>104</v>
      </c>
      <c r="B5" t="s">
        <v>109</v>
      </c>
      <c r="C5" t="s">
        <v>111</v>
      </c>
      <c r="D5" t="s">
        <v>112</v>
      </c>
      <c r="G5" t="s">
        <v>123</v>
      </c>
      <c r="I5">
        <v>5</v>
      </c>
      <c r="U5" s="10" t="s">
        <v>104</v>
      </c>
      <c r="V5" s="24">
        <v>0.6</v>
      </c>
      <c r="W5" s="24">
        <v>0.4</v>
      </c>
      <c r="X5" s="24">
        <v>1</v>
      </c>
      <c r="AA5" s="10" t="s">
        <v>104</v>
      </c>
      <c r="AB5">
        <v>6</v>
      </c>
      <c r="AC5">
        <v>4</v>
      </c>
      <c r="AD5">
        <v>10</v>
      </c>
    </row>
    <row r="6" spans="1:30" x14ac:dyDescent="0.2">
      <c r="G6" t="s">
        <v>45</v>
      </c>
      <c r="I6">
        <v>5</v>
      </c>
      <c r="U6" s="10" t="s">
        <v>45</v>
      </c>
      <c r="V6" s="24">
        <v>0.55555555555555558</v>
      </c>
      <c r="W6" s="24">
        <v>0.44444444444444442</v>
      </c>
      <c r="X6" s="24">
        <v>1</v>
      </c>
      <c r="AA6" s="10" t="s">
        <v>45</v>
      </c>
      <c r="AB6">
        <v>10</v>
      </c>
      <c r="AC6">
        <v>8</v>
      </c>
      <c r="AD6">
        <v>18</v>
      </c>
    </row>
    <row r="10" spans="1:30" x14ac:dyDescent="0.2">
      <c r="A10" t="s">
        <v>104</v>
      </c>
      <c r="B10" t="s">
        <v>108</v>
      </c>
      <c r="C10" t="s">
        <v>111</v>
      </c>
      <c r="D10" t="s">
        <v>106</v>
      </c>
    </row>
    <row r="11" spans="1:30" x14ac:dyDescent="0.2">
      <c r="U11" s="21" t="s">
        <v>120</v>
      </c>
      <c r="V11" s="23">
        <f>-V4*LOG(V4,2)-W4*LOG(W4,2)</f>
        <v>1</v>
      </c>
    </row>
    <row r="12" spans="1:30" x14ac:dyDescent="0.2">
      <c r="G12" s="21" t="s">
        <v>121</v>
      </c>
      <c r="I12" s="23">
        <f>-(I3/I5)*LOG((I3/I5),2)-(I4/I5)*LOG((I4/I5),2)</f>
        <v>0.97095059445466858</v>
      </c>
      <c r="J12" s="13"/>
      <c r="U12" s="21" t="s">
        <v>121</v>
      </c>
      <c r="V12" s="23">
        <f>-V5*LOG(V5,2)-W5*LOG(W5,2)</f>
        <v>0.97095059445466858</v>
      </c>
    </row>
    <row r="13" spans="1:30" x14ac:dyDescent="0.2">
      <c r="A13" t="s">
        <v>104</v>
      </c>
      <c r="B13" t="s">
        <v>108</v>
      </c>
      <c r="C13" t="s">
        <v>111</v>
      </c>
      <c r="D13" t="s">
        <v>112</v>
      </c>
      <c r="I13" s="23"/>
    </row>
    <row r="14" spans="1:30" x14ac:dyDescent="0.2">
      <c r="U14" s="21" t="s">
        <v>118</v>
      </c>
      <c r="V14" s="2">
        <f>W6*V11+V6*V12</f>
        <v>0.98386144136370479</v>
      </c>
    </row>
    <row r="15" spans="1:30" x14ac:dyDescent="0.2">
      <c r="G15" s="21" t="s">
        <v>118</v>
      </c>
      <c r="I15" s="23">
        <f>I5/5*I12</f>
        <v>0.97095059445466858</v>
      </c>
      <c r="J15" s="22"/>
    </row>
    <row r="16" spans="1:30" x14ac:dyDescent="0.2">
      <c r="U16" s="21" t="s">
        <v>127</v>
      </c>
      <c r="V16" s="25">
        <f>$D$22-V14</f>
        <v>-1.2910846909036211E-2</v>
      </c>
    </row>
    <row r="17" spans="1:10" x14ac:dyDescent="0.2">
      <c r="A17" t="s">
        <v>104</v>
      </c>
      <c r="B17" t="s">
        <v>109</v>
      </c>
      <c r="C17" t="s">
        <v>111</v>
      </c>
      <c r="D17" t="s">
        <v>106</v>
      </c>
      <c r="G17" s="21" t="s">
        <v>127</v>
      </c>
      <c r="I17" s="25">
        <f>$D$22-I15</f>
        <v>0</v>
      </c>
      <c r="J17" t="s">
        <v>152</v>
      </c>
    </row>
    <row r="18" spans="1:10" x14ac:dyDescent="0.2">
      <c r="G18" s="21"/>
    </row>
    <row r="20" spans="1:10" x14ac:dyDescent="0.2">
      <c r="A20" t="s">
        <v>104</v>
      </c>
      <c r="B20" t="s">
        <v>109</v>
      </c>
      <c r="C20" t="s">
        <v>111</v>
      </c>
      <c r="D20" t="s">
        <v>112</v>
      </c>
    </row>
    <row r="22" spans="1:10" x14ac:dyDescent="0.2">
      <c r="C22" s="18" t="s">
        <v>113</v>
      </c>
      <c r="D22" s="20">
        <f>-(COUNTIF($D$3:$D$20,"Yes")/COUNTA($D$3:$D$20))*(LOG((COUNTIF($D$3:$D$20,"Yes")/COUNTA($D$3:$D$20)),2)) - (COUNTIF($D$3:$D$20,"No")/COUNTA($D$3:$D$20))*(LOG((COUNTIF($D$3:$D$20,"No")/COUNTA($D$3:$D$20)),2))</f>
        <v>0.97095059445466858</v>
      </c>
    </row>
    <row r="23" spans="1:10" x14ac:dyDescent="0.2">
      <c r="C23" s="13" t="s">
        <v>114</v>
      </c>
    </row>
    <row r="66" spans="2:10" x14ac:dyDescent="0.2">
      <c r="J66" s="13" t="s">
        <v>139</v>
      </c>
    </row>
    <row r="68" spans="2:10" ht="21" x14ac:dyDescent="0.25">
      <c r="G68" s="28" t="s">
        <v>140</v>
      </c>
    </row>
    <row r="75" spans="2:10" ht="19" x14ac:dyDescent="0.25">
      <c r="B75" s="27" t="s">
        <v>141</v>
      </c>
      <c r="C75" s="29" t="s">
        <v>142</v>
      </c>
    </row>
    <row r="76" spans="2:10" ht="19" x14ac:dyDescent="0.25">
      <c r="B76" s="27" t="s">
        <v>143</v>
      </c>
      <c r="C76" s="29" t="s">
        <v>144</v>
      </c>
    </row>
    <row r="77" spans="2:10" ht="19" x14ac:dyDescent="0.25">
      <c r="B77" s="27" t="s">
        <v>150</v>
      </c>
      <c r="C77" s="29" t="s">
        <v>151</v>
      </c>
    </row>
    <row r="78" spans="2:10" ht="19" x14ac:dyDescent="0.25">
      <c r="B78" s="27" t="s">
        <v>155</v>
      </c>
      <c r="C78" s="29" t="s">
        <v>154</v>
      </c>
    </row>
  </sheetData>
  <mergeCells count="1">
    <mergeCell ref="A1:D1"/>
  </mergeCells>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4AC3-29F7-41A9-94B0-0BF50A21E9E2}">
  <dimension ref="A1:AD77"/>
  <sheetViews>
    <sheetView topLeftCell="A118" zoomScale="70" workbookViewId="0">
      <selection activeCell="I58" sqref="I58"/>
    </sheetView>
  </sheetViews>
  <sheetFormatPr baseColWidth="10" defaultColWidth="8.83203125" defaultRowHeight="15" x14ac:dyDescent="0.2"/>
  <cols>
    <col min="1" max="1" width="15.83203125" bestFit="1" customWidth="1"/>
    <col min="2" max="2" width="15.6640625" customWidth="1"/>
    <col min="3" max="3" width="20.6640625" bestFit="1" customWidth="1"/>
    <col min="4" max="4" width="11.5" customWidth="1"/>
    <col min="7" max="7" width="44.83203125" customWidth="1"/>
    <col min="8" max="8" width="13.1640625" bestFit="1" customWidth="1"/>
    <col min="9" max="9" width="21" bestFit="1" customWidth="1"/>
    <col min="10" max="10" width="9.83203125" bestFit="1" customWidth="1"/>
    <col min="11" max="11" width="10.6640625" bestFit="1" customWidth="1"/>
    <col min="21" max="21" width="44.1640625" bestFit="1" customWidth="1"/>
    <col min="22" max="22" width="17" bestFit="1" customWidth="1"/>
    <col min="23" max="23" width="7" bestFit="1" customWidth="1"/>
    <col min="24" max="24" width="11.1640625" bestFit="1" customWidth="1"/>
    <col min="27" max="27" width="21" bestFit="1" customWidth="1"/>
    <col min="28" max="28" width="17" bestFit="1" customWidth="1"/>
    <col min="29" max="29" width="3.5" bestFit="1" customWidth="1"/>
    <col min="30" max="30" width="11.1640625" bestFit="1" customWidth="1"/>
  </cols>
  <sheetData>
    <row r="1" spans="1:30" x14ac:dyDescent="0.2">
      <c r="A1" s="43" t="s">
        <v>71</v>
      </c>
      <c r="B1" s="43"/>
      <c r="C1" s="43"/>
      <c r="D1" s="43"/>
      <c r="G1" s="18" t="s">
        <v>115</v>
      </c>
      <c r="U1" s="18" t="s">
        <v>115</v>
      </c>
      <c r="AA1" s="18" t="s">
        <v>115</v>
      </c>
    </row>
    <row r="2" spans="1:30" x14ac:dyDescent="0.2">
      <c r="A2" t="s">
        <v>105</v>
      </c>
      <c r="B2" t="s">
        <v>102</v>
      </c>
      <c r="C2" t="s">
        <v>103</v>
      </c>
      <c r="D2" s="13" t="s">
        <v>116</v>
      </c>
      <c r="G2" s="9" t="s">
        <v>105</v>
      </c>
      <c r="H2" s="9" t="s">
        <v>116</v>
      </c>
      <c r="I2" t="s">
        <v>119</v>
      </c>
      <c r="U2" s="9" t="s">
        <v>119</v>
      </c>
      <c r="V2" s="9" t="s">
        <v>133</v>
      </c>
      <c r="AA2" s="9" t="s">
        <v>119</v>
      </c>
      <c r="AB2" s="9" t="s">
        <v>133</v>
      </c>
    </row>
    <row r="3" spans="1:30" x14ac:dyDescent="0.2">
      <c r="G3" t="s">
        <v>101</v>
      </c>
      <c r="H3" t="s">
        <v>112</v>
      </c>
      <c r="I3">
        <v>4</v>
      </c>
      <c r="U3" s="9" t="s">
        <v>44</v>
      </c>
      <c r="V3" t="s">
        <v>106</v>
      </c>
      <c r="W3" t="s">
        <v>112</v>
      </c>
      <c r="X3" t="s">
        <v>45</v>
      </c>
      <c r="AA3" s="9" t="s">
        <v>44</v>
      </c>
      <c r="AB3" t="s">
        <v>106</v>
      </c>
      <c r="AC3" t="s">
        <v>112</v>
      </c>
      <c r="AD3" t="s">
        <v>45</v>
      </c>
    </row>
    <row r="4" spans="1:30" x14ac:dyDescent="0.2">
      <c r="A4" t="s">
        <v>101</v>
      </c>
      <c r="B4" t="s">
        <v>108</v>
      </c>
      <c r="C4" t="s">
        <v>111</v>
      </c>
      <c r="D4" t="s">
        <v>112</v>
      </c>
      <c r="G4" t="s">
        <v>122</v>
      </c>
      <c r="I4">
        <v>4</v>
      </c>
      <c r="U4" s="10" t="s">
        <v>101</v>
      </c>
      <c r="V4" s="24">
        <v>0.5</v>
      </c>
      <c r="W4" s="24">
        <v>0.5</v>
      </c>
      <c r="X4" s="24">
        <v>1</v>
      </c>
      <c r="AA4" s="10" t="s">
        <v>101</v>
      </c>
      <c r="AB4">
        <v>4</v>
      </c>
      <c r="AC4">
        <v>4</v>
      </c>
      <c r="AD4">
        <v>8</v>
      </c>
    </row>
    <row r="5" spans="1:30" x14ac:dyDescent="0.2">
      <c r="A5" t="s">
        <v>104</v>
      </c>
      <c r="B5" t="s">
        <v>109</v>
      </c>
      <c r="C5" t="s">
        <v>111</v>
      </c>
      <c r="D5" t="s">
        <v>112</v>
      </c>
      <c r="G5" t="s">
        <v>104</v>
      </c>
      <c r="H5" t="s">
        <v>112</v>
      </c>
      <c r="I5">
        <v>4</v>
      </c>
      <c r="U5" s="10" t="s">
        <v>104</v>
      </c>
      <c r="V5" s="24">
        <v>0.6</v>
      </c>
      <c r="W5" s="24">
        <v>0.4</v>
      </c>
      <c r="X5" s="24">
        <v>1</v>
      </c>
      <c r="AA5" s="10" t="s">
        <v>104</v>
      </c>
      <c r="AB5">
        <v>6</v>
      </c>
      <c r="AC5">
        <v>4</v>
      </c>
      <c r="AD5">
        <v>10</v>
      </c>
    </row>
    <row r="6" spans="1:30" x14ac:dyDescent="0.2">
      <c r="H6" t="s">
        <v>106</v>
      </c>
      <c r="I6">
        <v>2</v>
      </c>
      <c r="U6" s="10" t="s">
        <v>45</v>
      </c>
      <c r="V6" s="24">
        <v>0.55555555555555558</v>
      </c>
      <c r="W6" s="24">
        <v>0.44444444444444442</v>
      </c>
      <c r="X6" s="24">
        <v>1</v>
      </c>
      <c r="AA6" s="10" t="s">
        <v>45</v>
      </c>
      <c r="AB6">
        <v>10</v>
      </c>
      <c r="AC6">
        <v>8</v>
      </c>
      <c r="AD6">
        <v>18</v>
      </c>
    </row>
    <row r="7" spans="1:30" x14ac:dyDescent="0.2">
      <c r="A7" t="s">
        <v>101</v>
      </c>
      <c r="B7" t="s">
        <v>108</v>
      </c>
      <c r="C7" t="s">
        <v>111</v>
      </c>
      <c r="D7" t="s">
        <v>112</v>
      </c>
      <c r="G7" t="s">
        <v>123</v>
      </c>
      <c r="I7">
        <v>6</v>
      </c>
    </row>
    <row r="8" spans="1:30" x14ac:dyDescent="0.2">
      <c r="G8" t="s">
        <v>45</v>
      </c>
      <c r="I8">
        <v>10</v>
      </c>
    </row>
    <row r="10" spans="1:30" x14ac:dyDescent="0.2">
      <c r="A10" t="s">
        <v>104</v>
      </c>
      <c r="B10" t="s">
        <v>108</v>
      </c>
      <c r="C10" t="s">
        <v>111</v>
      </c>
      <c r="D10" t="s">
        <v>106</v>
      </c>
    </row>
    <row r="11" spans="1:30" x14ac:dyDescent="0.2">
      <c r="A11" t="s">
        <v>101</v>
      </c>
      <c r="B11" t="s">
        <v>109</v>
      </c>
      <c r="C11" t="s">
        <v>109</v>
      </c>
      <c r="D11" t="s">
        <v>112</v>
      </c>
      <c r="U11" s="21" t="s">
        <v>120</v>
      </c>
      <c r="V11" s="23">
        <f>-V4*LOG(V4,2)-W4*LOG(W4,2)</f>
        <v>1</v>
      </c>
    </row>
    <row r="12" spans="1:30" x14ac:dyDescent="0.2">
      <c r="G12" s="21" t="s">
        <v>120</v>
      </c>
      <c r="I12" s="23">
        <f>-(I3/I5)*LOG((I3/I5),2)-(I4/I5)*LOG((I4/I5),2)</f>
        <v>0</v>
      </c>
      <c r="J12" s="13" t="s">
        <v>132</v>
      </c>
      <c r="U12" s="21" t="s">
        <v>121</v>
      </c>
      <c r="V12" s="23">
        <f>-V5*LOG(V5,2)-W5*LOG(W5,2)</f>
        <v>0.97095059445466858</v>
      </c>
    </row>
    <row r="13" spans="1:30" x14ac:dyDescent="0.2">
      <c r="A13" t="s">
        <v>104</v>
      </c>
      <c r="B13" t="s">
        <v>108</v>
      </c>
      <c r="C13" t="s">
        <v>111</v>
      </c>
      <c r="D13" t="s">
        <v>112</v>
      </c>
      <c r="G13" s="21" t="s">
        <v>121</v>
      </c>
      <c r="I13" s="23">
        <f>-(I6/I8)*LOG((I6/I8),2)-(I7/I8)*LOG((I7/I8),2)</f>
        <v>0.90656497547719617</v>
      </c>
    </row>
    <row r="14" spans="1:30" x14ac:dyDescent="0.2">
      <c r="A14" t="s">
        <v>104</v>
      </c>
      <c r="B14" t="s">
        <v>109</v>
      </c>
      <c r="C14" t="s">
        <v>109</v>
      </c>
      <c r="D14" t="s">
        <v>112</v>
      </c>
      <c r="U14" s="21" t="s">
        <v>118</v>
      </c>
      <c r="V14" s="2">
        <f>W6*V11+V6*V12</f>
        <v>0.98386144136370479</v>
      </c>
    </row>
    <row r="15" spans="1:30" x14ac:dyDescent="0.2">
      <c r="G15" s="21" t="s">
        <v>118</v>
      </c>
      <c r="I15" s="23">
        <f>(I4/I8)*I12+(I7/I8)*I13</f>
        <v>0.54393898528631768</v>
      </c>
      <c r="J15" s="22"/>
    </row>
    <row r="16" spans="1:30" x14ac:dyDescent="0.2">
      <c r="A16" t="s">
        <v>101</v>
      </c>
      <c r="B16" t="s">
        <v>108</v>
      </c>
      <c r="C16" t="s">
        <v>111</v>
      </c>
      <c r="D16" t="s">
        <v>112</v>
      </c>
      <c r="U16" s="21" t="s">
        <v>127</v>
      </c>
      <c r="V16" s="25">
        <f>$D$22-V14</f>
        <v>-0.26193334647634248</v>
      </c>
    </row>
    <row r="17" spans="1:11" x14ac:dyDescent="0.2">
      <c r="A17" t="s">
        <v>104</v>
      </c>
      <c r="B17" t="s">
        <v>109</v>
      </c>
      <c r="C17" t="s">
        <v>111</v>
      </c>
      <c r="D17" t="s">
        <v>106</v>
      </c>
      <c r="G17" s="21" t="s">
        <v>127</v>
      </c>
      <c r="I17" s="25">
        <f>$D$22-I15</f>
        <v>0.17798910960104464</v>
      </c>
    </row>
    <row r="18" spans="1:11" x14ac:dyDescent="0.2">
      <c r="G18" s="21"/>
    </row>
    <row r="20" spans="1:11" x14ac:dyDescent="0.2">
      <c r="A20" t="s">
        <v>104</v>
      </c>
      <c r="B20" t="s">
        <v>109</v>
      </c>
      <c r="C20" t="s">
        <v>111</v>
      </c>
      <c r="D20" t="s">
        <v>112</v>
      </c>
      <c r="G20" s="18" t="s">
        <v>126</v>
      </c>
    </row>
    <row r="21" spans="1:11" x14ac:dyDescent="0.2">
      <c r="G21" s="9" t="s">
        <v>102</v>
      </c>
      <c r="H21" s="9" t="s">
        <v>116</v>
      </c>
      <c r="I21" t="s">
        <v>119</v>
      </c>
      <c r="J21" s="9"/>
      <c r="K21" s="9"/>
    </row>
    <row r="22" spans="1:11" x14ac:dyDescent="0.2">
      <c r="C22" s="18" t="s">
        <v>113</v>
      </c>
      <c r="D22" s="20">
        <f>-(COUNTIF($D$3:$D$20,"Yes")/COUNTA($D$3:$D$20))*(LOG((COUNTIF($D$3:$D$20,"Yes")/COUNTA($D$3:$D$20)),2)) - (COUNTIF($D$3:$D$20,"No")/COUNTA($D$3:$D$20))*(LOG((COUNTIF($D$3:$D$20,"No")/COUNTA($D$3:$D$20)),2))</f>
        <v>0.72192809488736231</v>
      </c>
      <c r="G22" t="s">
        <v>109</v>
      </c>
      <c r="H22" t="s">
        <v>112</v>
      </c>
      <c r="I22">
        <v>4</v>
      </c>
    </row>
    <row r="23" spans="1:11" x14ac:dyDescent="0.2">
      <c r="C23" s="13" t="s">
        <v>114</v>
      </c>
      <c r="H23" t="s">
        <v>106</v>
      </c>
      <c r="I23">
        <v>1</v>
      </c>
    </row>
    <row r="24" spans="1:11" x14ac:dyDescent="0.2">
      <c r="G24" t="s">
        <v>128</v>
      </c>
      <c r="I24">
        <v>5</v>
      </c>
    </row>
    <row r="25" spans="1:11" x14ac:dyDescent="0.2">
      <c r="G25" t="s">
        <v>108</v>
      </c>
      <c r="H25" t="s">
        <v>112</v>
      </c>
      <c r="I25">
        <v>4</v>
      </c>
    </row>
    <row r="26" spans="1:11" x14ac:dyDescent="0.2">
      <c r="H26" t="s">
        <v>106</v>
      </c>
      <c r="I26">
        <v>1</v>
      </c>
    </row>
    <row r="27" spans="1:11" x14ac:dyDescent="0.2">
      <c r="G27" t="s">
        <v>130</v>
      </c>
      <c r="I27">
        <v>5</v>
      </c>
    </row>
    <row r="28" spans="1:11" x14ac:dyDescent="0.2">
      <c r="G28" t="s">
        <v>45</v>
      </c>
      <c r="I28">
        <v>10</v>
      </c>
    </row>
    <row r="32" spans="1:11" x14ac:dyDescent="0.2">
      <c r="G32" s="21" t="s">
        <v>131</v>
      </c>
      <c r="I32" s="23">
        <f>-((I22/I24)*LOG((I22/I24),2))-((I23/I24)*LOG((I23/I24),2))</f>
        <v>0.72192809488736231</v>
      </c>
    </row>
    <row r="33" spans="7:13" x14ac:dyDescent="0.2">
      <c r="G33" s="21" t="s">
        <v>146</v>
      </c>
      <c r="I33" s="23">
        <f>-((I25/I27)*LOG((I25/I27),2))-((I26/I27)*LOG((I26/I27),2))</f>
        <v>0.72192809488736231</v>
      </c>
    </row>
    <row r="34" spans="7:13" x14ac:dyDescent="0.2">
      <c r="I34" s="23"/>
    </row>
    <row r="35" spans="7:13" x14ac:dyDescent="0.2">
      <c r="G35" s="21" t="s">
        <v>118</v>
      </c>
      <c r="I35" s="23">
        <f>(I24/I28)*I32+(I27/I28)*I33</f>
        <v>0.72192809488736231</v>
      </c>
    </row>
    <row r="37" spans="7:13" x14ac:dyDescent="0.2">
      <c r="G37" s="21" t="s">
        <v>127</v>
      </c>
      <c r="I37" s="25">
        <f>$D$22-I35</f>
        <v>0</v>
      </c>
    </row>
    <row r="40" spans="7:13" ht="16" x14ac:dyDescent="0.2">
      <c r="J40" s="26" t="s">
        <v>137</v>
      </c>
    </row>
    <row r="41" spans="7:13" x14ac:dyDescent="0.2">
      <c r="J41" s="13" t="s">
        <v>138</v>
      </c>
    </row>
    <row r="42" spans="7:13" x14ac:dyDescent="0.2">
      <c r="G42" s="18" t="s">
        <v>134</v>
      </c>
    </row>
    <row r="43" spans="7:13" x14ac:dyDescent="0.2">
      <c r="G43" s="9" t="s">
        <v>103</v>
      </c>
      <c r="H43" s="9" t="s">
        <v>116</v>
      </c>
      <c r="I43" t="s">
        <v>119</v>
      </c>
      <c r="J43" s="9"/>
      <c r="K43" s="9"/>
      <c r="L43" s="9"/>
      <c r="M43" s="9"/>
    </row>
    <row r="44" spans="7:13" x14ac:dyDescent="0.2">
      <c r="G44" t="s">
        <v>111</v>
      </c>
      <c r="H44" t="s">
        <v>112</v>
      </c>
      <c r="I44">
        <v>6</v>
      </c>
    </row>
    <row r="45" spans="7:13" x14ac:dyDescent="0.2">
      <c r="H45" t="s">
        <v>106</v>
      </c>
      <c r="I45">
        <v>2</v>
      </c>
    </row>
    <row r="46" spans="7:13" x14ac:dyDescent="0.2">
      <c r="G46" t="s">
        <v>135</v>
      </c>
      <c r="I46">
        <v>8</v>
      </c>
    </row>
    <row r="47" spans="7:13" x14ac:dyDescent="0.2">
      <c r="G47" t="s">
        <v>109</v>
      </c>
      <c r="H47" t="s">
        <v>112</v>
      </c>
      <c r="I47">
        <v>2</v>
      </c>
    </row>
    <row r="48" spans="7:13" x14ac:dyDescent="0.2">
      <c r="G48" t="s">
        <v>128</v>
      </c>
      <c r="I48">
        <v>2</v>
      </c>
    </row>
    <row r="49" spans="7:10" x14ac:dyDescent="0.2">
      <c r="G49" t="s">
        <v>45</v>
      </c>
      <c r="I49">
        <v>10</v>
      </c>
    </row>
    <row r="57" spans="7:10" x14ac:dyDescent="0.2">
      <c r="G57" s="21" t="s">
        <v>147</v>
      </c>
      <c r="I57" s="23">
        <f>-((I44/I46)*LOG((I44/I46),2))-((I45/I46)*LOG((I45/I46),2))</f>
        <v>0.81127812445913283</v>
      </c>
    </row>
    <row r="58" spans="7:10" x14ac:dyDescent="0.2">
      <c r="G58" s="21" t="s">
        <v>149</v>
      </c>
      <c r="I58" s="23">
        <f>-((I47/I48)*LOG((I47/I48),2))</f>
        <v>0</v>
      </c>
      <c r="J58" s="13" t="s">
        <v>132</v>
      </c>
    </row>
    <row r="59" spans="7:10" x14ac:dyDescent="0.2">
      <c r="G59" s="21"/>
      <c r="I59" s="23"/>
    </row>
    <row r="60" spans="7:10" x14ac:dyDescent="0.2">
      <c r="G60" s="21" t="s">
        <v>118</v>
      </c>
      <c r="I60" s="23">
        <f>(I46/I49)*I57+(I48/I49)*I58</f>
        <v>0.64902249956730629</v>
      </c>
    </row>
    <row r="62" spans="7:10" x14ac:dyDescent="0.2">
      <c r="G62" s="21" t="s">
        <v>127</v>
      </c>
      <c r="I62" s="25">
        <f>$D$22-I60</f>
        <v>7.2905595320056027E-2</v>
      </c>
    </row>
    <row r="66" spans="2:10" x14ac:dyDescent="0.2">
      <c r="J66" s="13" t="s">
        <v>139</v>
      </c>
    </row>
    <row r="68" spans="2:10" ht="21" x14ac:dyDescent="0.25">
      <c r="G68" s="28" t="s">
        <v>140</v>
      </c>
    </row>
    <row r="75" spans="2:10" ht="19" x14ac:dyDescent="0.25">
      <c r="B75" s="27" t="s">
        <v>141</v>
      </c>
      <c r="C75" s="29" t="s">
        <v>142</v>
      </c>
    </row>
    <row r="76" spans="2:10" ht="19" x14ac:dyDescent="0.25">
      <c r="B76" s="27" t="s">
        <v>143</v>
      </c>
      <c r="C76" s="29" t="s">
        <v>144</v>
      </c>
    </row>
    <row r="77" spans="2:10" ht="19" x14ac:dyDescent="0.25">
      <c r="B77" s="27" t="s">
        <v>150</v>
      </c>
      <c r="C77" s="29" t="s">
        <v>153</v>
      </c>
    </row>
  </sheetData>
  <mergeCells count="1">
    <mergeCell ref="A1:D1"/>
  </mergeCells>
  <pageMargins left="0.7" right="0.7" top="0.75" bottom="0.75" header="0.3" footer="0.3"/>
  <drawing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175C-A2B1-4124-92EF-18E45301F61C}">
  <dimension ref="A1:AD104"/>
  <sheetViews>
    <sheetView topLeftCell="E1" zoomScale="95" zoomScaleNormal="80" workbookViewId="0">
      <selection activeCell="D2" sqref="D2"/>
    </sheetView>
  </sheetViews>
  <sheetFormatPr baseColWidth="10" defaultColWidth="8.83203125" defaultRowHeight="15" x14ac:dyDescent="0.2"/>
  <cols>
    <col min="1" max="1" width="15.83203125" bestFit="1" customWidth="1"/>
    <col min="2" max="2" width="15.6640625" customWidth="1"/>
    <col min="3" max="3" width="20.6640625" bestFit="1" customWidth="1"/>
    <col min="4" max="4" width="11.5" customWidth="1"/>
    <col min="7" max="7" width="45" bestFit="1" customWidth="1"/>
    <col min="8" max="8" width="13.1640625" bestFit="1" customWidth="1"/>
    <col min="9" max="9" width="17.6640625" bestFit="1" customWidth="1"/>
    <col min="10" max="10" width="9.83203125" bestFit="1" customWidth="1"/>
    <col min="11" max="11" width="10.6640625" bestFit="1" customWidth="1"/>
    <col min="21" max="21" width="21" bestFit="1" customWidth="1"/>
    <col min="22" max="22" width="17" bestFit="1" customWidth="1"/>
    <col min="23" max="23" width="7" bestFit="1" customWidth="1"/>
    <col min="24" max="24" width="11.1640625" bestFit="1" customWidth="1"/>
    <col min="27" max="27" width="21" bestFit="1" customWidth="1"/>
    <col min="28" max="28" width="17" bestFit="1" customWidth="1"/>
    <col min="29" max="29" width="3.5" bestFit="1" customWidth="1"/>
    <col min="30" max="30" width="11.1640625" bestFit="1" customWidth="1"/>
  </cols>
  <sheetData>
    <row r="1" spans="1:30" x14ac:dyDescent="0.2">
      <c r="A1" s="43" t="s">
        <v>71</v>
      </c>
      <c r="B1" s="43"/>
      <c r="C1" s="43"/>
      <c r="D1" s="43"/>
      <c r="G1" s="18" t="s">
        <v>115</v>
      </c>
      <c r="U1" s="18" t="s">
        <v>115</v>
      </c>
      <c r="AA1" s="18" t="s">
        <v>115</v>
      </c>
    </row>
    <row r="2" spans="1:30" x14ac:dyDescent="0.2">
      <c r="A2" t="s">
        <v>105</v>
      </c>
      <c r="B2" t="s">
        <v>102</v>
      </c>
      <c r="C2" t="s">
        <v>103</v>
      </c>
      <c r="D2" s="13" t="s">
        <v>116</v>
      </c>
      <c r="E2" t="s">
        <v>242</v>
      </c>
      <c r="G2" s="9" t="s">
        <v>105</v>
      </c>
      <c r="H2" s="9" t="s">
        <v>116</v>
      </c>
      <c r="I2" t="s">
        <v>119</v>
      </c>
      <c r="U2" s="9" t="s">
        <v>119</v>
      </c>
      <c r="V2" s="9" t="s">
        <v>133</v>
      </c>
      <c r="AA2" s="9" t="s">
        <v>119</v>
      </c>
      <c r="AB2" s="9" t="s">
        <v>133</v>
      </c>
    </row>
    <row r="3" spans="1:30" x14ac:dyDescent="0.2">
      <c r="A3" s="40" t="s">
        <v>101</v>
      </c>
      <c r="B3" s="40" t="s">
        <v>107</v>
      </c>
      <c r="C3" s="40" t="s">
        <v>110</v>
      </c>
      <c r="D3" t="s">
        <v>106</v>
      </c>
      <c r="G3" t="s">
        <v>101</v>
      </c>
      <c r="H3" t="s">
        <v>106</v>
      </c>
      <c r="I3">
        <v>4</v>
      </c>
      <c r="U3" s="9" t="s">
        <v>44</v>
      </c>
      <c r="V3" t="s">
        <v>106</v>
      </c>
      <c r="W3" t="s">
        <v>112</v>
      </c>
      <c r="X3" t="s">
        <v>45</v>
      </c>
      <c r="AA3" s="9" t="s">
        <v>44</v>
      </c>
      <c r="AB3" t="s">
        <v>106</v>
      </c>
      <c r="AC3" t="s">
        <v>112</v>
      </c>
      <c r="AD3" t="s">
        <v>45</v>
      </c>
    </row>
    <row r="4" spans="1:30" x14ac:dyDescent="0.2">
      <c r="A4" t="s">
        <v>101</v>
      </c>
      <c r="B4" t="s">
        <v>108</v>
      </c>
      <c r="C4" t="s">
        <v>111</v>
      </c>
      <c r="D4" t="s">
        <v>112</v>
      </c>
      <c r="H4" t="s">
        <v>112</v>
      </c>
      <c r="I4">
        <v>4</v>
      </c>
      <c r="U4" s="10" t="s">
        <v>101</v>
      </c>
      <c r="V4" s="24">
        <v>0.5</v>
      </c>
      <c r="W4" s="24">
        <v>0.5</v>
      </c>
      <c r="X4" s="24">
        <v>1</v>
      </c>
      <c r="AA4" s="10" t="s">
        <v>101</v>
      </c>
      <c r="AB4">
        <v>4</v>
      </c>
      <c r="AC4">
        <v>4</v>
      </c>
      <c r="AD4">
        <v>8</v>
      </c>
    </row>
    <row r="5" spans="1:30" x14ac:dyDescent="0.2">
      <c r="A5" t="s">
        <v>104</v>
      </c>
      <c r="B5" t="s">
        <v>109</v>
      </c>
      <c r="C5" t="s">
        <v>111</v>
      </c>
      <c r="D5" t="s">
        <v>112</v>
      </c>
      <c r="G5" t="s">
        <v>122</v>
      </c>
      <c r="I5">
        <v>8</v>
      </c>
      <c r="U5" s="10" t="s">
        <v>104</v>
      </c>
      <c r="V5" s="24">
        <v>0.6</v>
      </c>
      <c r="W5" s="24">
        <v>0.4</v>
      </c>
      <c r="X5" s="24">
        <v>1</v>
      </c>
      <c r="AA5" s="10" t="s">
        <v>104</v>
      </c>
      <c r="AB5">
        <v>6</v>
      </c>
      <c r="AC5">
        <v>4</v>
      </c>
      <c r="AD5">
        <v>10</v>
      </c>
    </row>
    <row r="6" spans="1:30" x14ac:dyDescent="0.2">
      <c r="A6" t="s">
        <v>104</v>
      </c>
      <c r="B6" t="s">
        <v>107</v>
      </c>
      <c r="C6" t="s">
        <v>109</v>
      </c>
      <c r="D6" t="s">
        <v>106</v>
      </c>
      <c r="G6" t="s">
        <v>104</v>
      </c>
      <c r="H6" t="s">
        <v>106</v>
      </c>
      <c r="I6">
        <v>6</v>
      </c>
      <c r="U6" s="10" t="s">
        <v>45</v>
      </c>
      <c r="V6" s="24">
        <v>0.55555555555555558</v>
      </c>
      <c r="W6" s="24">
        <v>0.44444444444444442</v>
      </c>
      <c r="X6" s="24">
        <v>1</v>
      </c>
      <c r="AA6" s="10" t="s">
        <v>45</v>
      </c>
      <c r="AB6">
        <v>10</v>
      </c>
      <c r="AC6">
        <v>8</v>
      </c>
      <c r="AD6">
        <v>18</v>
      </c>
    </row>
    <row r="7" spans="1:30" x14ac:dyDescent="0.2">
      <c r="A7" t="s">
        <v>101</v>
      </c>
      <c r="B7" t="s">
        <v>108</v>
      </c>
      <c r="C7" t="s">
        <v>111</v>
      </c>
      <c r="D7" t="s">
        <v>112</v>
      </c>
      <c r="H7" t="s">
        <v>112</v>
      </c>
      <c r="I7">
        <v>4</v>
      </c>
    </row>
    <row r="8" spans="1:30" x14ac:dyDescent="0.2">
      <c r="A8" t="s">
        <v>101</v>
      </c>
      <c r="B8" t="s">
        <v>109</v>
      </c>
      <c r="C8" t="s">
        <v>110</v>
      </c>
      <c r="D8" t="s">
        <v>106</v>
      </c>
      <c r="G8" t="s">
        <v>123</v>
      </c>
      <c r="I8">
        <v>10</v>
      </c>
    </row>
    <row r="9" spans="1:30" x14ac:dyDescent="0.2">
      <c r="A9" t="s">
        <v>104</v>
      </c>
      <c r="B9" t="s">
        <v>107</v>
      </c>
      <c r="C9" t="s">
        <v>110</v>
      </c>
      <c r="D9" t="s">
        <v>106</v>
      </c>
      <c r="G9" t="s">
        <v>45</v>
      </c>
      <c r="I9">
        <v>18</v>
      </c>
    </row>
    <row r="10" spans="1:30" x14ac:dyDescent="0.2">
      <c r="A10" t="s">
        <v>104</v>
      </c>
      <c r="B10" t="s">
        <v>108</v>
      </c>
      <c r="C10" t="s">
        <v>111</v>
      </c>
      <c r="D10" t="s">
        <v>106</v>
      </c>
    </row>
    <row r="11" spans="1:30" x14ac:dyDescent="0.2">
      <c r="A11" t="s">
        <v>101</v>
      </c>
      <c r="B11" t="s">
        <v>109</v>
      </c>
      <c r="C11" t="s">
        <v>109</v>
      </c>
      <c r="D11" t="s">
        <v>112</v>
      </c>
      <c r="U11" s="21" t="s">
        <v>120</v>
      </c>
      <c r="V11" s="23">
        <f>-V4*LOG(V4,2)-W4*LOG(W4,2)</f>
        <v>1</v>
      </c>
    </row>
    <row r="12" spans="1:30" x14ac:dyDescent="0.2">
      <c r="A12" s="39" t="s">
        <v>101</v>
      </c>
      <c r="B12" s="39" t="s">
        <v>107</v>
      </c>
      <c r="C12" s="39" t="s">
        <v>109</v>
      </c>
      <c r="D12" s="39" t="s">
        <v>106</v>
      </c>
      <c r="G12" s="21" t="s">
        <v>120</v>
      </c>
      <c r="I12" s="23">
        <f>-(I3/I5)*LOG((I3/I5),2)-(I4/I5)*LOG((I4/I5),2)</f>
        <v>1</v>
      </c>
      <c r="J12" s="22" t="s">
        <v>124</v>
      </c>
      <c r="U12" s="21" t="s">
        <v>121</v>
      </c>
      <c r="V12" s="23">
        <f>-V5*LOG(V5,2)-W5*LOG(W5,2)</f>
        <v>0.97095059445466858</v>
      </c>
    </row>
    <row r="13" spans="1:30" x14ac:dyDescent="0.2">
      <c r="A13" s="39" t="s">
        <v>104</v>
      </c>
      <c r="B13" s="39" t="s">
        <v>108</v>
      </c>
      <c r="C13" s="39" t="s">
        <v>111</v>
      </c>
      <c r="D13" s="39" t="s">
        <v>112</v>
      </c>
      <c r="G13" s="21" t="s">
        <v>121</v>
      </c>
      <c r="I13" s="23">
        <f>-(I6/I8)*LOG((I6/I8),2)-(I7/I8)*LOG((I7/I8),2)</f>
        <v>0.97095059445466858</v>
      </c>
    </row>
    <row r="14" spans="1:30" x14ac:dyDescent="0.2">
      <c r="A14" s="39" t="s">
        <v>104</v>
      </c>
      <c r="B14" s="39" t="s">
        <v>109</v>
      </c>
      <c r="C14" s="39" t="s">
        <v>109</v>
      </c>
      <c r="D14" s="39" t="s">
        <v>112</v>
      </c>
      <c r="U14" s="21" t="s">
        <v>118</v>
      </c>
      <c r="V14" s="2">
        <f>W6*V11+V6*V12</f>
        <v>0.98386144136370479</v>
      </c>
    </row>
    <row r="15" spans="1:30" x14ac:dyDescent="0.2">
      <c r="A15" s="39" t="s">
        <v>101</v>
      </c>
      <c r="B15" s="39" t="s">
        <v>107</v>
      </c>
      <c r="C15" s="39" t="s">
        <v>110</v>
      </c>
      <c r="D15" s="39" t="s">
        <v>106</v>
      </c>
      <c r="G15" s="21" t="s">
        <v>118</v>
      </c>
      <c r="I15" s="2">
        <f>(I5/I9)*I12+(I8/I9)*I13</f>
        <v>0.98386144136370479</v>
      </c>
      <c r="J15" s="22" t="s">
        <v>125</v>
      </c>
    </row>
    <row r="16" spans="1:30" x14ac:dyDescent="0.2">
      <c r="A16" s="39" t="s">
        <v>101</v>
      </c>
      <c r="B16" s="39" t="s">
        <v>108</v>
      </c>
      <c r="C16" s="39" t="s">
        <v>111</v>
      </c>
      <c r="D16" s="39" t="s">
        <v>112</v>
      </c>
      <c r="U16" s="21" t="s">
        <v>127</v>
      </c>
      <c r="V16" s="25">
        <f>$D$22-V14</f>
        <v>7.2146184745174313E-3</v>
      </c>
    </row>
    <row r="17" spans="1:9" x14ac:dyDescent="0.2">
      <c r="A17" s="39" t="s">
        <v>104</v>
      </c>
      <c r="B17" s="39" t="s">
        <v>109</v>
      </c>
      <c r="C17" s="39" t="s">
        <v>111</v>
      </c>
      <c r="D17" s="39" t="s">
        <v>106</v>
      </c>
      <c r="G17" s="21" t="s">
        <v>127</v>
      </c>
      <c r="I17" s="25">
        <f>$D$22-I15</f>
        <v>7.2146184745174313E-3</v>
      </c>
    </row>
    <row r="18" spans="1:9" x14ac:dyDescent="0.2">
      <c r="A18" s="39" t="s">
        <v>104</v>
      </c>
      <c r="B18" s="39" t="s">
        <v>107</v>
      </c>
      <c r="C18" s="39" t="s">
        <v>111</v>
      </c>
      <c r="D18" s="39" t="s">
        <v>106</v>
      </c>
      <c r="G18" s="21"/>
    </row>
    <row r="19" spans="1:9" x14ac:dyDescent="0.2">
      <c r="A19" s="39" t="s">
        <v>104</v>
      </c>
      <c r="B19" s="39" t="s">
        <v>107</v>
      </c>
      <c r="C19" s="39" t="s">
        <v>111</v>
      </c>
      <c r="D19" s="39" t="s">
        <v>106</v>
      </c>
    </row>
    <row r="20" spans="1:9" x14ac:dyDescent="0.2">
      <c r="A20" s="39" t="s">
        <v>104</v>
      </c>
      <c r="B20" s="39" t="s">
        <v>109</v>
      </c>
      <c r="C20" s="39" t="s">
        <v>111</v>
      </c>
      <c r="D20" s="39" t="s">
        <v>112</v>
      </c>
      <c r="G20" s="18" t="s">
        <v>126</v>
      </c>
    </row>
    <row r="21" spans="1:9" x14ac:dyDescent="0.2">
      <c r="G21" s="9" t="s">
        <v>102</v>
      </c>
      <c r="H21" s="9" t="s">
        <v>116</v>
      </c>
      <c r="I21" t="s">
        <v>117</v>
      </c>
    </row>
    <row r="22" spans="1:9" x14ac:dyDescent="0.2">
      <c r="C22" s="18" t="s">
        <v>113</v>
      </c>
      <c r="D22" s="20">
        <f>-(COUNTIF($D$3:$D$20,"Yes")/COUNTA($D$3:$D$20))*(LOG((COUNTIF($D$3:$D$20,"Yes")/COUNTA($D$3:$D$20)),2)) - (COUNTIF($D$3:$D$20,"No")/COUNTA($D$3:$D$20))*(LOG((COUNTIF($D$3:$D$20,"No")/COUNTA($D$3:$D$20)),2))</f>
        <v>0.99107605983822222</v>
      </c>
      <c r="G22" t="s">
        <v>109</v>
      </c>
      <c r="H22" t="s">
        <v>106</v>
      </c>
      <c r="I22">
        <v>2</v>
      </c>
    </row>
    <row r="23" spans="1:9" x14ac:dyDescent="0.2">
      <c r="C23" s="13" t="s">
        <v>114</v>
      </c>
      <c r="H23" t="s">
        <v>112</v>
      </c>
      <c r="I23">
        <v>4</v>
      </c>
    </row>
    <row r="24" spans="1:9" x14ac:dyDescent="0.2">
      <c r="G24" t="s">
        <v>128</v>
      </c>
      <c r="I24">
        <v>6</v>
      </c>
    </row>
    <row r="25" spans="1:9" x14ac:dyDescent="0.2">
      <c r="G25" t="s">
        <v>107</v>
      </c>
      <c r="H25" t="s">
        <v>106</v>
      </c>
      <c r="I25">
        <v>7</v>
      </c>
    </row>
    <row r="26" spans="1:9" x14ac:dyDescent="0.2">
      <c r="G26" t="s">
        <v>129</v>
      </c>
      <c r="I26">
        <v>7</v>
      </c>
    </row>
    <row r="27" spans="1:9" x14ac:dyDescent="0.2">
      <c r="G27" t="s">
        <v>108</v>
      </c>
      <c r="H27" t="s">
        <v>106</v>
      </c>
      <c r="I27">
        <v>1</v>
      </c>
    </row>
    <row r="28" spans="1:9" x14ac:dyDescent="0.2">
      <c r="H28" t="s">
        <v>112</v>
      </c>
      <c r="I28">
        <v>4</v>
      </c>
    </row>
    <row r="29" spans="1:9" x14ac:dyDescent="0.2">
      <c r="G29" t="s">
        <v>130</v>
      </c>
      <c r="I29">
        <v>5</v>
      </c>
    </row>
    <row r="30" spans="1:9" x14ac:dyDescent="0.2">
      <c r="G30" t="s">
        <v>45</v>
      </c>
      <c r="I30">
        <v>18</v>
      </c>
    </row>
    <row r="35" spans="7:13" x14ac:dyDescent="0.2">
      <c r="G35" s="21" t="s">
        <v>131</v>
      </c>
      <c r="I35" s="23">
        <f>-((I22/I24)*LOG((I22/I24),2))-((I23/I24)*LOG((I23/I24),2))</f>
        <v>0.91829583405448956</v>
      </c>
    </row>
    <row r="36" spans="7:13" x14ac:dyDescent="0.2">
      <c r="G36" s="21" t="s">
        <v>145</v>
      </c>
      <c r="I36" s="23">
        <f>-((I25/I26)*LOG((I25/I26),2))</f>
        <v>0</v>
      </c>
      <c r="J36" s="13" t="s">
        <v>132</v>
      </c>
    </row>
    <row r="37" spans="7:13" x14ac:dyDescent="0.2">
      <c r="G37" s="21" t="s">
        <v>146</v>
      </c>
      <c r="I37" s="23">
        <f>-((I27/I29)*LOG((I27/I29),2))-((I28/I29)*LOG((I28/I29),2))</f>
        <v>0.72192809488736231</v>
      </c>
    </row>
    <row r="38" spans="7:13" x14ac:dyDescent="0.2">
      <c r="G38" s="21" t="s">
        <v>118</v>
      </c>
      <c r="I38" s="23">
        <f>(I24/I30)*I35+(I26/I30)*I36+(I29/I30)*I37</f>
        <v>0.50663419326465275</v>
      </c>
    </row>
    <row r="40" spans="7:13" ht="16" x14ac:dyDescent="0.2">
      <c r="G40" s="21" t="s">
        <v>127</v>
      </c>
      <c r="I40" s="25">
        <f>$D$22-I38</f>
        <v>0.48444186657356947</v>
      </c>
      <c r="J40" s="26" t="s">
        <v>137</v>
      </c>
    </row>
    <row r="41" spans="7:13" x14ac:dyDescent="0.2">
      <c r="J41" s="13" t="s">
        <v>138</v>
      </c>
    </row>
    <row r="45" spans="7:13" x14ac:dyDescent="0.2">
      <c r="G45" s="18" t="s">
        <v>134</v>
      </c>
    </row>
    <row r="46" spans="7:13" x14ac:dyDescent="0.2">
      <c r="G46" s="9" t="s">
        <v>103</v>
      </c>
      <c r="H46" s="9" t="s">
        <v>116</v>
      </c>
      <c r="I46" t="s">
        <v>117</v>
      </c>
      <c r="J46" s="9"/>
      <c r="K46" s="9"/>
      <c r="L46" s="9"/>
      <c r="M46" s="9"/>
    </row>
    <row r="47" spans="7:13" x14ac:dyDescent="0.2">
      <c r="G47" t="s">
        <v>111</v>
      </c>
      <c r="H47" t="s">
        <v>106</v>
      </c>
      <c r="I47">
        <v>4</v>
      </c>
    </row>
    <row r="48" spans="7:13" x14ac:dyDescent="0.2">
      <c r="H48" t="s">
        <v>112</v>
      </c>
      <c r="I48">
        <v>6</v>
      </c>
    </row>
    <row r="49" spans="7:10" x14ac:dyDescent="0.2">
      <c r="G49" t="s">
        <v>135</v>
      </c>
      <c r="I49">
        <v>10</v>
      </c>
    </row>
    <row r="50" spans="7:10" x14ac:dyDescent="0.2">
      <c r="G50" t="s">
        <v>110</v>
      </c>
      <c r="H50" t="s">
        <v>106</v>
      </c>
      <c r="I50">
        <v>4</v>
      </c>
    </row>
    <row r="51" spans="7:10" x14ac:dyDescent="0.2">
      <c r="G51" t="s">
        <v>136</v>
      </c>
      <c r="I51">
        <v>4</v>
      </c>
    </row>
    <row r="52" spans="7:10" x14ac:dyDescent="0.2">
      <c r="G52" t="s">
        <v>109</v>
      </c>
      <c r="H52" t="s">
        <v>106</v>
      </c>
      <c r="I52">
        <v>2</v>
      </c>
    </row>
    <row r="53" spans="7:10" x14ac:dyDescent="0.2">
      <c r="H53" t="s">
        <v>112</v>
      </c>
      <c r="I53">
        <v>2</v>
      </c>
    </row>
    <row r="54" spans="7:10" x14ac:dyDescent="0.2">
      <c r="G54" t="s">
        <v>128</v>
      </c>
      <c r="I54">
        <v>4</v>
      </c>
    </row>
    <row r="55" spans="7:10" x14ac:dyDescent="0.2">
      <c r="G55" t="s">
        <v>45</v>
      </c>
      <c r="I55">
        <v>18</v>
      </c>
    </row>
    <row r="60" spans="7:10" x14ac:dyDescent="0.2">
      <c r="G60" s="21" t="s">
        <v>147</v>
      </c>
      <c r="I60" s="23">
        <f>-((I47/I49)*LOG((I47/I49),2))-((I48/I49)*LOG((I48/I49),2))</f>
        <v>0.97095059445466858</v>
      </c>
    </row>
    <row r="61" spans="7:10" x14ac:dyDescent="0.2">
      <c r="G61" s="21" t="s">
        <v>148</v>
      </c>
      <c r="I61" s="23">
        <f>-((I50/I51)*LOG((I50/I51),2))</f>
        <v>0</v>
      </c>
      <c r="J61" s="13" t="s">
        <v>132</v>
      </c>
    </row>
    <row r="62" spans="7:10" x14ac:dyDescent="0.2">
      <c r="G62" s="21" t="s">
        <v>149</v>
      </c>
      <c r="I62" s="23">
        <f>-((I52/I54)*LOG((I52/I54),2))-((I53/I54)*LOG((I53/I54),2))</f>
        <v>1</v>
      </c>
    </row>
    <row r="63" spans="7:10" x14ac:dyDescent="0.2">
      <c r="G63" s="21" t="s">
        <v>118</v>
      </c>
      <c r="I63" s="23">
        <f>(I49/I55)*I60+(I51/I55)*I61+(I54/I55)*I62</f>
        <v>0.76163921914148258</v>
      </c>
    </row>
    <row r="65" spans="7:10" x14ac:dyDescent="0.2">
      <c r="G65" s="21" t="s">
        <v>127</v>
      </c>
      <c r="I65" s="25">
        <f>$D$22-I63</f>
        <v>0.22943684069673964</v>
      </c>
    </row>
    <row r="66" spans="7:10" x14ac:dyDescent="0.2">
      <c r="J66" s="13" t="s">
        <v>139</v>
      </c>
    </row>
    <row r="71" spans="7:10" ht="21" x14ac:dyDescent="0.25">
      <c r="G71" s="28" t="s">
        <v>140</v>
      </c>
    </row>
    <row r="103" spans="8:9" ht="19" x14ac:dyDescent="0.25">
      <c r="H103" s="27" t="s">
        <v>141</v>
      </c>
      <c r="I103" s="29" t="s">
        <v>142</v>
      </c>
    </row>
    <row r="104" spans="8:9" ht="19" x14ac:dyDescent="0.25">
      <c r="H104" s="27" t="s">
        <v>143</v>
      </c>
      <c r="I104" s="29" t="s">
        <v>144</v>
      </c>
    </row>
  </sheetData>
  <mergeCells count="1">
    <mergeCell ref="A1:D1"/>
  </mergeCells>
  <pageMargins left="0.7" right="0.7" top="0.75" bottom="0.75" header="0.3" footer="0.3"/>
  <drawing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9663-C462-40AC-BB38-32EDEE6B9D19}">
  <dimension ref="A1:P40"/>
  <sheetViews>
    <sheetView topLeftCell="A2" zoomScale="89" workbookViewId="0">
      <selection activeCell="A15" sqref="A15"/>
    </sheetView>
  </sheetViews>
  <sheetFormatPr baseColWidth="10" defaultColWidth="8.83203125" defaultRowHeight="15" x14ac:dyDescent="0.2"/>
  <cols>
    <col min="9" max="9" width="18.6640625" bestFit="1" customWidth="1"/>
    <col min="10" max="10" width="16" bestFit="1" customWidth="1"/>
    <col min="11" max="11" width="14.83203125" style="12" bestFit="1" customWidth="1"/>
    <col min="12" max="12" width="37.1640625" bestFit="1" customWidth="1"/>
    <col min="13" max="13" width="21.83203125" bestFit="1" customWidth="1"/>
    <col min="15" max="15" width="10.33203125" bestFit="1" customWidth="1"/>
    <col min="16" max="16" width="137.83203125" bestFit="1" customWidth="1"/>
  </cols>
  <sheetData>
    <row r="1" spans="1:16" x14ac:dyDescent="0.2">
      <c r="A1" s="43" t="s">
        <v>71</v>
      </c>
      <c r="B1" s="43"/>
      <c r="C1" s="43"/>
      <c r="D1" s="43" t="s">
        <v>72</v>
      </c>
      <c r="E1" s="43"/>
      <c r="F1" s="43" t="s">
        <v>82</v>
      </c>
      <c r="G1" s="43"/>
      <c r="H1" s="19"/>
      <c r="O1" s="13" t="s">
        <v>49</v>
      </c>
    </row>
    <row r="2" spans="1:16" x14ac:dyDescent="0.2">
      <c r="A2" s="13" t="s">
        <v>248</v>
      </c>
      <c r="B2" s="13" t="s">
        <v>249</v>
      </c>
      <c r="C2" s="13" t="s">
        <v>85</v>
      </c>
      <c r="D2" s="18" t="s">
        <v>70</v>
      </c>
      <c r="E2" s="18" t="s">
        <v>73</v>
      </c>
      <c r="F2" s="18" t="s">
        <v>83</v>
      </c>
      <c r="G2" s="18" t="s">
        <v>73</v>
      </c>
      <c r="H2" s="19"/>
      <c r="I2" s="13" t="s">
        <v>47</v>
      </c>
    </row>
    <row r="3" spans="1:16" x14ac:dyDescent="0.2">
      <c r="A3" t="s">
        <v>38</v>
      </c>
      <c r="B3" t="s">
        <v>40</v>
      </c>
      <c r="C3">
        <v>74</v>
      </c>
      <c r="D3">
        <v>45.6</v>
      </c>
      <c r="E3">
        <f>ABS(C3-D3)</f>
        <v>28.4</v>
      </c>
      <c r="F3" s="8">
        <f>VLOOKUP($B3,$I$12:$L$13,3)</f>
        <v>65.875</v>
      </c>
      <c r="G3" s="8">
        <f>ABS(C3-F3)</f>
        <v>8.125</v>
      </c>
      <c r="H3" s="19"/>
      <c r="I3" s="9" t="s">
        <v>44</v>
      </c>
      <c r="J3" t="s">
        <v>55</v>
      </c>
      <c r="K3" s="12" t="s">
        <v>80</v>
      </c>
      <c r="L3" s="11" t="s">
        <v>46</v>
      </c>
      <c r="M3" t="s">
        <v>56</v>
      </c>
      <c r="O3" s="13" t="s">
        <v>48</v>
      </c>
    </row>
    <row r="4" spans="1:16" x14ac:dyDescent="0.2">
      <c r="A4" t="s">
        <v>39</v>
      </c>
      <c r="B4" t="s">
        <v>41</v>
      </c>
      <c r="C4">
        <v>23</v>
      </c>
      <c r="D4">
        <v>45.6</v>
      </c>
      <c r="E4">
        <f t="shared" ref="E4:E17" si="0">ABS(C4-D4)</f>
        <v>22.6</v>
      </c>
      <c r="F4" s="8">
        <f t="shared" ref="F4:F17" si="1">VLOOKUP($B4,$I$12:$L$13,3)</f>
        <v>22.428571428571427</v>
      </c>
      <c r="G4" s="8">
        <f t="shared" ref="G4:G17" si="2">ABS(C4-F4)</f>
        <v>0.57142857142857295</v>
      </c>
      <c r="I4" s="10" t="s">
        <v>38</v>
      </c>
      <c r="J4">
        <v>6</v>
      </c>
      <c r="K4" s="12">
        <v>69.666666666666671</v>
      </c>
      <c r="L4" s="11">
        <v>6.7428974978614669</v>
      </c>
      <c r="M4" s="15">
        <f>(J4/J6)*L4+(J5/J6)*L5</f>
        <v>13.072610796536352</v>
      </c>
    </row>
    <row r="5" spans="1:16" x14ac:dyDescent="0.2">
      <c r="A5" t="s">
        <v>38</v>
      </c>
      <c r="B5" t="s">
        <v>40</v>
      </c>
      <c r="C5">
        <v>61</v>
      </c>
      <c r="D5">
        <v>45.6</v>
      </c>
      <c r="E5">
        <f t="shared" si="0"/>
        <v>15.399999999999999</v>
      </c>
      <c r="F5" s="8">
        <f t="shared" si="1"/>
        <v>65.875</v>
      </c>
      <c r="G5" s="8">
        <f t="shared" si="2"/>
        <v>4.875</v>
      </c>
      <c r="I5" s="10" t="s">
        <v>39</v>
      </c>
      <c r="J5">
        <v>9</v>
      </c>
      <c r="K5" s="12">
        <v>29.555555555555557</v>
      </c>
      <c r="L5" s="11">
        <v>17.29241966231961</v>
      </c>
      <c r="M5" s="8"/>
      <c r="O5" t="s">
        <v>50</v>
      </c>
      <c r="P5" t="s">
        <v>51</v>
      </c>
    </row>
    <row r="6" spans="1:16" x14ac:dyDescent="0.2">
      <c r="A6" t="s">
        <v>38</v>
      </c>
      <c r="B6" t="s">
        <v>40</v>
      </c>
      <c r="C6">
        <v>74</v>
      </c>
      <c r="D6">
        <v>45.6</v>
      </c>
      <c r="E6">
        <f t="shared" si="0"/>
        <v>28.4</v>
      </c>
      <c r="F6" s="8">
        <f t="shared" si="1"/>
        <v>65.875</v>
      </c>
      <c r="G6" s="8">
        <f t="shared" si="2"/>
        <v>8.125</v>
      </c>
      <c r="I6" s="10" t="s">
        <v>45</v>
      </c>
      <c r="J6">
        <v>15</v>
      </c>
      <c r="K6" s="12">
        <v>45.6</v>
      </c>
      <c r="L6" s="11">
        <v>24.511804736260675</v>
      </c>
      <c r="M6" s="8"/>
    </row>
    <row r="7" spans="1:16" ht="16" x14ac:dyDescent="0.2">
      <c r="A7" t="s">
        <v>39</v>
      </c>
      <c r="B7" t="s">
        <v>41</v>
      </c>
      <c r="C7">
        <v>25</v>
      </c>
      <c r="D7">
        <v>45.6</v>
      </c>
      <c r="E7">
        <f t="shared" si="0"/>
        <v>20.6</v>
      </c>
      <c r="F7" s="8">
        <f t="shared" si="1"/>
        <v>22.428571428571427</v>
      </c>
      <c r="G7" s="8">
        <f t="shared" si="2"/>
        <v>2.571428571428573</v>
      </c>
      <c r="O7" t="s">
        <v>52</v>
      </c>
      <c r="P7" s="14" t="s">
        <v>59</v>
      </c>
    </row>
    <row r="8" spans="1:16" x14ac:dyDescent="0.2">
      <c r="A8" t="s">
        <v>38</v>
      </c>
      <c r="B8" t="s">
        <v>40</v>
      </c>
      <c r="C8">
        <v>61</v>
      </c>
      <c r="D8">
        <v>45.6</v>
      </c>
      <c r="E8">
        <f t="shared" si="0"/>
        <v>15.399999999999999</v>
      </c>
      <c r="F8" s="8">
        <f t="shared" si="1"/>
        <v>65.875</v>
      </c>
      <c r="G8" s="8">
        <f t="shared" si="2"/>
        <v>4.875</v>
      </c>
      <c r="L8" s="13" t="s">
        <v>62</v>
      </c>
      <c r="M8" s="16">
        <f>$C$20-M4</f>
        <v>11.439193939724323</v>
      </c>
    </row>
    <row r="9" spans="1:16" x14ac:dyDescent="0.2">
      <c r="A9" t="s">
        <v>39</v>
      </c>
      <c r="B9" t="s">
        <v>40</v>
      </c>
      <c r="C9">
        <v>54</v>
      </c>
      <c r="D9">
        <v>45.6</v>
      </c>
      <c r="E9">
        <f t="shared" si="0"/>
        <v>8.3999999999999986</v>
      </c>
      <c r="F9" s="8">
        <f t="shared" si="1"/>
        <v>65.875</v>
      </c>
      <c r="G9" s="8">
        <f t="shared" si="2"/>
        <v>11.875</v>
      </c>
      <c r="O9" t="s">
        <v>53</v>
      </c>
      <c r="P9" t="s">
        <v>60</v>
      </c>
    </row>
    <row r="10" spans="1:16" x14ac:dyDescent="0.2">
      <c r="A10" t="s">
        <v>39</v>
      </c>
      <c r="B10" t="s">
        <v>41</v>
      </c>
      <c r="C10">
        <v>42</v>
      </c>
      <c r="D10">
        <v>45.6</v>
      </c>
      <c r="E10">
        <f t="shared" si="0"/>
        <v>3.6000000000000014</v>
      </c>
      <c r="F10" s="8">
        <f t="shared" si="1"/>
        <v>22.428571428571427</v>
      </c>
      <c r="G10" s="8">
        <f t="shared" si="2"/>
        <v>19.571428571428573</v>
      </c>
      <c r="I10" s="13" t="s">
        <v>86</v>
      </c>
    </row>
    <row r="11" spans="1:16" x14ac:dyDescent="0.2">
      <c r="A11" t="s">
        <v>39</v>
      </c>
      <c r="B11" t="s">
        <v>40</v>
      </c>
      <c r="C11">
        <v>55</v>
      </c>
      <c r="D11">
        <v>45.6</v>
      </c>
      <c r="E11">
        <f t="shared" si="0"/>
        <v>9.3999999999999986</v>
      </c>
      <c r="F11" s="8">
        <f t="shared" si="1"/>
        <v>65.875</v>
      </c>
      <c r="G11" s="8">
        <f t="shared" si="2"/>
        <v>10.875</v>
      </c>
      <c r="I11" s="9" t="s">
        <v>44</v>
      </c>
      <c r="J11" t="s">
        <v>63</v>
      </c>
      <c r="K11" s="12" t="s">
        <v>80</v>
      </c>
      <c r="L11" s="8" t="s">
        <v>46</v>
      </c>
      <c r="O11" t="s">
        <v>54</v>
      </c>
      <c r="P11" t="s">
        <v>57</v>
      </c>
    </row>
    <row r="12" spans="1:16" x14ac:dyDescent="0.2">
      <c r="A12" t="s">
        <v>38</v>
      </c>
      <c r="B12" t="s">
        <v>40</v>
      </c>
      <c r="C12">
        <v>75</v>
      </c>
      <c r="D12">
        <v>45.6</v>
      </c>
      <c r="E12">
        <f t="shared" si="0"/>
        <v>29.4</v>
      </c>
      <c r="F12" s="8">
        <f t="shared" si="1"/>
        <v>65.875</v>
      </c>
      <c r="G12" s="8">
        <f t="shared" si="2"/>
        <v>9.125</v>
      </c>
      <c r="I12" s="10" t="s">
        <v>40</v>
      </c>
      <c r="J12">
        <v>8</v>
      </c>
      <c r="K12" s="12">
        <v>65.875</v>
      </c>
      <c r="L12" s="8">
        <v>9.0465068238677464</v>
      </c>
      <c r="M12" s="15">
        <f>(J12/J14)*L12+(J13/J14)*L13</f>
        <v>10.185428257507001</v>
      </c>
    </row>
    <row r="13" spans="1:16" x14ac:dyDescent="0.2">
      <c r="A13" t="s">
        <v>39</v>
      </c>
      <c r="B13" t="s">
        <v>41</v>
      </c>
      <c r="C13">
        <v>13</v>
      </c>
      <c r="D13">
        <v>45.6</v>
      </c>
      <c r="E13">
        <f t="shared" si="0"/>
        <v>32.6</v>
      </c>
      <c r="F13" s="8">
        <f t="shared" si="1"/>
        <v>22.428571428571427</v>
      </c>
      <c r="G13" s="8">
        <f t="shared" si="2"/>
        <v>9.428571428571427</v>
      </c>
      <c r="I13" s="10" t="s">
        <v>41</v>
      </c>
      <c r="J13">
        <v>7</v>
      </c>
      <c r="K13" s="12">
        <v>22.428571428571427</v>
      </c>
      <c r="L13" s="8">
        <v>11.487052753094719</v>
      </c>
      <c r="O13" t="s">
        <v>58</v>
      </c>
      <c r="P13" t="s">
        <v>61</v>
      </c>
    </row>
    <row r="14" spans="1:16" x14ac:dyDescent="0.2">
      <c r="A14" t="s">
        <v>38</v>
      </c>
      <c r="B14" t="s">
        <v>40</v>
      </c>
      <c r="C14">
        <v>73</v>
      </c>
      <c r="D14">
        <v>45.6</v>
      </c>
      <c r="E14">
        <f t="shared" si="0"/>
        <v>27.4</v>
      </c>
      <c r="F14" s="8">
        <f t="shared" si="1"/>
        <v>65.875</v>
      </c>
      <c r="G14" s="8">
        <f t="shared" si="2"/>
        <v>7.125</v>
      </c>
      <c r="I14" s="10" t="s">
        <v>45</v>
      </c>
      <c r="J14">
        <v>15</v>
      </c>
      <c r="K14" s="12">
        <v>45.6</v>
      </c>
      <c r="L14" s="8">
        <v>24.511804736260675</v>
      </c>
    </row>
    <row r="15" spans="1:16" x14ac:dyDescent="0.2">
      <c r="A15" t="s">
        <v>39</v>
      </c>
      <c r="B15" t="s">
        <v>41</v>
      </c>
      <c r="C15">
        <v>31</v>
      </c>
      <c r="D15">
        <v>45.6</v>
      </c>
      <c r="E15">
        <f t="shared" si="0"/>
        <v>14.600000000000001</v>
      </c>
      <c r="F15" s="8">
        <f t="shared" si="1"/>
        <v>22.428571428571427</v>
      </c>
      <c r="G15" s="8">
        <f t="shared" si="2"/>
        <v>8.571428571428573</v>
      </c>
      <c r="O15" t="s">
        <v>64</v>
      </c>
      <c r="P15" t="s">
        <v>67</v>
      </c>
    </row>
    <row r="16" spans="1:16" x14ac:dyDescent="0.2">
      <c r="A16" t="s">
        <v>39</v>
      </c>
      <c r="B16" t="s">
        <v>41</v>
      </c>
      <c r="C16">
        <v>12</v>
      </c>
      <c r="D16">
        <v>45.6</v>
      </c>
      <c r="E16">
        <f t="shared" si="0"/>
        <v>33.6</v>
      </c>
      <c r="F16" s="8">
        <f t="shared" si="1"/>
        <v>22.428571428571427</v>
      </c>
      <c r="G16" s="8">
        <f t="shared" si="2"/>
        <v>10.428571428571427</v>
      </c>
      <c r="L16" s="13" t="s">
        <v>156</v>
      </c>
      <c r="M16" s="16">
        <f>$C$20-M12</f>
        <v>14.326376478753675</v>
      </c>
    </row>
    <row r="17" spans="1:16" x14ac:dyDescent="0.2">
      <c r="A17" t="s">
        <v>39</v>
      </c>
      <c r="B17" t="s">
        <v>41</v>
      </c>
      <c r="C17">
        <v>11</v>
      </c>
      <c r="D17">
        <v>45.6</v>
      </c>
      <c r="E17">
        <f t="shared" si="0"/>
        <v>34.6</v>
      </c>
      <c r="F17" s="8">
        <f t="shared" si="1"/>
        <v>22.428571428571427</v>
      </c>
      <c r="G17" s="8">
        <f t="shared" si="2"/>
        <v>11.428571428571427</v>
      </c>
      <c r="O17" t="s">
        <v>65</v>
      </c>
      <c r="P17" t="s">
        <v>66</v>
      </c>
    </row>
    <row r="19" spans="1:16" x14ac:dyDescent="0.2">
      <c r="B19" s="17" t="s">
        <v>42</v>
      </c>
      <c r="C19" s="17">
        <f>AVERAGE(C3:C17)</f>
        <v>45.6</v>
      </c>
      <c r="E19" s="16">
        <f>AVERAGE(E3:E17)</f>
        <v>21.626666666666672</v>
      </c>
      <c r="G19" s="16">
        <f>AVERAGE(G3:G17)</f>
        <v>8.5047619047619047</v>
      </c>
      <c r="I19" s="17" t="s">
        <v>74</v>
      </c>
      <c r="J19" s="8">
        <f>E19</f>
        <v>21.626666666666672</v>
      </c>
      <c r="O19" t="s">
        <v>68</v>
      </c>
      <c r="P19" t="s">
        <v>69</v>
      </c>
    </row>
    <row r="20" spans="1:16" x14ac:dyDescent="0.2">
      <c r="B20" s="17" t="s">
        <v>43</v>
      </c>
      <c r="C20" s="16">
        <f>_xlfn.STDEV.S(C3:C17)</f>
        <v>24.511804736260675</v>
      </c>
      <c r="I20" s="17" t="s">
        <v>84</v>
      </c>
      <c r="J20" s="8">
        <f>G19</f>
        <v>8.5047619047619047</v>
      </c>
    </row>
    <row r="21" spans="1:16" x14ac:dyDescent="0.2">
      <c r="B21" s="17"/>
      <c r="C21" s="17"/>
      <c r="O21" t="s">
        <v>75</v>
      </c>
      <c r="P21" t="s">
        <v>77</v>
      </c>
    </row>
    <row r="22" spans="1:16" x14ac:dyDescent="0.2">
      <c r="B22" s="17" t="s">
        <v>8</v>
      </c>
      <c r="C22" s="17">
        <f>SUM(C3:C17)</f>
        <v>684</v>
      </c>
    </row>
    <row r="23" spans="1:16" x14ac:dyDescent="0.2">
      <c r="O23" t="s">
        <v>76</v>
      </c>
      <c r="P23" t="s">
        <v>78</v>
      </c>
    </row>
    <row r="25" spans="1:16" x14ac:dyDescent="0.2">
      <c r="O25" t="s">
        <v>79</v>
      </c>
      <c r="P25" t="s">
        <v>81</v>
      </c>
    </row>
    <row r="27" spans="1:16" x14ac:dyDescent="0.2">
      <c r="A27" s="13" t="s">
        <v>93</v>
      </c>
      <c r="O27" t="s">
        <v>87</v>
      </c>
      <c r="P27" t="s">
        <v>88</v>
      </c>
    </row>
    <row r="29" spans="1:16" x14ac:dyDescent="0.2">
      <c r="O29" t="s">
        <v>89</v>
      </c>
      <c r="P29" t="s">
        <v>90</v>
      </c>
    </row>
    <row r="31" spans="1:16" x14ac:dyDescent="0.2">
      <c r="O31" t="s">
        <v>91</v>
      </c>
      <c r="P31" t="s">
        <v>92</v>
      </c>
    </row>
    <row r="33" spans="15:16" x14ac:dyDescent="0.2">
      <c r="O33" t="s">
        <v>94</v>
      </c>
      <c r="P33" t="s">
        <v>95</v>
      </c>
    </row>
    <row r="36" spans="15:16" x14ac:dyDescent="0.2">
      <c r="O36" s="13" t="s">
        <v>96</v>
      </c>
      <c r="P36" s="13" t="s">
        <v>97</v>
      </c>
    </row>
    <row r="37" spans="15:16" x14ac:dyDescent="0.2">
      <c r="P37" t="s">
        <v>98</v>
      </c>
    </row>
    <row r="38" spans="15:16" x14ac:dyDescent="0.2">
      <c r="P38" t="s">
        <v>99</v>
      </c>
    </row>
    <row r="40" spans="15:16" x14ac:dyDescent="0.2">
      <c r="P40" s="13" t="s">
        <v>100</v>
      </c>
    </row>
  </sheetData>
  <mergeCells count="3">
    <mergeCell ref="A1:C1"/>
    <mergeCell ref="D1:E1"/>
    <mergeCell ref="F1:G1"/>
  </mergeCells>
  <pageMargins left="0.7" right="0.7" top="0.75" bottom="0.75" header="0.3" footer="0.3"/>
  <pageSetup orientation="portrait" horizontalDpi="90" verticalDpi="9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86CB4-F513-4B27-9F45-52A53FC6699C}">
  <dimension ref="A1:T35"/>
  <sheetViews>
    <sheetView zoomScale="96" workbookViewId="0">
      <selection activeCell="G26" sqref="G26"/>
    </sheetView>
  </sheetViews>
  <sheetFormatPr baseColWidth="10" defaultColWidth="8.83203125" defaultRowHeight="15" x14ac:dyDescent="0.2"/>
  <cols>
    <col min="4" max="4" width="22.1640625" bestFit="1" customWidth="1"/>
    <col min="7" max="7" width="20.1640625" bestFit="1" customWidth="1"/>
    <col min="16" max="16" width="27.6640625" bestFit="1" customWidth="1"/>
  </cols>
  <sheetData>
    <row r="1" spans="1:14" x14ac:dyDescent="0.2">
      <c r="A1" s="1" t="s">
        <v>0</v>
      </c>
      <c r="B1" s="1" t="s">
        <v>1</v>
      </c>
      <c r="E1" t="s">
        <v>22</v>
      </c>
      <c r="F1" s="7" t="s">
        <v>23</v>
      </c>
      <c r="M1" s="1" t="s">
        <v>14</v>
      </c>
      <c r="N1" s="1" t="s">
        <v>1</v>
      </c>
    </row>
    <row r="2" spans="1:14" x14ac:dyDescent="0.2">
      <c r="A2" t="s">
        <v>2</v>
      </c>
      <c r="B2" t="s">
        <v>3</v>
      </c>
      <c r="E2" s="5"/>
      <c r="M2">
        <v>9</v>
      </c>
      <c r="N2" t="s">
        <v>3</v>
      </c>
    </row>
    <row r="3" spans="1:14" x14ac:dyDescent="0.2">
      <c r="A3" t="s">
        <v>2</v>
      </c>
      <c r="B3" t="s">
        <v>3</v>
      </c>
      <c r="E3" t="s">
        <v>24</v>
      </c>
      <c r="M3">
        <v>9</v>
      </c>
      <c r="N3" t="s">
        <v>3</v>
      </c>
    </row>
    <row r="4" spans="1:14" x14ac:dyDescent="0.2">
      <c r="A4" t="s">
        <v>2</v>
      </c>
      <c r="B4" t="s">
        <v>4</v>
      </c>
      <c r="E4" t="s">
        <v>26</v>
      </c>
      <c r="M4">
        <v>9</v>
      </c>
      <c r="N4" t="s">
        <v>4</v>
      </c>
    </row>
    <row r="5" spans="1:14" x14ac:dyDescent="0.2">
      <c r="A5" t="s">
        <v>2</v>
      </c>
      <c r="B5" t="s">
        <v>4</v>
      </c>
      <c r="E5" t="s">
        <v>25</v>
      </c>
      <c r="M5">
        <v>9</v>
      </c>
      <c r="N5" t="s">
        <v>4</v>
      </c>
    </row>
    <row r="6" spans="1:14" x14ac:dyDescent="0.2">
      <c r="A6" t="s">
        <v>2</v>
      </c>
      <c r="B6" t="s">
        <v>4</v>
      </c>
      <c r="M6">
        <v>9</v>
      </c>
      <c r="N6" t="s">
        <v>4</v>
      </c>
    </row>
    <row r="7" spans="1:14" x14ac:dyDescent="0.2">
      <c r="A7" t="s">
        <v>2</v>
      </c>
      <c r="B7" t="s">
        <v>4</v>
      </c>
      <c r="M7">
        <v>9</v>
      </c>
      <c r="N7" t="s">
        <v>4</v>
      </c>
    </row>
    <row r="8" spans="1:14" x14ac:dyDescent="0.2">
      <c r="A8" t="s">
        <v>2</v>
      </c>
      <c r="B8" t="s">
        <v>4</v>
      </c>
      <c r="M8">
        <v>9</v>
      </c>
      <c r="N8" t="s">
        <v>4</v>
      </c>
    </row>
    <row r="9" spans="1:14" x14ac:dyDescent="0.2">
      <c r="A9" t="s">
        <v>2</v>
      </c>
      <c r="B9" t="s">
        <v>4</v>
      </c>
      <c r="M9">
        <v>9</v>
      </c>
      <c r="N9" t="s">
        <v>4</v>
      </c>
    </row>
    <row r="10" spans="1:14" x14ac:dyDescent="0.2">
      <c r="A10" t="s">
        <v>2</v>
      </c>
      <c r="B10" t="s">
        <v>4</v>
      </c>
      <c r="M10">
        <v>9</v>
      </c>
      <c r="N10" t="s">
        <v>4</v>
      </c>
    </row>
    <row r="11" spans="1:14" x14ac:dyDescent="0.2">
      <c r="A11" t="s">
        <v>2</v>
      </c>
      <c r="B11" t="s">
        <v>4</v>
      </c>
      <c r="M11">
        <v>9</v>
      </c>
      <c r="N11" t="s">
        <v>4</v>
      </c>
    </row>
    <row r="12" spans="1:14" x14ac:dyDescent="0.2">
      <c r="A12" t="s">
        <v>5</v>
      </c>
      <c r="B12" t="s">
        <v>3</v>
      </c>
      <c r="M12">
        <v>9</v>
      </c>
      <c r="N12" t="s">
        <v>3</v>
      </c>
    </row>
    <row r="13" spans="1:14" x14ac:dyDescent="0.2">
      <c r="A13" t="s">
        <v>5</v>
      </c>
      <c r="B13" t="s">
        <v>3</v>
      </c>
      <c r="M13">
        <v>9</v>
      </c>
      <c r="N13" t="s">
        <v>3</v>
      </c>
    </row>
    <row r="14" spans="1:14" x14ac:dyDescent="0.2">
      <c r="A14" t="s">
        <v>5</v>
      </c>
      <c r="B14" t="s">
        <v>3</v>
      </c>
      <c r="M14">
        <v>9</v>
      </c>
      <c r="N14" t="s">
        <v>3</v>
      </c>
    </row>
    <row r="15" spans="1:14" x14ac:dyDescent="0.2">
      <c r="A15" t="s">
        <v>5</v>
      </c>
      <c r="B15" t="s">
        <v>3</v>
      </c>
      <c r="M15">
        <v>9</v>
      </c>
      <c r="N15" t="s">
        <v>3</v>
      </c>
    </row>
    <row r="16" spans="1:14" x14ac:dyDescent="0.2">
      <c r="A16" t="s">
        <v>5</v>
      </c>
      <c r="B16" t="s">
        <v>3</v>
      </c>
      <c r="M16">
        <v>10</v>
      </c>
      <c r="N16" t="s">
        <v>3</v>
      </c>
    </row>
    <row r="17" spans="1:20" x14ac:dyDescent="0.2">
      <c r="A17" t="s">
        <v>5</v>
      </c>
      <c r="B17" t="s">
        <v>3</v>
      </c>
      <c r="D17" t="s">
        <v>27</v>
      </c>
      <c r="E17">
        <f>-0.2*(LOG(0.2,2)) -0.8*(LOG(0.8,2))</f>
        <v>0.72192809488736231</v>
      </c>
      <c r="G17" t="s">
        <v>28</v>
      </c>
      <c r="H17">
        <f>-0.65*(LOG(0.65,2)) -0.35*(LOG(0.35,2))</f>
        <v>0.93406805537549098</v>
      </c>
      <c r="M17">
        <v>10</v>
      </c>
      <c r="N17" t="s">
        <v>3</v>
      </c>
      <c r="P17" t="s">
        <v>30</v>
      </c>
      <c r="Q17">
        <f>-6/14*(LOG(6/14,2)) - 8/14*(LOG(8/14,2))</f>
        <v>0.98522813603425163</v>
      </c>
      <c r="S17" t="s">
        <v>31</v>
      </c>
      <c r="T17">
        <f>-9/16*(LOG(9/16,2))-7/16*(LOG(7/16,2))</f>
        <v>0.98869940828849745</v>
      </c>
    </row>
    <row r="18" spans="1:20" x14ac:dyDescent="0.2">
      <c r="A18" t="s">
        <v>5</v>
      </c>
      <c r="B18" t="s">
        <v>3</v>
      </c>
      <c r="D18" t="s">
        <v>29</v>
      </c>
      <c r="E18">
        <f>10/30*(E17)+20/30*(H17)</f>
        <v>0.86335473521278139</v>
      </c>
      <c r="M18">
        <v>10</v>
      </c>
      <c r="N18" t="s">
        <v>3</v>
      </c>
      <c r="P18" t="s">
        <v>32</v>
      </c>
      <c r="Q18">
        <f>14/30*Q17+16/30*T17</f>
        <v>0.98707948123651601</v>
      </c>
    </row>
    <row r="19" spans="1:20" x14ac:dyDescent="0.2">
      <c r="A19" t="s">
        <v>5</v>
      </c>
      <c r="B19" t="s">
        <v>3</v>
      </c>
      <c r="M19">
        <v>10</v>
      </c>
      <c r="N19" t="s">
        <v>3</v>
      </c>
    </row>
    <row r="20" spans="1:20" x14ac:dyDescent="0.2">
      <c r="A20" t="s">
        <v>5</v>
      </c>
      <c r="B20" t="s">
        <v>3</v>
      </c>
      <c r="D20" t="s">
        <v>33</v>
      </c>
      <c r="E20" t="s">
        <v>34</v>
      </c>
      <c r="M20">
        <v>10</v>
      </c>
      <c r="N20" t="s">
        <v>3</v>
      </c>
      <c r="P20" t="s">
        <v>33</v>
      </c>
      <c r="Q20" t="s">
        <v>34</v>
      </c>
    </row>
    <row r="21" spans="1:20" x14ac:dyDescent="0.2">
      <c r="A21" t="s">
        <v>5</v>
      </c>
      <c r="B21" t="s">
        <v>3</v>
      </c>
      <c r="E21" s="2">
        <f>1-E18</f>
        <v>0.13664526478721861</v>
      </c>
      <c r="M21">
        <v>10</v>
      </c>
      <c r="N21" t="s">
        <v>3</v>
      </c>
      <c r="Q21" s="2">
        <f>1-Q18</f>
        <v>1.292051876348399E-2</v>
      </c>
    </row>
    <row r="22" spans="1:20" x14ac:dyDescent="0.2">
      <c r="A22" t="s">
        <v>5</v>
      </c>
      <c r="B22" t="s">
        <v>3</v>
      </c>
      <c r="M22">
        <v>10</v>
      </c>
      <c r="N22" t="s">
        <v>3</v>
      </c>
    </row>
    <row r="23" spans="1:20" x14ac:dyDescent="0.2">
      <c r="A23" t="s">
        <v>5</v>
      </c>
      <c r="B23" t="s">
        <v>3</v>
      </c>
      <c r="M23">
        <v>10</v>
      </c>
      <c r="N23" t="s">
        <v>3</v>
      </c>
    </row>
    <row r="24" spans="1:20" x14ac:dyDescent="0.2">
      <c r="A24" t="s">
        <v>5</v>
      </c>
      <c r="B24" t="s">
        <v>3</v>
      </c>
      <c r="D24" t="s">
        <v>35</v>
      </c>
      <c r="M24">
        <v>10</v>
      </c>
      <c r="N24" t="s">
        <v>3</v>
      </c>
    </row>
    <row r="25" spans="1:20" x14ac:dyDescent="0.2">
      <c r="A25" t="s">
        <v>5</v>
      </c>
      <c r="B25" t="s">
        <v>4</v>
      </c>
      <c r="D25" t="s">
        <v>36</v>
      </c>
      <c r="E25" s="2">
        <f>-15/30*(LOG(15/30,2))-15/30*(LOG(15/30,2))</f>
        <v>1</v>
      </c>
      <c r="F25" t="s">
        <v>37</v>
      </c>
      <c r="M25">
        <v>10</v>
      </c>
      <c r="N25" t="s">
        <v>4</v>
      </c>
    </row>
    <row r="26" spans="1:20" x14ac:dyDescent="0.2">
      <c r="A26" t="s">
        <v>5</v>
      </c>
      <c r="B26" t="s">
        <v>4</v>
      </c>
      <c r="M26">
        <v>10</v>
      </c>
      <c r="N26" t="s">
        <v>4</v>
      </c>
    </row>
    <row r="27" spans="1:20" x14ac:dyDescent="0.2">
      <c r="A27" t="s">
        <v>5</v>
      </c>
      <c r="B27" t="s">
        <v>4</v>
      </c>
      <c r="D27" t="s">
        <v>33</v>
      </c>
      <c r="E27" t="s">
        <v>34</v>
      </c>
      <c r="M27">
        <v>10</v>
      </c>
      <c r="N27" t="s">
        <v>4</v>
      </c>
    </row>
    <row r="28" spans="1:20" x14ac:dyDescent="0.2">
      <c r="A28" t="s">
        <v>5</v>
      </c>
      <c r="B28" t="s">
        <v>4</v>
      </c>
      <c r="E28" s="2">
        <f>1-E25</f>
        <v>0</v>
      </c>
      <c r="M28">
        <v>10</v>
      </c>
      <c r="N28" t="s">
        <v>4</v>
      </c>
    </row>
    <row r="29" spans="1:20" x14ac:dyDescent="0.2">
      <c r="A29" t="s">
        <v>5</v>
      </c>
      <c r="B29" t="s">
        <v>4</v>
      </c>
      <c r="M29">
        <v>10</v>
      </c>
      <c r="N29" t="s">
        <v>4</v>
      </c>
    </row>
    <row r="30" spans="1:20" x14ac:dyDescent="0.2">
      <c r="A30" t="s">
        <v>5</v>
      </c>
      <c r="B30" t="s">
        <v>4</v>
      </c>
      <c r="M30">
        <v>10</v>
      </c>
      <c r="N30" t="s">
        <v>4</v>
      </c>
    </row>
    <row r="31" spans="1:20" x14ac:dyDescent="0.2">
      <c r="A31" t="s">
        <v>5</v>
      </c>
      <c r="B31" t="s">
        <v>4</v>
      </c>
      <c r="M31">
        <v>10</v>
      </c>
      <c r="N31" t="s">
        <v>4</v>
      </c>
    </row>
    <row r="35" spans="1:12" ht="18" x14ac:dyDescent="0.2">
      <c r="A35" s="13" t="s">
        <v>22</v>
      </c>
      <c r="L35" s="38" t="s">
        <v>241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FC1D-1AC6-4195-9729-78C77C633F5B}">
  <dimension ref="A1:Q31"/>
  <sheetViews>
    <sheetView tabSelected="1" zoomScale="171" workbookViewId="0">
      <selection activeCell="N28" sqref="N28"/>
    </sheetView>
  </sheetViews>
  <sheetFormatPr baseColWidth="10" defaultColWidth="8.83203125" defaultRowHeight="15" x14ac:dyDescent="0.2"/>
  <cols>
    <col min="1" max="1" width="14.83203125" customWidth="1"/>
    <col min="5" max="5" width="26.33203125" bestFit="1" customWidth="1"/>
    <col min="6" max="6" width="4.6640625" bestFit="1" customWidth="1"/>
    <col min="8" max="8" width="18.33203125" bestFit="1" customWidth="1"/>
    <col min="13" max="13" width="24.5" bestFit="1" customWidth="1"/>
  </cols>
  <sheetData>
    <row r="1" spans="1:17" x14ac:dyDescent="0.2">
      <c r="A1" s="42" t="s">
        <v>0</v>
      </c>
      <c r="B1" s="42" t="s">
        <v>245</v>
      </c>
      <c r="E1" t="s">
        <v>8</v>
      </c>
      <c r="F1">
        <v>30</v>
      </c>
      <c r="K1" s="1" t="s">
        <v>14</v>
      </c>
      <c r="L1" s="1" t="s">
        <v>1</v>
      </c>
      <c r="O1" t="s">
        <v>8</v>
      </c>
      <c r="P1">
        <v>30</v>
      </c>
    </row>
    <row r="2" spans="1:17" x14ac:dyDescent="0.2">
      <c r="A2" t="s">
        <v>2</v>
      </c>
      <c r="B2" t="s">
        <v>3</v>
      </c>
      <c r="E2" t="s">
        <v>6</v>
      </c>
      <c r="F2">
        <f>COUNTA(A2:A11)</f>
        <v>10</v>
      </c>
      <c r="H2" s="2"/>
      <c r="K2">
        <v>9</v>
      </c>
      <c r="L2" t="s">
        <v>3</v>
      </c>
      <c r="N2" s="4"/>
      <c r="O2" t="s">
        <v>15</v>
      </c>
      <c r="P2">
        <v>14</v>
      </c>
    </row>
    <row r="3" spans="1:17" x14ac:dyDescent="0.2">
      <c r="A3" t="s">
        <v>2</v>
      </c>
      <c r="B3" t="s">
        <v>3</v>
      </c>
      <c r="E3" t="s">
        <v>7</v>
      </c>
      <c r="F3">
        <f>COUNTA(A12:A31)</f>
        <v>20</v>
      </c>
      <c r="H3" s="2"/>
      <c r="I3" s="2"/>
      <c r="K3">
        <v>9</v>
      </c>
      <c r="L3" t="s">
        <v>3</v>
      </c>
      <c r="O3" t="s">
        <v>16</v>
      </c>
      <c r="P3">
        <v>16</v>
      </c>
    </row>
    <row r="4" spans="1:17" x14ac:dyDescent="0.2">
      <c r="A4" t="s">
        <v>2</v>
      </c>
      <c r="B4" t="s">
        <v>4</v>
      </c>
      <c r="E4" s="41" t="s">
        <v>243</v>
      </c>
      <c r="F4" s="41">
        <v>15</v>
      </c>
      <c r="K4">
        <v>9</v>
      </c>
      <c r="L4" t="s">
        <v>4</v>
      </c>
    </row>
    <row r="5" spans="1:17" x14ac:dyDescent="0.2">
      <c r="A5" t="s">
        <v>2</v>
      </c>
      <c r="B5" t="s">
        <v>4</v>
      </c>
      <c r="E5" t="s">
        <v>244</v>
      </c>
      <c r="F5" s="2">
        <f>15/30</f>
        <v>0.5</v>
      </c>
      <c r="K5">
        <v>9</v>
      </c>
      <c r="L5" t="s">
        <v>4</v>
      </c>
    </row>
    <row r="6" spans="1:17" x14ac:dyDescent="0.2">
      <c r="A6" t="s">
        <v>2</v>
      </c>
      <c r="B6" t="s">
        <v>4</v>
      </c>
      <c r="K6">
        <v>9</v>
      </c>
      <c r="L6" t="s">
        <v>4</v>
      </c>
    </row>
    <row r="7" spans="1:17" x14ac:dyDescent="0.2">
      <c r="A7" t="s">
        <v>2</v>
      </c>
      <c r="B7" t="s">
        <v>4</v>
      </c>
      <c r="K7">
        <v>9</v>
      </c>
      <c r="L7" t="s">
        <v>4</v>
      </c>
    </row>
    <row r="8" spans="1:17" x14ac:dyDescent="0.2">
      <c r="A8" t="s">
        <v>2</v>
      </c>
      <c r="B8" t="s">
        <v>4</v>
      </c>
      <c r="K8">
        <v>9</v>
      </c>
      <c r="L8" t="s">
        <v>4</v>
      </c>
    </row>
    <row r="9" spans="1:17" x14ac:dyDescent="0.2">
      <c r="A9" t="s">
        <v>2</v>
      </c>
      <c r="B9" t="s">
        <v>4</v>
      </c>
      <c r="K9">
        <v>9</v>
      </c>
      <c r="L9" t="s">
        <v>4</v>
      </c>
    </row>
    <row r="10" spans="1:17" x14ac:dyDescent="0.2">
      <c r="A10" t="s">
        <v>2</v>
      </c>
      <c r="B10" t="s">
        <v>4</v>
      </c>
      <c r="K10">
        <v>9</v>
      </c>
      <c r="L10" t="s">
        <v>4</v>
      </c>
    </row>
    <row r="11" spans="1:17" x14ac:dyDescent="0.2">
      <c r="A11" t="s">
        <v>2</v>
      </c>
      <c r="B11" t="s">
        <v>4</v>
      </c>
      <c r="K11">
        <v>9</v>
      </c>
      <c r="L11" t="s">
        <v>4</v>
      </c>
    </row>
    <row r="12" spans="1:17" x14ac:dyDescent="0.2">
      <c r="A12" t="s">
        <v>5</v>
      </c>
      <c r="B12" t="s">
        <v>3</v>
      </c>
      <c r="K12">
        <v>9</v>
      </c>
      <c r="L12" t="s">
        <v>3</v>
      </c>
    </row>
    <row r="13" spans="1:17" x14ac:dyDescent="0.2">
      <c r="A13" t="s">
        <v>5</v>
      </c>
      <c r="B13" t="s">
        <v>3</v>
      </c>
      <c r="K13">
        <v>9</v>
      </c>
      <c r="L13" t="s">
        <v>3</v>
      </c>
    </row>
    <row r="14" spans="1:17" x14ac:dyDescent="0.2">
      <c r="A14" t="s">
        <v>5</v>
      </c>
      <c r="B14" t="s">
        <v>3</v>
      </c>
      <c r="K14">
        <v>9</v>
      </c>
      <c r="L14" t="s">
        <v>3</v>
      </c>
    </row>
    <row r="15" spans="1:17" x14ac:dyDescent="0.2">
      <c r="A15" t="s">
        <v>5</v>
      </c>
      <c r="B15" t="s">
        <v>3</v>
      </c>
      <c r="E15" t="s">
        <v>9</v>
      </c>
      <c r="F15" s="2">
        <f>2/10</f>
        <v>0.2</v>
      </c>
      <c r="H15" t="s">
        <v>9</v>
      </c>
      <c r="I15" s="2">
        <f>13/20</f>
        <v>0.65</v>
      </c>
      <c r="K15">
        <v>9</v>
      </c>
      <c r="L15" t="s">
        <v>3</v>
      </c>
    </row>
    <row r="16" spans="1:17" x14ac:dyDescent="0.2">
      <c r="A16" t="s">
        <v>5</v>
      </c>
      <c r="B16" t="s">
        <v>3</v>
      </c>
      <c r="K16">
        <v>10</v>
      </c>
      <c r="L16" t="s">
        <v>3</v>
      </c>
      <c r="M16" t="s">
        <v>17</v>
      </c>
      <c r="N16" s="2">
        <f>6/14</f>
        <v>0.42857142857142855</v>
      </c>
      <c r="Q16" s="2">
        <f>9/16</f>
        <v>0.5625</v>
      </c>
    </row>
    <row r="17" spans="1:17" x14ac:dyDescent="0.2">
      <c r="A17" t="s">
        <v>5</v>
      </c>
      <c r="B17" t="s">
        <v>3</v>
      </c>
      <c r="E17" t="s">
        <v>246</v>
      </c>
      <c r="F17" s="2">
        <f>0.2*0.2+0.8*0.8</f>
        <v>0.68000000000000016</v>
      </c>
      <c r="H17" t="s">
        <v>11</v>
      </c>
      <c r="I17" s="2">
        <f>0.65*0.65+0.35*0.35</f>
        <v>0.54500000000000004</v>
      </c>
      <c r="K17">
        <v>10</v>
      </c>
      <c r="L17" t="s">
        <v>3</v>
      </c>
      <c r="M17" t="s">
        <v>18</v>
      </c>
      <c r="N17" s="2">
        <f>0.43*0.43+0.57*0.57</f>
        <v>0.50979999999999992</v>
      </c>
      <c r="Q17" s="2">
        <f>0.56*0.56+0.44*0.44</f>
        <v>0.5072000000000001</v>
      </c>
    </row>
    <row r="18" spans="1:17" x14ac:dyDescent="0.2">
      <c r="A18" t="s">
        <v>5</v>
      </c>
      <c r="B18" t="s">
        <v>3</v>
      </c>
      <c r="E18" t="s">
        <v>12</v>
      </c>
      <c r="F18" s="3">
        <f>10/30*(0.68)+20/30*(0.55)</f>
        <v>0.59333333333333338</v>
      </c>
      <c r="K18">
        <v>10</v>
      </c>
      <c r="L18" t="s">
        <v>3</v>
      </c>
      <c r="M18" t="s">
        <v>19</v>
      </c>
      <c r="N18">
        <f>14/30*(0.51)+16/30*(0.51)</f>
        <v>0.51</v>
      </c>
    </row>
    <row r="19" spans="1:17" x14ac:dyDescent="0.2">
      <c r="A19" t="s">
        <v>5</v>
      </c>
      <c r="B19" t="s">
        <v>3</v>
      </c>
      <c r="K19">
        <v>10</v>
      </c>
      <c r="L19" t="s">
        <v>3</v>
      </c>
    </row>
    <row r="20" spans="1:17" x14ac:dyDescent="0.2">
      <c r="A20" t="s">
        <v>5</v>
      </c>
      <c r="B20" t="s">
        <v>3</v>
      </c>
      <c r="K20">
        <v>10</v>
      </c>
      <c r="L20" t="s">
        <v>3</v>
      </c>
    </row>
    <row r="21" spans="1:17" x14ac:dyDescent="0.2">
      <c r="A21" t="s">
        <v>5</v>
      </c>
      <c r="B21" t="s">
        <v>3</v>
      </c>
      <c r="E21" t="s">
        <v>13</v>
      </c>
      <c r="K21">
        <v>10</v>
      </c>
      <c r="L21" t="s">
        <v>3</v>
      </c>
    </row>
    <row r="22" spans="1:17" x14ac:dyDescent="0.2">
      <c r="A22" t="s">
        <v>5</v>
      </c>
      <c r="B22" t="s">
        <v>3</v>
      </c>
      <c r="E22" s="13" t="s">
        <v>10</v>
      </c>
      <c r="K22">
        <v>10</v>
      </c>
      <c r="L22" t="s">
        <v>3</v>
      </c>
    </row>
    <row r="23" spans="1:17" x14ac:dyDescent="0.2">
      <c r="A23" t="s">
        <v>5</v>
      </c>
      <c r="B23" t="s">
        <v>3</v>
      </c>
      <c r="K23">
        <v>10</v>
      </c>
      <c r="L23" t="s">
        <v>3</v>
      </c>
    </row>
    <row r="24" spans="1:17" x14ac:dyDescent="0.2">
      <c r="A24" t="s">
        <v>5</v>
      </c>
      <c r="B24" t="s">
        <v>3</v>
      </c>
      <c r="E24" t="s">
        <v>247</v>
      </c>
      <c r="F24" s="3">
        <f>1-F18</f>
        <v>0.40666666666666662</v>
      </c>
      <c r="K24">
        <v>10</v>
      </c>
      <c r="L24" t="s">
        <v>3</v>
      </c>
    </row>
    <row r="25" spans="1:17" x14ac:dyDescent="0.2">
      <c r="A25" t="s">
        <v>5</v>
      </c>
      <c r="B25" t="s">
        <v>4</v>
      </c>
      <c r="K25">
        <v>10</v>
      </c>
      <c r="L25" t="s">
        <v>4</v>
      </c>
    </row>
    <row r="26" spans="1:17" x14ac:dyDescent="0.2">
      <c r="A26" t="s">
        <v>5</v>
      </c>
      <c r="B26" t="s">
        <v>4</v>
      </c>
      <c r="E26" t="s">
        <v>20</v>
      </c>
      <c r="K26">
        <v>10</v>
      </c>
      <c r="L26" t="s">
        <v>4</v>
      </c>
    </row>
    <row r="27" spans="1:17" x14ac:dyDescent="0.2">
      <c r="A27" t="s">
        <v>5</v>
      </c>
      <c r="B27" t="s">
        <v>4</v>
      </c>
      <c r="E27" s="6"/>
      <c r="K27">
        <v>10</v>
      </c>
      <c r="L27" t="s">
        <v>4</v>
      </c>
    </row>
    <row r="28" spans="1:17" x14ac:dyDescent="0.2">
      <c r="A28" t="s">
        <v>5</v>
      </c>
      <c r="B28" t="s">
        <v>4</v>
      </c>
      <c r="K28">
        <v>10</v>
      </c>
      <c r="L28" t="s">
        <v>4</v>
      </c>
      <c r="M28" t="s">
        <v>21</v>
      </c>
      <c r="N28" s="3">
        <f>1-N18</f>
        <v>0.49</v>
      </c>
    </row>
    <row r="29" spans="1:17" x14ac:dyDescent="0.2">
      <c r="A29" t="s">
        <v>5</v>
      </c>
      <c r="B29" t="s">
        <v>4</v>
      </c>
      <c r="K29">
        <v>10</v>
      </c>
      <c r="L29" t="s">
        <v>4</v>
      </c>
    </row>
    <row r="30" spans="1:17" x14ac:dyDescent="0.2">
      <c r="A30" t="s">
        <v>5</v>
      </c>
      <c r="B30" t="s">
        <v>4</v>
      </c>
      <c r="K30">
        <v>10</v>
      </c>
      <c r="L30" t="s">
        <v>4</v>
      </c>
    </row>
    <row r="31" spans="1:17" x14ac:dyDescent="0.2">
      <c r="A31" t="s">
        <v>5</v>
      </c>
      <c r="B31" t="s">
        <v>4</v>
      </c>
      <c r="K31">
        <v>10</v>
      </c>
      <c r="L31" t="s">
        <v>4</v>
      </c>
    </row>
  </sheetData>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779F-8CC7-432E-A95C-4816398E6A7B}">
  <dimension ref="A1:A16"/>
  <sheetViews>
    <sheetView workbookViewId="0">
      <selection activeCell="A8" sqref="A8"/>
    </sheetView>
  </sheetViews>
  <sheetFormatPr baseColWidth="10" defaultColWidth="8.83203125" defaultRowHeight="15" x14ac:dyDescent="0.2"/>
  <cols>
    <col min="1" max="1" width="52.5" customWidth="1"/>
  </cols>
  <sheetData>
    <row r="1" spans="1:1" ht="16" x14ac:dyDescent="0.25">
      <c r="A1" s="34" t="s">
        <v>226</v>
      </c>
    </row>
    <row r="2" spans="1:1" x14ac:dyDescent="0.2">
      <c r="A2" s="35" t="s">
        <v>227</v>
      </c>
    </row>
    <row r="3" spans="1:1" ht="24" x14ac:dyDescent="0.2">
      <c r="A3" s="36" t="s">
        <v>228</v>
      </c>
    </row>
    <row r="4" spans="1:1" ht="48" x14ac:dyDescent="0.2">
      <c r="A4" s="36" t="s">
        <v>229</v>
      </c>
    </row>
    <row r="5" spans="1:1" x14ac:dyDescent="0.2">
      <c r="A5" s="36" t="s">
        <v>230</v>
      </c>
    </row>
    <row r="6" spans="1:1" x14ac:dyDescent="0.2">
      <c r="A6" s="36" t="s">
        <v>231</v>
      </c>
    </row>
    <row r="7" spans="1:1" x14ac:dyDescent="0.2">
      <c r="A7" s="36" t="s">
        <v>232</v>
      </c>
    </row>
    <row r="8" spans="1:1" ht="36" x14ac:dyDescent="0.2">
      <c r="A8" s="36" t="s">
        <v>233</v>
      </c>
    </row>
    <row r="9" spans="1:1" x14ac:dyDescent="0.2">
      <c r="A9" s="37"/>
    </row>
    <row r="10" spans="1:1" x14ac:dyDescent="0.2">
      <c r="A10" s="35" t="s">
        <v>234</v>
      </c>
    </row>
    <row r="11" spans="1:1" ht="24" x14ac:dyDescent="0.2">
      <c r="A11" s="36" t="s">
        <v>235</v>
      </c>
    </row>
    <row r="12" spans="1:1" x14ac:dyDescent="0.2">
      <c r="A12" s="36" t="s">
        <v>236</v>
      </c>
    </row>
    <row r="13" spans="1:1" ht="24" x14ac:dyDescent="0.2">
      <c r="A13" s="36" t="s">
        <v>237</v>
      </c>
    </row>
    <row r="14" spans="1:1" ht="36" x14ac:dyDescent="0.2">
      <c r="A14" s="36" t="s">
        <v>238</v>
      </c>
    </row>
    <row r="15" spans="1:1" ht="24" x14ac:dyDescent="0.2">
      <c r="A15" s="36" t="s">
        <v>239</v>
      </c>
    </row>
    <row r="16" spans="1:1" x14ac:dyDescent="0.2">
      <c r="A16" s="36" t="s">
        <v>240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2AE-257B-4B1F-B350-04B77CF0A1FC}">
  <dimension ref="A1:Y20"/>
  <sheetViews>
    <sheetView topLeftCell="A6" workbookViewId="0">
      <selection activeCell="I18" sqref="I18"/>
    </sheetView>
  </sheetViews>
  <sheetFormatPr baseColWidth="10" defaultColWidth="8.83203125" defaultRowHeight="15" x14ac:dyDescent="0.2"/>
  <cols>
    <col min="1" max="1" width="15.33203125" bestFit="1" customWidth="1"/>
    <col min="2" max="2" width="8.1640625" bestFit="1" customWidth="1"/>
    <col min="3" max="3" width="6.1640625" bestFit="1" customWidth="1"/>
    <col min="4" max="4" width="8.33203125" bestFit="1" customWidth="1"/>
    <col min="5" max="5" width="6.1640625" bestFit="1" customWidth="1"/>
    <col min="6" max="6" width="7.83203125" bestFit="1" customWidth="1"/>
    <col min="8" max="8" width="13.33203125" bestFit="1" customWidth="1"/>
    <col min="9" max="9" width="11.83203125" bestFit="1" customWidth="1"/>
    <col min="12" max="12" width="8.1640625" bestFit="1" customWidth="1"/>
    <col min="13" max="13" width="12.1640625" bestFit="1" customWidth="1"/>
    <col min="14" max="14" width="11.6640625" bestFit="1" customWidth="1"/>
  </cols>
  <sheetData>
    <row r="1" spans="1:25" x14ac:dyDescent="0.2">
      <c r="A1" t="s">
        <v>218</v>
      </c>
      <c r="B1" t="s">
        <v>217</v>
      </c>
      <c r="C1" t="s">
        <v>216</v>
      </c>
      <c r="D1" t="s">
        <v>215</v>
      </c>
      <c r="E1" t="s">
        <v>214</v>
      </c>
      <c r="F1" t="s">
        <v>213</v>
      </c>
      <c r="H1" t="s">
        <v>212</v>
      </c>
    </row>
    <row r="2" spans="1:25" x14ac:dyDescent="0.2">
      <c r="A2">
        <v>1</v>
      </c>
      <c r="B2" t="s">
        <v>206</v>
      </c>
      <c r="C2" t="s">
        <v>202</v>
      </c>
      <c r="D2" t="s">
        <v>109</v>
      </c>
      <c r="E2" t="s">
        <v>200</v>
      </c>
      <c r="F2" t="s">
        <v>112</v>
      </c>
      <c r="H2" t="s">
        <v>205</v>
      </c>
      <c r="I2">
        <f>COUNTIF(F2:F15,"Yes")/COUNTA(F2:F15)</f>
        <v>0.6428571428571429</v>
      </c>
    </row>
    <row r="3" spans="1:25" x14ac:dyDescent="0.2">
      <c r="A3">
        <v>2</v>
      </c>
      <c r="B3" t="s">
        <v>206</v>
      </c>
      <c r="C3" t="s">
        <v>202</v>
      </c>
      <c r="D3" t="s">
        <v>109</v>
      </c>
      <c r="E3" t="s">
        <v>197</v>
      </c>
      <c r="F3" t="s">
        <v>112</v>
      </c>
      <c r="H3" t="s">
        <v>204</v>
      </c>
      <c r="I3">
        <f>COUNTIF(F2:F15,"No")/COUNTA(F2:F15)</f>
        <v>0.35714285714285715</v>
      </c>
    </row>
    <row r="4" spans="1:25" x14ac:dyDescent="0.2">
      <c r="A4">
        <v>3</v>
      </c>
      <c r="B4" t="s">
        <v>203</v>
      </c>
      <c r="C4" t="s">
        <v>202</v>
      </c>
      <c r="D4" t="s">
        <v>109</v>
      </c>
      <c r="E4" t="s">
        <v>200</v>
      </c>
      <c r="F4" t="s">
        <v>106</v>
      </c>
      <c r="H4" t="s">
        <v>8</v>
      </c>
      <c r="I4">
        <f>SUM(I2:I3)</f>
        <v>1</v>
      </c>
      <c r="L4" t="s">
        <v>112</v>
      </c>
      <c r="M4" t="s">
        <v>112</v>
      </c>
      <c r="N4" t="s">
        <v>106</v>
      </c>
      <c r="O4" t="s">
        <v>106</v>
      </c>
      <c r="P4" t="s">
        <v>106</v>
      </c>
      <c r="Q4" t="s">
        <v>112</v>
      </c>
      <c r="R4" t="s">
        <v>106</v>
      </c>
      <c r="S4" t="s">
        <v>112</v>
      </c>
      <c r="T4" t="s">
        <v>106</v>
      </c>
      <c r="U4" t="s">
        <v>106</v>
      </c>
      <c r="V4" t="s">
        <v>106</v>
      </c>
      <c r="W4" t="s">
        <v>106</v>
      </c>
      <c r="X4" t="s">
        <v>106</v>
      </c>
      <c r="Y4" t="s">
        <v>112</v>
      </c>
    </row>
    <row r="5" spans="1:25" x14ac:dyDescent="0.2">
      <c r="A5">
        <v>4</v>
      </c>
      <c r="B5" t="s">
        <v>199</v>
      </c>
      <c r="C5" t="s">
        <v>198</v>
      </c>
      <c r="D5" t="s">
        <v>109</v>
      </c>
      <c r="E5" t="s">
        <v>200</v>
      </c>
      <c r="F5" t="s">
        <v>106</v>
      </c>
      <c r="H5" t="s">
        <v>211</v>
      </c>
      <c r="I5">
        <f>LOG(I2,2)</f>
        <v>-0.63742992061529169</v>
      </c>
      <c r="L5" t="s">
        <v>209</v>
      </c>
      <c r="M5" t="s">
        <v>209</v>
      </c>
      <c r="N5" t="s">
        <v>209</v>
      </c>
      <c r="O5" t="s">
        <v>209</v>
      </c>
      <c r="P5" t="s">
        <v>209</v>
      </c>
      <c r="Q5" t="s">
        <v>209</v>
      </c>
      <c r="R5" t="s">
        <v>209</v>
      </c>
      <c r="S5" t="s">
        <v>209</v>
      </c>
      <c r="T5" t="s">
        <v>209</v>
      </c>
      <c r="U5" t="s">
        <v>209</v>
      </c>
      <c r="V5" t="s">
        <v>209</v>
      </c>
      <c r="W5" t="s">
        <v>209</v>
      </c>
      <c r="X5" t="s">
        <v>209</v>
      </c>
      <c r="Y5" t="s">
        <v>209</v>
      </c>
    </row>
    <row r="6" spans="1:25" x14ac:dyDescent="0.2">
      <c r="A6">
        <v>5</v>
      </c>
      <c r="B6" t="s">
        <v>199</v>
      </c>
      <c r="C6" t="s">
        <v>208</v>
      </c>
      <c r="D6" t="s">
        <v>201</v>
      </c>
      <c r="E6" t="s">
        <v>200</v>
      </c>
      <c r="F6" t="s">
        <v>106</v>
      </c>
      <c r="H6" t="s">
        <v>210</v>
      </c>
      <c r="I6">
        <f>LOG(I3,2)</f>
        <v>-1.4854268271702415</v>
      </c>
      <c r="L6" t="s">
        <v>209</v>
      </c>
      <c r="M6" t="s">
        <v>209</v>
      </c>
      <c r="N6" t="s">
        <v>209</v>
      </c>
      <c r="O6" t="s">
        <v>209</v>
      </c>
      <c r="P6" t="s">
        <v>209</v>
      </c>
      <c r="Q6" t="s">
        <v>209</v>
      </c>
      <c r="R6" t="s">
        <v>209</v>
      </c>
      <c r="S6" t="s">
        <v>209</v>
      </c>
      <c r="T6" t="s">
        <v>209</v>
      </c>
      <c r="U6" t="s">
        <v>209</v>
      </c>
      <c r="V6" t="s">
        <v>209</v>
      </c>
      <c r="W6" t="s">
        <v>209</v>
      </c>
      <c r="X6" t="s">
        <v>209</v>
      </c>
      <c r="Y6" t="s">
        <v>209</v>
      </c>
    </row>
    <row r="7" spans="1:25" x14ac:dyDescent="0.2">
      <c r="A7">
        <v>6</v>
      </c>
      <c r="B7" t="s">
        <v>199</v>
      </c>
      <c r="C7" t="s">
        <v>208</v>
      </c>
      <c r="D7" t="s">
        <v>201</v>
      </c>
      <c r="E7" t="s">
        <v>197</v>
      </c>
      <c r="F7" t="s">
        <v>112</v>
      </c>
      <c r="L7" t="str">
        <f t="shared" ref="L7:Y7" si="0">L5&amp;L4&amp;L6</f>
        <v>"No"</v>
      </c>
      <c r="M7" t="str">
        <f t="shared" si="0"/>
        <v>"No"</v>
      </c>
      <c r="N7" t="str">
        <f t="shared" si="0"/>
        <v>"Yes"</v>
      </c>
      <c r="O7" t="str">
        <f t="shared" si="0"/>
        <v>"Yes"</v>
      </c>
      <c r="P7" t="str">
        <f t="shared" si="0"/>
        <v>"Yes"</v>
      </c>
      <c r="Q7" t="str">
        <f t="shared" si="0"/>
        <v>"No"</v>
      </c>
      <c r="R7" t="str">
        <f t="shared" si="0"/>
        <v>"Yes"</v>
      </c>
      <c r="S7" t="str">
        <f t="shared" si="0"/>
        <v>"No"</v>
      </c>
      <c r="T7" t="str">
        <f t="shared" si="0"/>
        <v>"Yes"</v>
      </c>
      <c r="U7" t="str">
        <f t="shared" si="0"/>
        <v>"Yes"</v>
      </c>
      <c r="V7" t="str">
        <f t="shared" si="0"/>
        <v>"Yes"</v>
      </c>
      <c r="W7" t="str">
        <f t="shared" si="0"/>
        <v>"Yes"</v>
      </c>
      <c r="X7" t="str">
        <f t="shared" si="0"/>
        <v>"Yes"</v>
      </c>
      <c r="Y7" t="str">
        <f t="shared" si="0"/>
        <v>"No"</v>
      </c>
    </row>
    <row r="8" spans="1:25" x14ac:dyDescent="0.2">
      <c r="A8">
        <v>7</v>
      </c>
      <c r="B8" t="s">
        <v>203</v>
      </c>
      <c r="C8" t="s">
        <v>208</v>
      </c>
      <c r="D8" t="s">
        <v>201</v>
      </c>
      <c r="E8" t="s">
        <v>197</v>
      </c>
      <c r="F8" t="s">
        <v>106</v>
      </c>
      <c r="H8" t="s">
        <v>22</v>
      </c>
      <c r="I8">
        <f>(-I2*I5)-(I3*I6)</f>
        <v>0.94028595867063092</v>
      </c>
    </row>
    <row r="9" spans="1:25" x14ac:dyDescent="0.2">
      <c r="A9">
        <v>8</v>
      </c>
      <c r="B9" t="s">
        <v>206</v>
      </c>
      <c r="C9" t="s">
        <v>198</v>
      </c>
      <c r="D9" t="s">
        <v>109</v>
      </c>
      <c r="E9" t="s">
        <v>200</v>
      </c>
      <c r="F9" t="s">
        <v>112</v>
      </c>
    </row>
    <row r="10" spans="1:25" x14ac:dyDescent="0.2">
      <c r="A10">
        <v>9</v>
      </c>
      <c r="B10" t="s">
        <v>206</v>
      </c>
      <c r="C10" t="s">
        <v>208</v>
      </c>
      <c r="D10" t="s">
        <v>201</v>
      </c>
      <c r="E10" t="s">
        <v>200</v>
      </c>
      <c r="F10" t="s">
        <v>106</v>
      </c>
    </row>
    <row r="11" spans="1:25" x14ac:dyDescent="0.2">
      <c r="A11">
        <v>10</v>
      </c>
      <c r="B11" t="s">
        <v>199</v>
      </c>
      <c r="C11" t="s">
        <v>198</v>
      </c>
      <c r="D11" t="s">
        <v>201</v>
      </c>
      <c r="E11" t="s">
        <v>200</v>
      </c>
      <c r="F11" t="s">
        <v>106</v>
      </c>
      <c r="H11" t="s">
        <v>207</v>
      </c>
    </row>
    <row r="12" spans="1:25" x14ac:dyDescent="0.2">
      <c r="A12">
        <v>11</v>
      </c>
      <c r="B12" t="s">
        <v>206</v>
      </c>
      <c r="C12" t="s">
        <v>198</v>
      </c>
      <c r="D12" t="s">
        <v>201</v>
      </c>
      <c r="E12" t="s">
        <v>197</v>
      </c>
      <c r="F12" t="s">
        <v>106</v>
      </c>
      <c r="H12" t="s">
        <v>219</v>
      </c>
      <c r="I12">
        <f>1-((M13/O13)^2+(N13/O13)^2)</f>
        <v>0.48</v>
      </c>
      <c r="K12">
        <f>COUNTA(B2:B15)</f>
        <v>14</v>
      </c>
      <c r="L12" t="s">
        <v>217</v>
      </c>
      <c r="M12" t="s">
        <v>220</v>
      </c>
      <c r="N12" t="s">
        <v>221</v>
      </c>
      <c r="O12" t="s">
        <v>222</v>
      </c>
    </row>
    <row r="13" spans="1:25" x14ac:dyDescent="0.2">
      <c r="A13">
        <v>12</v>
      </c>
      <c r="B13" t="s">
        <v>203</v>
      </c>
      <c r="C13" t="s">
        <v>198</v>
      </c>
      <c r="D13" t="s">
        <v>109</v>
      </c>
      <c r="E13" t="s">
        <v>197</v>
      </c>
      <c r="F13" t="s">
        <v>106</v>
      </c>
      <c r="H13" t="s">
        <v>223</v>
      </c>
      <c r="I13">
        <f>1-((M14/O14)^2+(N14/O14)^2)</f>
        <v>0</v>
      </c>
      <c r="L13" t="s">
        <v>206</v>
      </c>
      <c r="M13">
        <f>COUNTIFS(B$2:B$15,"Sunny", F$2:F$15,"Yes")</f>
        <v>2</v>
      </c>
      <c r="N13">
        <f>COUNTIFS(B$2:B$15,"Sunny", F$2:F$15,"No")</f>
        <v>3</v>
      </c>
      <c r="O13">
        <f>COUNTIF(B$2:B$15,"Sunny")</f>
        <v>5</v>
      </c>
    </row>
    <row r="14" spans="1:25" x14ac:dyDescent="0.2">
      <c r="A14">
        <v>13</v>
      </c>
      <c r="B14" t="s">
        <v>203</v>
      </c>
      <c r="C14" t="s">
        <v>202</v>
      </c>
      <c r="D14" t="s">
        <v>201</v>
      </c>
      <c r="E14" t="s">
        <v>200</v>
      </c>
      <c r="F14" t="s">
        <v>106</v>
      </c>
      <c r="H14" t="s">
        <v>224</v>
      </c>
      <c r="I14">
        <f>1-((M15/O15)^2+(N15/O15)^2)</f>
        <v>0.48</v>
      </c>
      <c r="L14" t="s">
        <v>203</v>
      </c>
      <c r="M14">
        <f>COUNTIFS(B$2:B$15,"Overcast", F$2:F$15,"Yes")</f>
        <v>4</v>
      </c>
      <c r="N14">
        <f>COUNTIFS(B$2:B$15,"Overcast", F$2:F$15,"No")</f>
        <v>0</v>
      </c>
      <c r="O14">
        <f>COUNTIF(B$2:B$15,"Overcast")</f>
        <v>4</v>
      </c>
    </row>
    <row r="15" spans="1:25" x14ac:dyDescent="0.2">
      <c r="A15">
        <v>14</v>
      </c>
      <c r="B15" t="s">
        <v>199</v>
      </c>
      <c r="C15" t="s">
        <v>198</v>
      </c>
      <c r="D15" t="s">
        <v>109</v>
      </c>
      <c r="E15" t="s">
        <v>197</v>
      </c>
      <c r="F15" t="s">
        <v>112</v>
      </c>
      <c r="L15" t="s">
        <v>199</v>
      </c>
      <c r="M15">
        <f>COUNTIFS(B$2:B$15,"Rain", F$2:F$15,"Yes")</f>
        <v>3</v>
      </c>
      <c r="N15">
        <f>COUNTIFS(B$2:B$15,"Rain", F$2:F$15,"No")</f>
        <v>2</v>
      </c>
      <c r="O15">
        <f>COUNTIF(B$2:B$15,"Rain")</f>
        <v>5</v>
      </c>
    </row>
    <row r="16" spans="1:25" x14ac:dyDescent="0.2">
      <c r="O16">
        <f>SUM(O13:O15)</f>
        <v>14</v>
      </c>
    </row>
    <row r="17" spans="1:9" x14ac:dyDescent="0.2">
      <c r="H17" t="s">
        <v>225</v>
      </c>
      <c r="I17">
        <f>(O13/$O$16)*I12+(O14/$O$16)*I13+(O15/$O$16)*I14</f>
        <v>0.34285714285714286</v>
      </c>
    </row>
    <row r="18" spans="1:9" x14ac:dyDescent="0.2">
      <c r="A18" t="s">
        <v>22</v>
      </c>
      <c r="B18" s="7" t="s">
        <v>23</v>
      </c>
      <c r="I18">
        <f>1-I17</f>
        <v>0.65714285714285714</v>
      </c>
    </row>
    <row r="19" spans="1:9" x14ac:dyDescent="0.2">
      <c r="A19" s="33" t="s">
        <v>196</v>
      </c>
      <c r="B19" t="s">
        <v>195</v>
      </c>
    </row>
    <row r="20" spans="1:9" x14ac:dyDescent="0.2">
      <c r="A20" s="33" t="s">
        <v>194</v>
      </c>
      <c r="B20" t="s">
        <v>193</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C894D1260E0D48AAC790ED6AE18A4A" ma:contentTypeVersion="12" ma:contentTypeDescription="Create a new document." ma:contentTypeScope="" ma:versionID="098086095465771fc954c7eb1f74f3e7">
  <xsd:schema xmlns:xsd="http://www.w3.org/2001/XMLSchema" xmlns:xs="http://www.w3.org/2001/XMLSchema" xmlns:p="http://schemas.microsoft.com/office/2006/metadata/properties" xmlns:ns3="29159923-1232-43b6-9922-5a67d206bed5" xmlns:ns4="a2a0bb61-0bb0-43be-ac46-abd14845f201" targetNamespace="http://schemas.microsoft.com/office/2006/metadata/properties" ma:root="true" ma:fieldsID="e299aff3f83862e70fa1d14a92b61766" ns3:_="" ns4:_="">
    <xsd:import namespace="29159923-1232-43b6-9922-5a67d206bed5"/>
    <xsd:import namespace="a2a0bb61-0bb0-43be-ac46-abd14845f20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159923-1232-43b6-9922-5a67d206be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a0bb61-0bb0-43be-ac46-abd14845f2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B7D0AD-A8EF-4E8C-A4C1-363B837253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159923-1232-43b6-9922-5a67d206bed5"/>
    <ds:schemaRef ds:uri="a2a0bb61-0bb0-43be-ac46-abd14845f2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9027CF-B07E-4EA8-BB31-E6F33A3ABF0F}">
  <ds:schemaRefs>
    <ds:schemaRef ds:uri="a2a0bb61-0bb0-43be-ac46-abd14845f201"/>
    <ds:schemaRef ds:uri="http://schemas.microsoft.com/office/2006/documentManagement/types"/>
    <ds:schemaRef ds:uri="http://www.w3.org/XML/1998/namespace"/>
    <ds:schemaRef ds:uri="http://schemas.openxmlformats.org/package/2006/metadata/core-properties"/>
    <ds:schemaRef ds:uri="http://purl.org/dc/dcmitype/"/>
    <ds:schemaRef ds:uri="29159923-1232-43b6-9922-5a67d206bed5"/>
    <ds:schemaRef ds:uri="http://schemas.microsoft.com/office/infopath/2007/PartnerControl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8EA0A34-0352-4F33-B657-143FC1A5D5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Tree Basic Questions</vt:lpstr>
      <vt:lpstr>CART_Classification_Part_3</vt:lpstr>
      <vt:lpstr>CART_Classification_Part_2</vt:lpstr>
      <vt:lpstr>CART_Classification_Part_1</vt:lpstr>
      <vt:lpstr>CART_Regression_Example</vt:lpstr>
      <vt:lpstr>Information_Gain_Entropy</vt:lpstr>
      <vt:lpstr>Gini_Index</vt:lpstr>
      <vt:lpstr>Feature_Importances</vt:lpstr>
      <vt:lpstr>Whether_Data_set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Chhabra, Aniket</dc:creator>
  <cp:lastModifiedBy>Aniket Chhabra</cp:lastModifiedBy>
  <dcterms:created xsi:type="dcterms:W3CDTF">2020-05-21T17:29:13Z</dcterms:created>
  <dcterms:modified xsi:type="dcterms:W3CDTF">2023-04-23T09:53:38Z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0x0101007CC894D1260E0D48AAC790ED6AE18A4A</vt:lpwstr>
  </property>
</Properties>
</file>