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Finance_Manangement/"/>
    </mc:Choice>
  </mc:AlternateContent>
  <xr:revisionPtr revIDLastSave="223" documentId="11_6AED439A3C09B6818E8498CFF8E03D29655211F6" xr6:coauthVersionLast="47" xr6:coauthVersionMax="47" xr10:uidLastSave="{972DF991-FBDD-43AF-90CB-AC783BB693F4}"/>
  <bookViews>
    <workbookView xWindow="-110" yWindow="-110" windowWidth="19420" windowHeight="10420" activeTab="1" xr2:uid="{00000000-000D-0000-FFFF-FFFF00000000}"/>
  </bookViews>
  <sheets>
    <sheet name="Melvin_Recommendation" sheetId="1" r:id="rId1"/>
    <sheet name="Aniket_Calcula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O4" i="3"/>
  <c r="O3" i="3"/>
  <c r="F8" i="3"/>
  <c r="M4" i="3"/>
  <c r="L4" i="3"/>
  <c r="L3" i="3"/>
  <c r="G4" i="3"/>
  <c r="G3" i="3"/>
  <c r="E4" i="3"/>
  <c r="E3" i="3"/>
  <c r="D4" i="3"/>
  <c r="D3" i="3"/>
  <c r="B3" i="3"/>
  <c r="F4" i="3" l="1"/>
  <c r="F3" i="3"/>
  <c r="N3" i="3" s="1"/>
  <c r="N4" i="3" l="1"/>
  <c r="G8" i="3" s="1"/>
  <c r="G7" i="3"/>
  <c r="H8" i="3" l="1"/>
</calcChain>
</file>

<file path=xl/sharedStrings.xml><?xml version="1.0" encoding="utf-8"?>
<sst xmlns="http://schemas.openxmlformats.org/spreadsheetml/2006/main" count="115" uniqueCount="112">
  <si>
    <t>Goal</t>
  </si>
  <si>
    <t>Year of goal</t>
  </si>
  <si>
    <t>Amount in today's cost</t>
  </si>
  <si>
    <t xml:space="preserve">Future cost </t>
  </si>
  <si>
    <t>Amount to be invested per month/lump sum</t>
  </si>
  <si>
    <t>Suggested Instruments</t>
  </si>
  <si>
    <t>Remarks</t>
  </si>
  <si>
    <t>at 6% inflation</t>
  </si>
  <si>
    <t>It will be rebalanced gradually by reducing equity &amp; increasing debt.</t>
  </si>
  <si>
    <t>Retirement Planning</t>
  </si>
  <si>
    <t>Total</t>
  </si>
  <si>
    <t>Assumptions</t>
  </si>
  <si>
    <t>Retirement Age(Years)</t>
  </si>
  <si>
    <t>Longevity: age(In Years)</t>
  </si>
  <si>
    <t xml:space="preserve">Retirement Expenses per month </t>
  </si>
  <si>
    <t>General Inflation</t>
  </si>
  <si>
    <t>Return from Equity</t>
  </si>
  <si>
    <t>Return from Debt &amp; Real Estate(Long Term)</t>
  </si>
  <si>
    <t>Return from Retirement Kitty</t>
  </si>
  <si>
    <t>Retirement</t>
  </si>
  <si>
    <t>Life Insurance</t>
  </si>
  <si>
    <t>Online term policy is the best option to purchase life insurance cover. Such policies are not having any maturity benefits.</t>
  </si>
  <si>
    <t>Avoid any savings linked policies because of the poor returns in it.</t>
  </si>
  <si>
    <t>Health Insurance</t>
  </si>
  <si>
    <t>Emergency fund</t>
  </si>
  <si>
    <t>Risk Taking Ability</t>
  </si>
  <si>
    <t>Moderate</t>
  </si>
  <si>
    <t>Willingness to Take Risk</t>
  </si>
  <si>
    <t>2 Lakh per month</t>
  </si>
  <si>
    <t>5.70 Lakhs per month</t>
  </si>
  <si>
    <t>Corpus required - 19.20  Crores</t>
  </si>
  <si>
    <t xml:space="preserve">25,000 per month </t>
  </si>
  <si>
    <t>1.50 Lakhs every year in  both PPF accounts/25,000 monthly</t>
  </si>
  <si>
    <t>10% of Basic Pay + 4,166 per month</t>
  </si>
  <si>
    <t xml:space="preserve"> Mr. Aniket's NPS account</t>
  </si>
  <si>
    <t xml:space="preserve">4,166 per month </t>
  </si>
  <si>
    <t>50,000 per annum in Ms. Neha's NPS account/4,166 monthly</t>
  </si>
  <si>
    <t>30 Lakhs RSUs</t>
  </si>
  <si>
    <t>RSUs</t>
  </si>
  <si>
    <t>2 Lakhs per month</t>
  </si>
  <si>
    <t xml:space="preserve">SIP - Equity/Debt mutual funds (50:50) </t>
  </si>
  <si>
    <t>2,33,332 per month</t>
  </si>
  <si>
    <t>including ongoing SIPs/PPF/NPS</t>
  </si>
  <si>
    <t>2 Lakhs</t>
  </si>
  <si>
    <t>Aggressive</t>
  </si>
  <si>
    <t>1% above inflation</t>
  </si>
  <si>
    <t>For retirement, you want to provide 2 Lakhs  per month.</t>
  </si>
  <si>
    <t>Value of 2 Lakhs will be around 5.70 Lakhs at age 52.</t>
  </si>
  <si>
    <t>You will require 19.20 Crores at age 52 to ensure this cash flow of 5.70 Lakhs  per month (inflation adjusted) for  33 years.</t>
  </si>
  <si>
    <t>You will get around 220 Lakhs from PF at age 52.  I have assumed an annual increase of 5% in PF contribution and an interest rate of 6% throughout.</t>
  </si>
  <si>
    <t xml:space="preserve">Your wife will also get around 234 Lakhs from PF. </t>
  </si>
  <si>
    <t>Invest 50,000 per annum along with 10% of the basic pay in Mr. Aniket's NPS account. You will get around 122  Lakhs from NPS at age 52.  I have assumed an annual increase of 5% basic pay in NPS contribution and a return of 7% throughout.</t>
  </si>
  <si>
    <t>Invest 50,000 per annum in  Ms.  Neha's NPS accounts to create around 25 Lakhs at age 52.</t>
  </si>
  <si>
    <t>You may earmark 30 Lakhs of existing RSUs for retirement goal. It will contribute around 167 Lakhs at age 52.</t>
  </si>
  <si>
    <t xml:space="preserve">Invest 1.50 Lakhs every year  in both PPF accounts to create around 114 Lakhs at age 52. </t>
  </si>
  <si>
    <t xml:space="preserve">Invest 2 Lakhs per month  in Equity/Debt mutual funds (50:50)  to create around  1038 Lakhs at age 52. </t>
  </si>
  <si>
    <t>This way, you can create  19.20 Crores for the retired life.</t>
  </si>
  <si>
    <t>This has to be continued till age 85, around 33 years.</t>
  </si>
  <si>
    <t>As per the expense replacement method of calculation, your family should have a life insurance cover of around 10 Crores.</t>
  </si>
  <si>
    <t>You may plan for the term insurance cover of 10 Crores. Since both of you are earning, you can share this  Crores between both of you in the ratio of your annual income</t>
  </si>
  <si>
    <t>As of now, you have a health insurance cover of 10 Lakhs from National Insurance other than the corporate health cover through employer. It is not sufficient in the long term.</t>
  </si>
  <si>
    <t>Increasing the  policy value at higher ages can be difficult.</t>
  </si>
  <si>
    <t xml:space="preserve"> I suggest you to purchase a Super top up policy of 40 Lakhs with 10 Lakhs deductible to increase the total cover to 50 Lakhs in a year. Please Purchase this policy at the time of renewal of your 10 Lakhs policy only</t>
  </si>
  <si>
    <t>Purchase Personal Accident policy of 1 Crore for both of you which offers disability benefits also.</t>
  </si>
  <si>
    <t>I would also suggest you to port your health insurance policy to private insurer as National Insurance policy have room rent sublimit. You may port the 10 Lakhs health insurance from National insurance to Niva Bupa Health Insurance Company. The name of policy is ‘Health Companion’. Plan for it 45 days before the next renewal date.</t>
  </si>
  <si>
    <t> Purchase 10 Lakhs individual health insurance cover for your mother if her health conditions permit.</t>
  </si>
  <si>
    <t>Vehicle purchase</t>
  </si>
  <si>
    <t>Invest 90,000 per month in Recurring Deposits  to create around 10 Lakhs in 1 year for the vehicle purchase goal.</t>
  </si>
  <si>
    <t>Earmark 4 Lakhs in Savings account as emergency fund. Open sweeping facility in savings account</t>
  </si>
  <si>
    <t>I suggest you preclose the home loan using your surplus on a quarterly basis.</t>
  </si>
  <si>
    <t>Preclose home loan</t>
  </si>
  <si>
    <t>Vacation</t>
  </si>
  <si>
    <t>Extra</t>
  </si>
  <si>
    <t>I have not considered your 6.50 Lakhs of existing ESPP and the future contribution for any goal.  This will be extra</t>
  </si>
  <si>
    <t>Interior design of home</t>
  </si>
  <si>
    <t>You may manage 2 Lakhs for you vacation after 1 year from existing equity mutual funds.</t>
  </si>
  <si>
    <t xml:space="preserve">Invest your monthly surplus in recurring deposits to  create necessary amount for interior design. </t>
  </si>
  <si>
    <t>Neha</t>
  </si>
  <si>
    <t>PPF</t>
  </si>
  <si>
    <t>Aniket</t>
  </si>
  <si>
    <t>NPS 1</t>
  </si>
  <si>
    <t>NPS 2</t>
  </si>
  <si>
    <t>MFs</t>
  </si>
  <si>
    <t>Home Loan 1</t>
  </si>
  <si>
    <t>Home Loan 2</t>
  </si>
  <si>
    <t>Car Loan</t>
  </si>
  <si>
    <t>ESPP</t>
  </si>
  <si>
    <t>Total Amount required</t>
  </si>
  <si>
    <t>Current Monthly Income (In hand Salary)</t>
  </si>
  <si>
    <t>Monthly shortage</t>
  </si>
  <si>
    <t>Questions 1</t>
  </si>
  <si>
    <t>Misc Expenses</t>
  </si>
  <si>
    <t>LIC Savings</t>
  </si>
  <si>
    <t>Total monthly Investment</t>
  </si>
  <si>
    <t>Current Monthly Expenses and Savings</t>
  </si>
  <si>
    <t>Investment (Desired/to be achieved)</t>
  </si>
  <si>
    <t>Expenses (Current)</t>
  </si>
  <si>
    <t>Misc Expenses - Includes household expenses maintenance etc.</t>
  </si>
  <si>
    <t>Current Health Insurance</t>
  </si>
  <si>
    <t>We are short of ~25K per month to meet the targeted savings? Could you please suggest how do we manage here?</t>
  </si>
  <si>
    <t>Questions 2</t>
  </si>
  <si>
    <t>But the above 25K include annual bonuses which is difficult to adjust?</t>
  </si>
  <si>
    <t>Questions 3</t>
  </si>
  <si>
    <t>The above expenses do not include upcoming family planning - though I was including child expense within 2 lakh per month?</t>
  </si>
  <si>
    <t>Questions 4</t>
  </si>
  <si>
    <t>Child marriage expenses is not included - any suggestions here?</t>
  </si>
  <si>
    <t>Questions 5</t>
  </si>
  <si>
    <t>How do we add additional health/term/life insurance expenses which you suggested since already we are shortage of money?</t>
  </si>
  <si>
    <t>Questions 6</t>
  </si>
  <si>
    <t>My promotion did happen and I am expecting ~20LPA increase in my annual salary? How can adjust that?</t>
  </si>
  <si>
    <t>Questions 7</t>
  </si>
  <si>
    <t>Is my mutual funds investments are in correct funds? What should be the alternative investments plans into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</si>
</sst>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1">
    <font>
      <sz val="11"/>
      <color theme="1"/>
      <name val="Calibri"/>
      <family val="2"/>
      <scheme val="minor"/>
    </font>
    <font>
      <b/>
      <sz val="11"/>
      <color theme="0"/>
      <name val="zurich bt"/>
    </font>
    <font>
      <sz val="11"/>
      <color theme="1"/>
      <name val="zurich bt"/>
    </font>
    <font>
      <sz val="13"/>
      <color rgb="FF000000"/>
      <name val="Times New Roman"/>
      <family val="1"/>
    </font>
    <font>
      <b/>
      <sz val="11"/>
      <color rgb="FFFF0000"/>
      <name val="zurich bt"/>
    </font>
    <font>
      <b/>
      <sz val="11"/>
      <color theme="1"/>
      <name val="zurich bt"/>
    </font>
    <font>
      <sz val="13"/>
      <color theme="1"/>
      <name val="Times New Roman"/>
      <family val="1"/>
    </font>
    <font>
      <sz val="11"/>
      <name val="zurich bt"/>
    </font>
    <font>
      <sz val="12"/>
      <color rgb="FF222222"/>
      <name val="Arial"/>
      <family val="2"/>
    </font>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8181"/>
        <bgColor indexed="64"/>
      </patternFill>
    </fill>
    <fill>
      <patternFill patternType="solid">
        <fgColor theme="5"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43" fontId="9" fillId="0" borderId="0" applyFont="0" applyFill="0" applyBorder="0" applyAlignment="0" applyProtection="0"/>
  </cellStyleXfs>
  <cellXfs count="86">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justify" vertical="center"/>
    </xf>
    <xf numFmtId="0" fontId="2" fillId="0" borderId="1" xfId="0" applyFont="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5" fillId="5" borderId="1" xfId="0" applyFont="1" applyFill="1" applyBorder="1" applyAlignment="1">
      <alignment horizontal="center" vertical="center" wrapText="1"/>
    </xf>
    <xf numFmtId="3" fontId="2" fillId="0" borderId="1" xfId="0" applyNumberFormat="1" applyFont="1" applyBorder="1" applyAlignment="1">
      <alignment horizontal="center" vertical="center"/>
    </xf>
    <xf numFmtId="0" fontId="5" fillId="5" borderId="1" xfId="0" applyFont="1" applyFill="1" applyBorder="1" applyAlignment="1">
      <alignment horizontal="center" vertical="center"/>
    </xf>
    <xf numFmtId="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wrapText="1"/>
    </xf>
    <xf numFmtId="0" fontId="6" fillId="0" borderId="0" xfId="0" applyFont="1" applyAlignment="1">
      <alignment horizontal="justify"/>
    </xf>
    <xf numFmtId="3" fontId="6" fillId="3"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justify"/>
    </xf>
    <xf numFmtId="0" fontId="1" fillId="2" borderId="1" xfId="0" applyFont="1" applyFill="1" applyBorder="1" applyAlignment="1">
      <alignment horizontal="center" vertical="center"/>
    </xf>
    <xf numFmtId="3" fontId="5" fillId="4" borderId="1" xfId="0" applyNumberFormat="1" applyFont="1" applyFill="1" applyBorder="1" applyAlignment="1">
      <alignment horizontal="center" vertical="center"/>
    </xf>
    <xf numFmtId="0" fontId="7" fillId="0" borderId="1" xfId="0" applyFont="1" applyBorder="1" applyAlignment="1">
      <alignment horizontal="center" vertical="center"/>
    </xf>
    <xf numFmtId="9" fontId="2" fillId="0" borderId="0" xfId="0" applyNumberFormat="1" applyFont="1" applyAlignment="1">
      <alignment horizontal="center" vertical="center"/>
    </xf>
    <xf numFmtId="0" fontId="8" fillId="0" borderId="0" xfId="0" applyFont="1" applyAlignment="1">
      <alignment vertical="center" wrapText="1"/>
    </xf>
    <xf numFmtId="0" fontId="1" fillId="2" borderId="7" xfId="0" applyFont="1" applyFill="1" applyBorder="1" applyAlignment="1">
      <alignment horizontal="center" wrapText="1"/>
    </xf>
    <xf numFmtId="0" fontId="1" fillId="2" borderId="8" xfId="0" applyFont="1" applyFill="1" applyBorder="1" applyAlignment="1">
      <alignment horizontal="center" wrapText="1"/>
    </xf>
    <xf numFmtId="0" fontId="7"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1" xfId="0" applyFont="1" applyFill="1" applyBorder="1" applyAlignment="1">
      <alignment vertical="center" wrapText="1"/>
    </xf>
    <xf numFmtId="0" fontId="10" fillId="0" borderId="0" xfId="0" applyFont="1"/>
    <xf numFmtId="3" fontId="0" fillId="0" borderId="0" xfId="0" applyNumberFormat="1"/>
    <xf numFmtId="164" fontId="0" fillId="0" borderId="0" xfId="0" applyNumberFormat="1"/>
    <xf numFmtId="0" fontId="0" fillId="6" borderId="13" xfId="0" applyFill="1" applyBorder="1" applyAlignment="1">
      <alignment horizontal="center"/>
    </xf>
    <xf numFmtId="0" fontId="0" fillId="6" borderId="0" xfId="0" applyFill="1" applyBorder="1" applyAlignment="1">
      <alignment horizontal="center"/>
    </xf>
    <xf numFmtId="3" fontId="0" fillId="6" borderId="0" xfId="0" applyNumberFormat="1" applyFill="1" applyBorder="1" applyAlignment="1">
      <alignment horizontal="center"/>
    </xf>
    <xf numFmtId="164" fontId="0" fillId="6" borderId="13" xfId="1" applyNumberFormat="1" applyFont="1" applyFill="1" applyBorder="1" applyAlignment="1">
      <alignment horizontal="center"/>
    </xf>
    <xf numFmtId="164" fontId="0" fillId="6" borderId="0" xfId="1" applyNumberFormat="1" applyFont="1" applyFill="1" applyBorder="1" applyAlignment="1">
      <alignment horizontal="center"/>
    </xf>
    <xf numFmtId="164" fontId="0" fillId="6" borderId="0" xfId="1" applyNumberFormat="1" applyFont="1" applyFill="1" applyBorder="1"/>
    <xf numFmtId="164" fontId="0" fillId="6" borderId="14" xfId="1" applyNumberFormat="1" applyFont="1" applyFill="1" applyBorder="1" applyAlignment="1">
      <alignment horizontal="center"/>
    </xf>
    <xf numFmtId="164" fontId="0" fillId="6" borderId="15" xfId="1" applyNumberFormat="1" applyFont="1" applyFill="1" applyBorder="1" applyAlignment="1">
      <alignment horizontal="center"/>
    </xf>
    <xf numFmtId="164" fontId="0" fillId="6" borderId="15" xfId="1" applyNumberFormat="1" applyFont="1" applyFill="1" applyBorder="1"/>
    <xf numFmtId="0" fontId="10" fillId="8" borderId="16" xfId="0" applyFont="1" applyFill="1" applyBorder="1"/>
    <xf numFmtId="164" fontId="10" fillId="8" borderId="17" xfId="0" applyNumberFormat="1" applyFont="1" applyFill="1" applyBorder="1"/>
    <xf numFmtId="3" fontId="10" fillId="8" borderId="18" xfId="0" applyNumberFormat="1" applyFont="1" applyFill="1" applyBorder="1"/>
    <xf numFmtId="0" fontId="10" fillId="9" borderId="16" xfId="0" applyFont="1" applyFill="1" applyBorder="1"/>
    <xf numFmtId="164" fontId="10" fillId="9" borderId="17" xfId="0" applyNumberFormat="1" applyFont="1" applyFill="1" applyBorder="1"/>
    <xf numFmtId="164" fontId="10" fillId="9" borderId="18" xfId="0" applyNumberFormat="1" applyFont="1" applyFill="1" applyBorder="1"/>
    <xf numFmtId="0" fontId="10" fillId="10" borderId="16" xfId="0" applyFont="1" applyFill="1" applyBorder="1" applyAlignment="1">
      <alignment horizontal="center" vertical="center"/>
    </xf>
    <xf numFmtId="0" fontId="10" fillId="10" borderId="17" xfId="0" applyFont="1" applyFill="1" applyBorder="1" applyAlignment="1">
      <alignment horizontal="center"/>
    </xf>
    <xf numFmtId="164" fontId="10" fillId="10" borderId="17" xfId="0" applyNumberFormat="1" applyFont="1" applyFill="1" applyBorder="1"/>
    <xf numFmtId="164" fontId="10" fillId="10" borderId="18" xfId="0" applyNumberFormat="1" applyFont="1" applyFill="1" applyBorder="1"/>
    <xf numFmtId="164" fontId="10" fillId="6" borderId="0" xfId="1" applyNumberFormat="1" applyFont="1" applyFill="1" applyBorder="1"/>
    <xf numFmtId="164" fontId="10" fillId="6" borderId="15" xfId="1" applyNumberFormat="1" applyFont="1" applyFill="1" applyBorder="1"/>
    <xf numFmtId="3" fontId="0" fillId="7" borderId="0" xfId="0" applyNumberFormat="1" applyFill="1" applyBorder="1"/>
    <xf numFmtId="3" fontId="0" fillId="7" borderId="0" xfId="0" applyNumberFormat="1" applyFill="1" applyBorder="1" applyAlignment="1">
      <alignment horizontal="center"/>
    </xf>
    <xf numFmtId="3" fontId="0" fillId="7" borderId="13" xfId="0" applyNumberFormat="1" applyFill="1" applyBorder="1" applyAlignment="1">
      <alignment horizontal="center"/>
    </xf>
    <xf numFmtId="3" fontId="0" fillId="7" borderId="19" xfId="0" applyNumberFormat="1" applyFill="1" applyBorder="1" applyAlignment="1">
      <alignment horizontal="center"/>
    </xf>
    <xf numFmtId="3" fontId="0" fillId="7" borderId="13" xfId="0" applyNumberFormat="1" applyFill="1" applyBorder="1"/>
    <xf numFmtId="3" fontId="0" fillId="7" borderId="19" xfId="0" applyNumberFormat="1" applyFill="1" applyBorder="1"/>
    <xf numFmtId="3" fontId="0" fillId="7" borderId="14" xfId="0" applyNumberFormat="1" applyFill="1" applyBorder="1"/>
    <xf numFmtId="3" fontId="0" fillId="7" borderId="15" xfId="0" applyNumberFormat="1" applyFill="1" applyBorder="1"/>
    <xf numFmtId="0" fontId="0" fillId="7" borderId="21" xfId="0" applyFill="1" applyBorder="1"/>
    <xf numFmtId="0" fontId="4" fillId="0" borderId="1" xfId="0" applyFont="1" applyBorder="1" applyAlignment="1">
      <alignment horizontal="center" vertical="center"/>
    </xf>
    <xf numFmtId="0" fontId="2" fillId="3" borderId="5"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3" fontId="2" fillId="3" borderId="5" xfId="0" applyNumberFormat="1" applyFont="1" applyFill="1" applyBorder="1" applyAlignment="1">
      <alignment horizontal="center" vertical="center"/>
    </xf>
    <xf numFmtId="3" fontId="2" fillId="3" borderId="10" xfId="0" applyNumberFormat="1" applyFont="1" applyFill="1" applyBorder="1" applyAlignment="1">
      <alignment horizontal="center" vertical="center"/>
    </xf>
    <xf numFmtId="3" fontId="2" fillId="3" borderId="6" xfId="0" applyNumberFormat="1"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10" fillId="6" borderId="11" xfId="0" applyFont="1" applyFill="1" applyBorder="1" applyAlignment="1">
      <alignment horizontal="center" vertical="center"/>
    </xf>
    <xf numFmtId="0" fontId="10" fillId="6" borderId="12"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20" xfId="0" applyFont="1" applyFill="1" applyBorder="1" applyAlignment="1">
      <alignment horizontal="center" vertical="center"/>
    </xf>
  </cellXfs>
  <cellStyles count="2">
    <cellStyle name="Comma" xfId="1" builtinId="3"/>
    <cellStyle name="Normal" xfId="0" builtinId="0"/>
  </cellStyles>
  <dxfs count="0"/>
  <tableStyles count="1" defaultTableStyle="TableStyleMedium2" defaultPivotStyle="PivotStyleLight16">
    <tableStyle name="Invisible" pivot="0" table="0" count="0" xr9:uid="{C75BE267-2295-4CDF-990E-B83AABF11B40}"/>
  </tableStyles>
  <colors>
    <mruColors>
      <color rgb="FFFF8181"/>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2"/>
  <sheetViews>
    <sheetView topLeftCell="D1" workbookViewId="0">
      <selection activeCell="E5" sqref="E5"/>
    </sheetView>
  </sheetViews>
  <sheetFormatPr defaultColWidth="27.453125" defaultRowHeight="14"/>
  <cols>
    <col min="1" max="1" width="19.81640625" style="4" customWidth="1"/>
    <col min="2" max="2" width="21.26953125" style="4" customWidth="1"/>
    <col min="3" max="3" width="26.54296875" style="4" customWidth="1"/>
    <col min="4" max="4" width="26.81640625" style="4" customWidth="1"/>
    <col min="5" max="5" width="30.81640625" style="4" bestFit="1" customWidth="1"/>
    <col min="6" max="6" width="32.1796875" style="4" customWidth="1"/>
    <col min="7" max="7" width="34.26953125" style="4" customWidth="1"/>
    <col min="8" max="17" width="27.453125" style="4"/>
    <col min="18" max="18" width="29.1796875" style="4" customWidth="1"/>
    <col min="19" max="19" width="17.81640625" style="4" customWidth="1"/>
    <col min="20" max="20" width="21.81640625" style="4" customWidth="1"/>
    <col min="21" max="16384" width="27.453125" style="4"/>
  </cols>
  <sheetData>
    <row r="1" spans="1:14" ht="28">
      <c r="A1" s="1" t="s">
        <v>0</v>
      </c>
      <c r="B1" s="2" t="s">
        <v>1</v>
      </c>
      <c r="C1" s="2" t="s">
        <v>2</v>
      </c>
      <c r="D1" s="2" t="s">
        <v>3</v>
      </c>
      <c r="E1" s="2" t="s">
        <v>4</v>
      </c>
      <c r="F1" s="3" t="s">
        <v>5</v>
      </c>
      <c r="G1" s="1" t="s">
        <v>6</v>
      </c>
      <c r="I1" s="5"/>
      <c r="J1"/>
      <c r="K1"/>
      <c r="L1"/>
      <c r="M1"/>
      <c r="N1"/>
    </row>
    <row r="2" spans="1:14">
      <c r="A2" s="68" t="s">
        <v>7</v>
      </c>
      <c r="B2" s="68"/>
      <c r="C2" s="68"/>
      <c r="D2" s="68"/>
      <c r="E2" s="68"/>
      <c r="F2" s="68"/>
      <c r="G2" s="6"/>
    </row>
    <row r="3" spans="1:14" ht="28">
      <c r="A3" s="69" t="s">
        <v>9</v>
      </c>
      <c r="B3" s="69">
        <v>2039</v>
      </c>
      <c r="C3" s="69" t="s">
        <v>28</v>
      </c>
      <c r="D3" s="76" t="s">
        <v>29</v>
      </c>
      <c r="E3" s="7" t="s">
        <v>31</v>
      </c>
      <c r="F3" s="8" t="s">
        <v>32</v>
      </c>
      <c r="G3" s="9"/>
    </row>
    <row r="4" spans="1:14" ht="33.75" customHeight="1">
      <c r="A4" s="70"/>
      <c r="B4" s="70"/>
      <c r="C4" s="70"/>
      <c r="D4" s="77"/>
      <c r="E4" s="7" t="s">
        <v>33</v>
      </c>
      <c r="F4" s="7" t="s">
        <v>34</v>
      </c>
      <c r="G4" s="22"/>
    </row>
    <row r="5" spans="1:14" ht="33.75" customHeight="1">
      <c r="A5" s="70"/>
      <c r="B5" s="70"/>
      <c r="C5" s="70"/>
      <c r="D5" s="78"/>
      <c r="E5" s="7" t="s">
        <v>35</v>
      </c>
      <c r="F5" s="8" t="s">
        <v>36</v>
      </c>
      <c r="G5" s="22"/>
    </row>
    <row r="6" spans="1:14" ht="30.75" customHeight="1">
      <c r="A6" s="70"/>
      <c r="B6" s="70"/>
      <c r="C6" s="70"/>
      <c r="D6" s="79" t="s">
        <v>30</v>
      </c>
      <c r="E6" s="7" t="s">
        <v>37</v>
      </c>
      <c r="F6" s="7" t="s">
        <v>38</v>
      </c>
      <c r="G6" s="33"/>
    </row>
    <row r="7" spans="1:14" ht="28">
      <c r="A7" s="71"/>
      <c r="B7" s="71"/>
      <c r="C7" s="71"/>
      <c r="D7" s="80"/>
      <c r="E7" s="7" t="s">
        <v>39</v>
      </c>
      <c r="F7" s="32" t="s">
        <v>40</v>
      </c>
      <c r="G7" s="34" t="s">
        <v>8</v>
      </c>
    </row>
    <row r="8" spans="1:14">
      <c r="D8" s="10" t="s">
        <v>10</v>
      </c>
      <c r="E8" s="26" t="s">
        <v>41</v>
      </c>
      <c r="F8" s="10" t="s">
        <v>42</v>
      </c>
    </row>
    <row r="10" spans="1:14">
      <c r="A10" s="72" t="s">
        <v>11</v>
      </c>
      <c r="B10" s="73"/>
      <c r="C10" s="73"/>
      <c r="D10" s="73"/>
      <c r="E10" s="73"/>
    </row>
    <row r="11" spans="1:14" ht="28">
      <c r="A11" s="11" t="s">
        <v>12</v>
      </c>
      <c r="B11" s="11" t="s">
        <v>13</v>
      </c>
      <c r="C11" s="11" t="s">
        <v>14</v>
      </c>
      <c r="D11" s="11"/>
      <c r="E11" s="11" t="s">
        <v>25</v>
      </c>
    </row>
    <row r="12" spans="1:14">
      <c r="A12" s="6">
        <v>52</v>
      </c>
      <c r="B12" s="6">
        <v>85</v>
      </c>
      <c r="C12" s="12" t="s">
        <v>43</v>
      </c>
      <c r="D12" s="6"/>
      <c r="E12" s="6" t="s">
        <v>44</v>
      </c>
    </row>
    <row r="13" spans="1:14" ht="28">
      <c r="A13" s="11" t="s">
        <v>15</v>
      </c>
      <c r="B13" s="13" t="s">
        <v>16</v>
      </c>
      <c r="C13" s="11" t="s">
        <v>17</v>
      </c>
      <c r="D13" s="13" t="s">
        <v>18</v>
      </c>
      <c r="E13" s="13" t="s">
        <v>27</v>
      </c>
    </row>
    <row r="14" spans="1:14">
      <c r="A14" s="14">
        <v>0.06</v>
      </c>
      <c r="B14" s="14">
        <v>0.12</v>
      </c>
      <c r="C14" s="14">
        <v>0.06</v>
      </c>
      <c r="D14" s="27" t="s">
        <v>45</v>
      </c>
      <c r="E14" s="27" t="s">
        <v>26</v>
      </c>
    </row>
    <row r="16" spans="1:14">
      <c r="A16" s="72" t="s">
        <v>19</v>
      </c>
      <c r="B16" s="73"/>
      <c r="C16" s="73"/>
      <c r="D16" s="73"/>
      <c r="E16" s="73"/>
      <c r="F16" s="73"/>
      <c r="G16" s="73"/>
      <c r="H16" s="73"/>
      <c r="I16" s="73"/>
      <c r="J16" s="73"/>
      <c r="K16" s="73"/>
      <c r="L16" s="73"/>
    </row>
    <row r="17" spans="1:12" ht="98">
      <c r="A17" s="15" t="s">
        <v>46</v>
      </c>
      <c r="B17" s="15" t="s">
        <v>47</v>
      </c>
      <c r="C17" s="15" t="s">
        <v>57</v>
      </c>
      <c r="D17" s="15" t="s">
        <v>48</v>
      </c>
      <c r="E17" s="15" t="s">
        <v>49</v>
      </c>
      <c r="F17" s="15" t="s">
        <v>50</v>
      </c>
      <c r="G17" s="15" t="s">
        <v>51</v>
      </c>
      <c r="H17" s="15" t="s">
        <v>52</v>
      </c>
      <c r="I17" s="15" t="s">
        <v>53</v>
      </c>
      <c r="J17" s="15" t="s">
        <v>54</v>
      </c>
      <c r="K17" s="15" t="s">
        <v>55</v>
      </c>
      <c r="L17" s="15" t="s">
        <v>56</v>
      </c>
    </row>
    <row r="19" spans="1:12">
      <c r="A19" s="72" t="s">
        <v>20</v>
      </c>
      <c r="B19" s="73"/>
      <c r="C19" s="73"/>
      <c r="D19" s="73"/>
    </row>
    <row r="20" spans="1:12" ht="133.5" customHeight="1">
      <c r="A20" s="15" t="s">
        <v>58</v>
      </c>
      <c r="B20" s="15" t="s">
        <v>59</v>
      </c>
      <c r="C20" s="15" t="s">
        <v>21</v>
      </c>
      <c r="D20" s="15" t="s">
        <v>22</v>
      </c>
    </row>
    <row r="21" spans="1:12" ht="16.5">
      <c r="J21" s="29"/>
      <c r="L21" s="21"/>
    </row>
    <row r="22" spans="1:12">
      <c r="A22" s="72" t="s">
        <v>23</v>
      </c>
      <c r="B22" s="73"/>
      <c r="C22" s="73"/>
      <c r="D22" s="73"/>
      <c r="E22" s="73"/>
      <c r="F22" s="73"/>
      <c r="G22" s="73"/>
    </row>
    <row r="23" spans="1:12" ht="199.5" customHeight="1">
      <c r="A23" s="15" t="s">
        <v>60</v>
      </c>
      <c r="B23" s="23" t="s">
        <v>62</v>
      </c>
      <c r="C23" s="74" t="s">
        <v>64</v>
      </c>
      <c r="D23" s="75"/>
      <c r="E23" s="23" t="s">
        <v>63</v>
      </c>
      <c r="F23" s="15" t="s">
        <v>61</v>
      </c>
      <c r="G23" s="15" t="s">
        <v>65</v>
      </c>
    </row>
    <row r="24" spans="1:12">
      <c r="A24" s="17"/>
      <c r="B24" s="18"/>
      <c r="C24" s="19"/>
      <c r="D24" s="19"/>
      <c r="E24" s="16"/>
      <c r="F24" s="20"/>
      <c r="G24" s="16"/>
    </row>
    <row r="25" spans="1:12">
      <c r="A25" s="25" t="s">
        <v>66</v>
      </c>
      <c r="B25" s="25" t="s">
        <v>24</v>
      </c>
      <c r="C25" s="30" t="s">
        <v>71</v>
      </c>
      <c r="D25" s="31" t="s">
        <v>74</v>
      </c>
      <c r="E25" s="25" t="s">
        <v>70</v>
      </c>
      <c r="F25" s="31" t="s">
        <v>72</v>
      </c>
    </row>
    <row r="26" spans="1:12" ht="84">
      <c r="A26" s="15" t="s">
        <v>67</v>
      </c>
      <c r="B26" s="23" t="s">
        <v>68</v>
      </c>
      <c r="C26" s="15" t="s">
        <v>75</v>
      </c>
      <c r="D26" s="15" t="s">
        <v>76</v>
      </c>
      <c r="E26" s="15" t="s">
        <v>69</v>
      </c>
      <c r="F26" s="15" t="s">
        <v>73</v>
      </c>
    </row>
    <row r="27" spans="1:12" ht="16.5">
      <c r="I27" s="5"/>
    </row>
    <row r="31" spans="1:12" ht="16.5">
      <c r="D31" s="24"/>
    </row>
    <row r="52" spans="5:5">
      <c r="E52" s="28"/>
    </row>
    <row r="53" spans="5:5">
      <c r="E53" s="28"/>
    </row>
    <row r="54" spans="5:5">
      <c r="E54" s="28"/>
    </row>
    <row r="55" spans="5:5">
      <c r="E55" s="28"/>
    </row>
    <row r="56" spans="5:5">
      <c r="E56" s="28"/>
    </row>
    <row r="57" spans="5:5">
      <c r="E57" s="28"/>
    </row>
    <row r="58" spans="5:5">
      <c r="E58" s="28"/>
    </row>
    <row r="59" spans="5:5">
      <c r="E59" s="28"/>
    </row>
    <row r="60" spans="5:5">
      <c r="E60" s="28"/>
    </row>
    <row r="61" spans="5:5">
      <c r="E61" s="28"/>
    </row>
    <row r="62" spans="5:5">
      <c r="E62" s="28"/>
    </row>
  </sheetData>
  <mergeCells count="11">
    <mergeCell ref="C23:D23"/>
    <mergeCell ref="A22:G22"/>
    <mergeCell ref="D3:D5"/>
    <mergeCell ref="D6:D7"/>
    <mergeCell ref="A10:E10"/>
    <mergeCell ref="A16:L16"/>
    <mergeCell ref="A2:F2"/>
    <mergeCell ref="A3:A7"/>
    <mergeCell ref="B3:B7"/>
    <mergeCell ref="C3:C7"/>
    <mergeCell ref="A19:D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6"/>
  <sheetViews>
    <sheetView tabSelected="1" topLeftCell="B1" workbookViewId="0">
      <selection activeCell="F7" sqref="F7"/>
    </sheetView>
  </sheetViews>
  <sheetFormatPr defaultRowHeight="14.5"/>
  <cols>
    <col min="1" max="1" width="33.7265625" bestFit="1" customWidth="1"/>
    <col min="2" max="2" width="10.7265625" bestFit="1" customWidth="1"/>
    <col min="3" max="3" width="7.54296875" bestFit="1" customWidth="1"/>
    <col min="4" max="4" width="6.54296875" style="36" bestFit="1" customWidth="1"/>
    <col min="5" max="5" width="8.54296875" bestFit="1" customWidth="1"/>
    <col min="6" max="6" width="35.36328125" bestFit="1" customWidth="1"/>
    <col min="7" max="7" width="15.7265625" bestFit="1" customWidth="1"/>
    <col min="8" max="8" width="11.81640625" bestFit="1" customWidth="1"/>
    <col min="9" max="10" width="8.81640625" bestFit="1" customWidth="1"/>
    <col min="11" max="11" width="13" bestFit="1" customWidth="1"/>
    <col min="12" max="12" width="9.90625" bestFit="1" customWidth="1"/>
    <col min="13" max="13" width="22" bestFit="1" customWidth="1"/>
    <col min="14" max="14" width="20.1796875" bestFit="1" customWidth="1"/>
  </cols>
  <sheetData>
    <row r="1" spans="1:15">
      <c r="A1" s="35" t="s">
        <v>94</v>
      </c>
      <c r="B1" s="81" t="s">
        <v>95</v>
      </c>
      <c r="C1" s="82"/>
      <c r="D1" s="82"/>
      <c r="E1" s="82"/>
      <c r="F1" s="82"/>
      <c r="G1" s="83" t="s">
        <v>96</v>
      </c>
      <c r="H1" s="84"/>
      <c r="I1" s="84"/>
      <c r="J1" s="84"/>
      <c r="K1" s="84"/>
      <c r="L1" s="84"/>
      <c r="M1" s="85"/>
      <c r="N1" s="53" t="s">
        <v>10</v>
      </c>
    </row>
    <row r="2" spans="1:15">
      <c r="B2" s="38" t="s">
        <v>78</v>
      </c>
      <c r="C2" s="39" t="s">
        <v>80</v>
      </c>
      <c r="D2" s="40" t="s">
        <v>81</v>
      </c>
      <c r="E2" s="39" t="s">
        <v>82</v>
      </c>
      <c r="F2" s="39" t="s">
        <v>93</v>
      </c>
      <c r="G2" s="61" t="s">
        <v>83</v>
      </c>
      <c r="H2" s="60" t="s">
        <v>84</v>
      </c>
      <c r="I2" s="60" t="s">
        <v>85</v>
      </c>
      <c r="J2" s="60" t="s">
        <v>86</v>
      </c>
      <c r="K2" s="60" t="s">
        <v>91</v>
      </c>
      <c r="L2" s="60" t="s">
        <v>92</v>
      </c>
      <c r="M2" s="62" t="s">
        <v>98</v>
      </c>
      <c r="N2" s="54" t="s">
        <v>87</v>
      </c>
    </row>
    <row r="3" spans="1:15">
      <c r="A3" t="s">
        <v>79</v>
      </c>
      <c r="B3" s="41">
        <f>150000/12</f>
        <v>12500</v>
      </c>
      <c r="C3" s="42">
        <v>0</v>
      </c>
      <c r="D3" s="42">
        <f>50000/12</f>
        <v>4166.666666666667</v>
      </c>
      <c r="E3" s="43">
        <f>100000</f>
        <v>100000</v>
      </c>
      <c r="F3" s="57">
        <f>SUM(B3:E3)</f>
        <v>116666.66666666667</v>
      </c>
      <c r="G3" s="63">
        <f>73000/2</f>
        <v>36500</v>
      </c>
      <c r="H3" s="59">
        <v>17000</v>
      </c>
      <c r="I3" s="59">
        <v>11169</v>
      </c>
      <c r="J3" s="59">
        <v>0</v>
      </c>
      <c r="K3" s="59">
        <v>30000</v>
      </c>
      <c r="L3" s="59">
        <f>54000/12</f>
        <v>4500</v>
      </c>
      <c r="M3" s="64">
        <v>0</v>
      </c>
      <c r="N3" s="55">
        <f>SUM(F3:M3)</f>
        <v>215835.66666666669</v>
      </c>
      <c r="O3" s="36">
        <f>SUM(G3:M3)</f>
        <v>99169</v>
      </c>
    </row>
    <row r="4" spans="1:15" ht="15" thickBot="1">
      <c r="A4" t="s">
        <v>77</v>
      </c>
      <c r="B4" s="44">
        <v>12500</v>
      </c>
      <c r="C4" s="45">
        <v>0</v>
      </c>
      <c r="D4" s="45">
        <f>50000/12</f>
        <v>4166.666666666667</v>
      </c>
      <c r="E4" s="46">
        <f>100000</f>
        <v>100000</v>
      </c>
      <c r="F4" s="58">
        <f>SUM(B4:E4)</f>
        <v>116666.66666666667</v>
      </c>
      <c r="G4" s="65">
        <f>73000/2</f>
        <v>36500</v>
      </c>
      <c r="H4" s="66">
        <v>0</v>
      </c>
      <c r="I4" s="66">
        <v>0</v>
      </c>
      <c r="J4" s="66">
        <v>0</v>
      </c>
      <c r="K4" s="66">
        <v>85000</v>
      </c>
      <c r="L4" s="66">
        <f>56000/12</f>
        <v>4666.666666666667</v>
      </c>
      <c r="M4" s="67">
        <f>18000/12</f>
        <v>1500</v>
      </c>
      <c r="N4" s="56">
        <f>SUM(F4:M4)</f>
        <v>244333.33333333334</v>
      </c>
      <c r="O4" s="36">
        <f>SUM(G4:M4)</f>
        <v>127666.66666666667</v>
      </c>
    </row>
    <row r="5" spans="1:15" ht="15" thickBot="1"/>
    <row r="6" spans="1:15">
      <c r="F6" s="47" t="s">
        <v>88</v>
      </c>
      <c r="G6" s="50" t="s">
        <v>89</v>
      </c>
    </row>
    <row r="7" spans="1:15">
      <c r="E7" t="s">
        <v>79</v>
      </c>
      <c r="F7" s="48">
        <f>145000+C3+(400000/12)</f>
        <v>178333.33333333334</v>
      </c>
      <c r="G7" s="51">
        <f>N3-F7</f>
        <v>37502.333333333343</v>
      </c>
      <c r="L7" t="s">
        <v>97</v>
      </c>
    </row>
    <row r="8" spans="1:15" ht="15" thickBot="1">
      <c r="E8" t="s">
        <v>77</v>
      </c>
      <c r="F8" s="49">
        <f>236000 + (280000/12)</f>
        <v>259333.33333333334</v>
      </c>
      <c r="G8" s="52">
        <f>N4-F8</f>
        <v>-15000</v>
      </c>
      <c r="H8" s="37">
        <f>SUM(G7:G8)</f>
        <v>22502.333333333343</v>
      </c>
    </row>
    <row r="10" spans="1:15">
      <c r="B10" s="35" t="s">
        <v>90</v>
      </c>
      <c r="C10" t="s">
        <v>99</v>
      </c>
    </row>
    <row r="11" spans="1:15">
      <c r="B11" s="35" t="s">
        <v>100</v>
      </c>
      <c r="C11" t="s">
        <v>101</v>
      </c>
    </row>
    <row r="12" spans="1:15">
      <c r="B12" s="35" t="s">
        <v>102</v>
      </c>
      <c r="C12" t="s">
        <v>103</v>
      </c>
    </row>
    <row r="13" spans="1:15">
      <c r="B13" s="35" t="s">
        <v>104</v>
      </c>
      <c r="C13" t="s">
        <v>105</v>
      </c>
    </row>
    <row r="14" spans="1:15">
      <c r="B14" s="35" t="s">
        <v>106</v>
      </c>
      <c r="C14" t="s">
        <v>107</v>
      </c>
    </row>
    <row r="15" spans="1:15">
      <c r="B15" s="35" t="s">
        <v>108</v>
      </c>
      <c r="C15" t="s">
        <v>109</v>
      </c>
    </row>
    <row r="16" spans="1:15">
      <c r="B16" s="35" t="s">
        <v>110</v>
      </c>
      <c r="C16" t="s">
        <v>111</v>
      </c>
    </row>
  </sheetData>
  <mergeCells count="2">
    <mergeCell ref="B1:F1"/>
    <mergeCell ref="G1:M1"/>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Melvin_Recommendation</vt:lpstr>
      <vt:lpstr>Aniket_Calculation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Aniket Chhabra</cp:lastModifiedBy>
  <dcterms:created xsi:type="dcterms:W3CDTF">2020-03-24T19:21:26Z</dcterms:created>
  <dcterms:modified xsi:type="dcterms:W3CDTF">2021-11-26T05:51:29Z</dcterms:modified>
</cp:coreProperties>
</file>