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codeName="ThisWorkbook"/>
  <xr:revisionPtr revIDLastSave="0" documentId="13_ncr:1_{B2C523AD-9438-47B4-AD9B-681EC70E88C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edar_rapids" sheetId="1" r:id="rId1"/>
    <sheet name="38th_street" sheetId="4" r:id="rId2"/>
    <sheet name="38th_subset" sheetId="7" r:id="rId3"/>
    <sheet name="bandwidth maximization" sheetId="10" r:id="rId4"/>
    <sheet name="number_of_stops" sheetId="11" r:id="rId5"/>
  </sheets>
  <definedNames>
    <definedName name="_xlnm._FilterDatabase" localSheetId="1" hidden="1">'38th_street'!$B$1:$M$23</definedName>
    <definedName name="_xlnm._FilterDatabase" localSheetId="0" hidden="1">cedar_rapids!$A$1:$G$13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7" l="1"/>
  <c r="R7" i="7"/>
  <c r="R9" i="7"/>
  <c r="R11" i="7"/>
  <c r="R13" i="7"/>
  <c r="R15" i="7"/>
  <c r="R17" i="7"/>
  <c r="R2" i="7"/>
  <c r="R4" i="7"/>
  <c r="R6" i="7"/>
  <c r="R8" i="7"/>
  <c r="R10" i="7"/>
  <c r="R12" i="7"/>
  <c r="R14" i="7"/>
  <c r="R16" i="7"/>
  <c r="K23" i="11" l="1"/>
  <c r="K24" i="11" s="1"/>
  <c r="K25" i="11" s="1"/>
  <c r="K26" i="11" s="1"/>
  <c r="K27" i="11" s="1"/>
  <c r="K3" i="11"/>
  <c r="K4" i="11" s="1"/>
  <c r="K5" i="11" s="1"/>
  <c r="K6" i="11" s="1"/>
  <c r="K7" i="11" s="1"/>
  <c r="K8" i="11" s="1"/>
  <c r="S22" i="10"/>
  <c r="Q5" i="10"/>
  <c r="Q3" i="10"/>
  <c r="I3" i="10"/>
  <c r="I4" i="10"/>
  <c r="I5" i="10"/>
  <c r="I6" i="10"/>
  <c r="I7" i="10"/>
  <c r="I8" i="10"/>
  <c r="I9" i="10"/>
  <c r="I10" i="10"/>
  <c r="I11" i="10"/>
  <c r="I12" i="10"/>
  <c r="I2" i="10"/>
  <c r="I18" i="10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I19" i="10"/>
  <c r="I20" i="10"/>
  <c r="I21" i="10"/>
  <c r="I22" i="10"/>
  <c r="I23" i="10"/>
  <c r="I24" i="10"/>
  <c r="I25" i="10"/>
  <c r="I26" i="10"/>
  <c r="I27" i="10"/>
  <c r="I17" i="10"/>
  <c r="M3" i="11" l="1"/>
  <c r="L3" i="11"/>
  <c r="L23" i="11"/>
  <c r="N23" i="11"/>
  <c r="K2" i="10"/>
  <c r="K3" i="10" s="1"/>
  <c r="K4" i="10" s="1"/>
  <c r="K5" i="10" s="1"/>
  <c r="K6" i="10" s="1"/>
  <c r="K7" i="10" s="1"/>
  <c r="K8" i="10" s="1"/>
  <c r="K9" i="10" s="1"/>
  <c r="K10" i="10" s="1"/>
  <c r="K11" i="10" s="1"/>
  <c r="K12" i="10" s="1"/>
  <c r="D3" i="10"/>
  <c r="E3" i="10" s="1"/>
  <c r="D4" i="10"/>
  <c r="E4" i="10" s="1"/>
  <c r="D5" i="10"/>
  <c r="E5" i="10" s="1"/>
  <c r="J5" i="10" s="1"/>
  <c r="D6" i="10"/>
  <c r="E6" i="10" s="1"/>
  <c r="J6" i="10" s="1"/>
  <c r="D7" i="10"/>
  <c r="E7" i="10" s="1"/>
  <c r="J7" i="10" s="1"/>
  <c r="D8" i="10"/>
  <c r="E8" i="10" s="1"/>
  <c r="D9" i="10"/>
  <c r="E9" i="10" s="1"/>
  <c r="D10" i="10"/>
  <c r="E10" i="10" s="1"/>
  <c r="D11" i="10"/>
  <c r="E11" i="10" s="1"/>
  <c r="D12" i="10"/>
  <c r="E12" i="10" s="1"/>
  <c r="D17" i="10"/>
  <c r="E17" i="10" s="1"/>
  <c r="J17" i="10" s="1"/>
  <c r="L17" i="10" s="1"/>
  <c r="M17" i="10" s="1"/>
  <c r="D18" i="10"/>
  <c r="E18" i="10" s="1"/>
  <c r="J18" i="10" s="1"/>
  <c r="D19" i="10"/>
  <c r="E19" i="10" s="1"/>
  <c r="J19" i="10" s="1"/>
  <c r="D20" i="10"/>
  <c r="E20" i="10" s="1"/>
  <c r="D21" i="10"/>
  <c r="E21" i="10" s="1"/>
  <c r="D22" i="10"/>
  <c r="E22" i="10" s="1"/>
  <c r="D23" i="10"/>
  <c r="E23" i="10" s="1"/>
  <c r="D24" i="10"/>
  <c r="E24" i="10" s="1"/>
  <c r="D25" i="10"/>
  <c r="E25" i="10" s="1"/>
  <c r="J25" i="10" s="1"/>
  <c r="D26" i="10"/>
  <c r="E26" i="10" s="1"/>
  <c r="J26" i="10" s="1"/>
  <c r="D27" i="10"/>
  <c r="E27" i="10" s="1"/>
  <c r="J27" i="10" s="1"/>
  <c r="D2" i="10"/>
  <c r="E2" i="10" s="1"/>
  <c r="M4" i="11" l="1"/>
  <c r="L4" i="11"/>
  <c r="N24" i="11"/>
  <c r="L24" i="11"/>
  <c r="J12" i="10"/>
  <c r="J11" i="10"/>
  <c r="J10" i="10"/>
  <c r="J9" i="10"/>
  <c r="J24" i="10"/>
  <c r="J22" i="10"/>
  <c r="J21" i="10"/>
  <c r="J20" i="10"/>
  <c r="J4" i="10"/>
  <c r="J23" i="10"/>
  <c r="J3" i="10"/>
  <c r="J8" i="10"/>
  <c r="J2" i="10"/>
  <c r="L2" i="10" s="1"/>
  <c r="M2" i="10" s="1"/>
  <c r="L17" i="7"/>
  <c r="M17" i="7" s="1"/>
  <c r="Q16" i="7" s="1"/>
  <c r="J17" i="7"/>
  <c r="L16" i="7"/>
  <c r="M16" i="7" s="1"/>
  <c r="J16" i="7"/>
  <c r="L15" i="7"/>
  <c r="M15" i="7" s="1"/>
  <c r="Q14" i="7" s="1"/>
  <c r="J15" i="7"/>
  <c r="L14" i="7"/>
  <c r="M14" i="7" s="1"/>
  <c r="J14" i="7"/>
  <c r="L13" i="7"/>
  <c r="M13" i="7" s="1"/>
  <c r="Q12" i="7" s="1"/>
  <c r="J13" i="7"/>
  <c r="L12" i="7"/>
  <c r="M12" i="7" s="1"/>
  <c r="J12" i="7"/>
  <c r="L11" i="7"/>
  <c r="M11" i="7" s="1"/>
  <c r="Q10" i="7" s="1"/>
  <c r="J11" i="7"/>
  <c r="L10" i="7"/>
  <c r="M10" i="7" s="1"/>
  <c r="J10" i="7"/>
  <c r="L9" i="7"/>
  <c r="M9" i="7" s="1"/>
  <c r="Q8" i="7" s="1"/>
  <c r="J9" i="7"/>
  <c r="L8" i="7"/>
  <c r="M8" i="7" s="1"/>
  <c r="J8" i="7"/>
  <c r="L7" i="7"/>
  <c r="M7" i="7" s="1"/>
  <c r="Q6" i="7" s="1"/>
  <c r="J7" i="7"/>
  <c r="L6" i="7"/>
  <c r="M6" i="7" s="1"/>
  <c r="J6" i="7"/>
  <c r="L5" i="7"/>
  <c r="M5" i="7" s="1"/>
  <c r="Q4" i="7" s="1"/>
  <c r="J5" i="7"/>
  <c r="L4" i="7"/>
  <c r="M4" i="7" s="1"/>
  <c r="J4" i="7"/>
  <c r="L3" i="7"/>
  <c r="M3" i="7" s="1"/>
  <c r="Q2" i="7" s="1"/>
  <c r="J3" i="7"/>
  <c r="L2" i="7"/>
  <c r="M2" i="7" s="1"/>
  <c r="J2" i="7"/>
  <c r="M5" i="11" l="1"/>
  <c r="L5" i="11"/>
  <c r="N25" i="11"/>
  <c r="L25" i="11"/>
  <c r="L3" i="10"/>
  <c r="L3" i="4"/>
  <c r="M3" i="4" s="1"/>
  <c r="L4" i="4"/>
  <c r="M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" i="4"/>
  <c r="M2" i="4" s="1"/>
  <c r="M6" i="11" l="1"/>
  <c r="L6" i="11"/>
  <c r="N26" i="11"/>
  <c r="L27" i="11" s="1"/>
  <c r="L26" i="11"/>
  <c r="M3" i="10"/>
  <c r="L4" i="10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" i="4"/>
  <c r="M7" i="11" l="1"/>
  <c r="L7" i="11"/>
  <c r="N27" i="11"/>
  <c r="L5" i="10"/>
  <c r="M4" i="10"/>
  <c r="J5" i="1"/>
  <c r="J11" i="1"/>
  <c r="J12" i="1"/>
  <c r="H3" i="1"/>
  <c r="J3" i="1" s="1"/>
  <c r="H4" i="1"/>
  <c r="J4" i="1" s="1"/>
  <c r="H5" i="1"/>
  <c r="H6" i="1"/>
  <c r="J6" i="1" s="1"/>
  <c r="H7" i="1"/>
  <c r="J7" i="1" s="1"/>
  <c r="H8" i="1"/>
  <c r="J8" i="1" s="1"/>
  <c r="H9" i="1"/>
  <c r="J9" i="1" s="1"/>
  <c r="H10" i="1"/>
  <c r="J10" i="1" s="1"/>
  <c r="H11" i="1"/>
  <c r="H12" i="1"/>
  <c r="H13" i="1"/>
  <c r="J13" i="1" s="1"/>
  <c r="H2" i="1"/>
  <c r="J2" i="1" s="1"/>
  <c r="M8" i="11" l="1"/>
  <c r="L8" i="11"/>
  <c r="L6" i="10"/>
  <c r="M5" i="10"/>
  <c r="L7" i="10" l="1"/>
  <c r="M6" i="10"/>
  <c r="L8" i="10" l="1"/>
  <c r="M7" i="10"/>
  <c r="L9" i="10" l="1"/>
  <c r="M8" i="10"/>
  <c r="L10" i="10" l="1"/>
  <c r="M9" i="10"/>
  <c r="L11" i="10" l="1"/>
  <c r="M10" i="10"/>
  <c r="L18" i="10"/>
  <c r="M11" i="10" l="1"/>
  <c r="L12" i="10"/>
  <c r="M12" i="10" s="1"/>
  <c r="L19" i="10"/>
  <c r="M18" i="10"/>
  <c r="L20" i="10" l="1"/>
  <c r="M19" i="10"/>
  <c r="L21" i="10" l="1"/>
  <c r="M20" i="10"/>
  <c r="L22" i="10" l="1"/>
  <c r="M21" i="10"/>
  <c r="L23" i="10" l="1"/>
  <c r="M22" i="10"/>
  <c r="L24" i="10" l="1"/>
  <c r="M23" i="10"/>
  <c r="L25" i="10" l="1"/>
  <c r="M24" i="10"/>
  <c r="L26" i="10" l="1"/>
  <c r="M25" i="10"/>
  <c r="L27" i="10" l="1"/>
  <c r="M27" i="10" s="1"/>
  <c r="M31" i="10" s="1"/>
  <c r="M26" i="10"/>
</calcChain>
</file>

<file path=xl/sharedStrings.xml><?xml version="1.0" encoding="utf-8"?>
<sst xmlns="http://schemas.openxmlformats.org/spreadsheetml/2006/main" count="87" uniqueCount="35">
  <si>
    <t>Intersection Number</t>
  </si>
  <si>
    <t>tt_id</t>
  </si>
  <si>
    <t>sg_id</t>
  </si>
  <si>
    <t>LinkFromInt</t>
  </si>
  <si>
    <t>LinkToInt</t>
  </si>
  <si>
    <t>travel_time</t>
  </si>
  <si>
    <t>vpb</t>
  </si>
  <si>
    <t>number of lane</t>
  </si>
  <si>
    <t>saturation flow</t>
  </si>
  <si>
    <t>intersection_id</t>
  </si>
  <si>
    <t>distance</t>
  </si>
  <si>
    <t>travel time</t>
  </si>
  <si>
    <t>speed</t>
  </si>
  <si>
    <t>split</t>
  </si>
  <si>
    <t>tt</t>
  </si>
  <si>
    <t>d1</t>
  </si>
  <si>
    <t>bog</t>
  </si>
  <si>
    <t>eog</t>
  </si>
  <si>
    <t>Intersection #</t>
  </si>
  <si>
    <t>offset_bog</t>
  </si>
  <si>
    <t>offset_eog</t>
  </si>
  <si>
    <t>bandwidth_start</t>
  </si>
  <si>
    <t>bandwidth_end</t>
  </si>
  <si>
    <t>total bandwidth</t>
  </si>
  <si>
    <t>Adjusted offset</t>
  </si>
  <si>
    <t>Multiplier</t>
  </si>
  <si>
    <t>Vehicle arrival</t>
  </si>
  <si>
    <t>capacity</t>
  </si>
  <si>
    <t>veh-stopped</t>
  </si>
  <si>
    <t>queue</t>
  </si>
  <si>
    <t>First iteration</t>
  </si>
  <si>
    <t>Second iteration</t>
  </si>
  <si>
    <t>tt_next_intersection</t>
  </si>
  <si>
    <t>d1_next_intersection</t>
  </si>
  <si>
    <t>Prev_tt_id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</si>
</sst>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8EB60B-6D17-4B58-B953-F205C168C8A3}" name="Table2" displayName="Table2" ref="A1:S17" totalsRowShown="0">
  <autoFilter ref="A1:S17" xr:uid="{39AA084C-C230-4D14-B26B-B8BFA4FE4907}"/>
  <tableColumns count="19">
    <tableColumn id="1" xr3:uid="{E745B25F-8E14-4893-85F1-348207674285}" name="Intersection Number"/>
    <tableColumn id="2" xr3:uid="{CF98F94E-C0F8-4DED-828D-62EA9DF2565C}" name="intersection_id"/>
    <tableColumn id="3" xr3:uid="{991EB30E-2079-4635-9808-FC6EFA1ECDD8}" name="sg_id"/>
    <tableColumn id="4" xr3:uid="{C5988332-038D-4905-9FDC-C643148113F3}" name="tt_id"/>
    <tableColumn id="5" xr3:uid="{351D3ADE-0AD7-4839-B8E1-D423FF7480D7}" name="LinkFromInt"/>
    <tableColumn id="6" xr3:uid="{31610F8D-9432-48F6-8065-8DA7508648FA}" name="LinkToInt"/>
    <tableColumn id="7" xr3:uid="{BAA43094-A4C3-4B58-AAD1-DA10E6D95718}" name="travel_time"/>
    <tableColumn id="8" xr3:uid="{C0888E2C-775A-4D2B-B7D2-10418654C67E}" name="saturation flow"/>
    <tableColumn id="9" xr3:uid="{69F3D94A-1D42-46CA-84CC-5445284F4AE5}" name="number of lane"/>
    <tableColumn id="10" xr3:uid="{11BF7D8F-0D10-47C9-9C19-42F25D423320}" name="vpb">
      <calculatedColumnFormula>H2*I2/3600</calculatedColumnFormula>
    </tableColumn>
    <tableColumn id="11" xr3:uid="{B86D13D2-830F-4480-96A5-F80AB9E79E37}" name="distance"/>
    <tableColumn id="12" xr3:uid="{AAFA86F6-B88C-4C01-9D57-9D7E9A3470F3}" name="speed">
      <calculatedColumnFormula>35*1.47</calculatedColumnFormula>
    </tableColumn>
    <tableColumn id="13" xr3:uid="{182FDC37-09D4-4333-9174-472298DBC71F}" name="tt">
      <calculatedColumnFormula>ROUND(K2/L2,1)</calculatedColumnFormula>
    </tableColumn>
    <tableColumn id="14" xr3:uid="{0242B64D-FF8C-4A56-99BC-8B3D22845248}" name="split"/>
    <tableColumn id="15" xr3:uid="{7EA16500-BBD8-4F0B-8E8C-9048EB99DB09}" name="travel time"/>
    <tableColumn id="16" xr3:uid="{54A936FF-2737-4312-AC72-7FA2AA7739E5}" name="d1" dataDxfId="1"/>
    <tableColumn id="17" xr3:uid="{B6ECDBBD-AFDE-453E-B1B7-F74CA397BE02}" name="tt_next_intersection">
      <calculatedColumnFormula>M3</calculatedColumnFormula>
    </tableColumn>
    <tableColumn id="18" xr3:uid="{8E4D2F18-4534-4C8F-91B1-690DF9C5F448}" name="d1_next_intersection" dataDxfId="0">
      <calculatedColumnFormula>P4</calculatedColumnFormula>
    </tableColumn>
    <tableColumn id="19" xr3:uid="{048D542C-E8BA-412B-901A-60CD7D6AEB5B}" name="Prev_tt_i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3"/>
  <sheetViews>
    <sheetView workbookViewId="0">
      <selection activeCell="P17" sqref="P17"/>
    </sheetView>
  </sheetViews>
  <sheetFormatPr defaultRowHeight="15"/>
  <cols>
    <col min="1" max="1" width="19.7109375" bestFit="1" customWidth="1"/>
    <col min="2" max="2" width="19.7109375" customWidth="1"/>
    <col min="7" max="7" width="12" bestFit="1" customWidth="1"/>
    <col min="8" max="8" width="14.5703125" bestFit="1" customWidth="1"/>
    <col min="9" max="9" width="14.7109375" bestFit="1" customWidth="1"/>
  </cols>
  <sheetData>
    <row r="1" spans="1:10">
      <c r="A1" t="s">
        <v>0</v>
      </c>
      <c r="B1" t="s">
        <v>9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8</v>
      </c>
      <c r="I1" t="s">
        <v>7</v>
      </c>
      <c r="J1" t="s">
        <v>6</v>
      </c>
    </row>
    <row r="2" spans="1:10">
      <c r="A2">
        <v>1</v>
      </c>
      <c r="B2">
        <v>1</v>
      </c>
      <c r="C2">
        <v>2</v>
      </c>
      <c r="D2">
        <v>12</v>
      </c>
      <c r="E2">
        <v>0</v>
      </c>
      <c r="F2">
        <v>1</v>
      </c>
      <c r="G2">
        <v>5</v>
      </c>
      <c r="H2">
        <f>1850</f>
        <v>1850</v>
      </c>
      <c r="I2">
        <v>2</v>
      </c>
      <c r="J2">
        <f>H2*I2/3600</f>
        <v>1.0277777777777777</v>
      </c>
    </row>
    <row r="3" spans="1:10">
      <c r="A3">
        <v>1</v>
      </c>
      <c r="B3">
        <v>1</v>
      </c>
      <c r="C3">
        <v>6</v>
      </c>
      <c r="D3">
        <v>16</v>
      </c>
      <c r="E3">
        <v>2</v>
      </c>
      <c r="F3">
        <v>1</v>
      </c>
      <c r="G3">
        <v>5</v>
      </c>
      <c r="H3">
        <f>1850</f>
        <v>1850</v>
      </c>
      <c r="I3">
        <v>2</v>
      </c>
      <c r="J3">
        <f t="shared" ref="J3:J13" si="0">H3*I3/3600</f>
        <v>1.0277777777777777</v>
      </c>
    </row>
    <row r="4" spans="1:10">
      <c r="A4">
        <v>2</v>
      </c>
      <c r="B4">
        <v>2</v>
      </c>
      <c r="C4">
        <v>2</v>
      </c>
      <c r="D4">
        <v>22</v>
      </c>
      <c r="E4">
        <v>1</v>
      </c>
      <c r="F4">
        <v>2</v>
      </c>
      <c r="G4">
        <v>5</v>
      </c>
      <c r="H4">
        <f>1850</f>
        <v>1850</v>
      </c>
      <c r="I4">
        <v>2</v>
      </c>
      <c r="J4">
        <f t="shared" si="0"/>
        <v>1.0277777777777777</v>
      </c>
    </row>
    <row r="5" spans="1:10">
      <c r="A5">
        <v>2</v>
      </c>
      <c r="B5">
        <v>2</v>
      </c>
      <c r="C5">
        <v>6</v>
      </c>
      <c r="D5">
        <v>26</v>
      </c>
      <c r="E5">
        <v>3</v>
      </c>
      <c r="F5">
        <v>2</v>
      </c>
      <c r="G5">
        <v>5</v>
      </c>
      <c r="H5">
        <f>1850</f>
        <v>1850</v>
      </c>
      <c r="I5">
        <v>2</v>
      </c>
      <c r="J5">
        <f t="shared" si="0"/>
        <v>1.0277777777777777</v>
      </c>
    </row>
    <row r="6" spans="1:10">
      <c r="A6">
        <v>3</v>
      </c>
      <c r="B6">
        <v>3</v>
      </c>
      <c r="C6">
        <v>2</v>
      </c>
      <c r="D6">
        <v>32</v>
      </c>
      <c r="E6">
        <v>2</v>
      </c>
      <c r="F6">
        <v>3</v>
      </c>
      <c r="G6">
        <v>5</v>
      </c>
      <c r="H6">
        <f>1850</f>
        <v>1850</v>
      </c>
      <c r="I6">
        <v>2</v>
      </c>
      <c r="J6">
        <f t="shared" si="0"/>
        <v>1.0277777777777777</v>
      </c>
    </row>
    <row r="7" spans="1:10">
      <c r="A7">
        <v>3</v>
      </c>
      <c r="B7">
        <v>3</v>
      </c>
      <c r="C7">
        <v>6</v>
      </c>
      <c r="D7">
        <v>36</v>
      </c>
      <c r="E7">
        <v>4</v>
      </c>
      <c r="F7">
        <v>3</v>
      </c>
      <c r="G7">
        <v>5</v>
      </c>
      <c r="H7">
        <f>1850</f>
        <v>1850</v>
      </c>
      <c r="I7">
        <v>2</v>
      </c>
      <c r="J7">
        <f t="shared" si="0"/>
        <v>1.0277777777777777</v>
      </c>
    </row>
    <row r="8" spans="1:10">
      <c r="A8">
        <v>4</v>
      </c>
      <c r="B8">
        <v>4</v>
      </c>
      <c r="C8">
        <v>2</v>
      </c>
      <c r="D8">
        <v>42</v>
      </c>
      <c r="E8">
        <v>3</v>
      </c>
      <c r="F8">
        <v>4</v>
      </c>
      <c r="G8">
        <v>5</v>
      </c>
      <c r="H8">
        <f>1850</f>
        <v>1850</v>
      </c>
      <c r="I8">
        <v>2</v>
      </c>
      <c r="J8">
        <f t="shared" si="0"/>
        <v>1.0277777777777777</v>
      </c>
    </row>
    <row r="9" spans="1:10">
      <c r="A9">
        <v>4</v>
      </c>
      <c r="B9">
        <v>4</v>
      </c>
      <c r="C9">
        <v>6</v>
      </c>
      <c r="D9">
        <v>46</v>
      </c>
      <c r="E9">
        <v>5</v>
      </c>
      <c r="F9">
        <v>4</v>
      </c>
      <c r="G9">
        <v>5</v>
      </c>
      <c r="H9">
        <f>1850</f>
        <v>1850</v>
      </c>
      <c r="I9">
        <v>2</v>
      </c>
      <c r="J9">
        <f t="shared" si="0"/>
        <v>1.0277777777777777</v>
      </c>
    </row>
    <row r="10" spans="1:10">
      <c r="A10">
        <v>5</v>
      </c>
      <c r="B10">
        <v>5</v>
      </c>
      <c r="C10">
        <v>2</v>
      </c>
      <c r="D10">
        <v>52</v>
      </c>
      <c r="E10">
        <v>4</v>
      </c>
      <c r="F10">
        <v>5</v>
      </c>
      <c r="G10">
        <v>5</v>
      </c>
      <c r="H10">
        <f>1850</f>
        <v>1850</v>
      </c>
      <c r="I10">
        <v>2</v>
      </c>
      <c r="J10">
        <f t="shared" si="0"/>
        <v>1.0277777777777777</v>
      </c>
    </row>
    <row r="11" spans="1:10">
      <c r="A11">
        <v>5</v>
      </c>
      <c r="B11">
        <v>5</v>
      </c>
      <c r="C11">
        <v>6</v>
      </c>
      <c r="D11">
        <v>56</v>
      </c>
      <c r="E11">
        <v>6</v>
      </c>
      <c r="F11">
        <v>5</v>
      </c>
      <c r="G11">
        <v>5</v>
      </c>
      <c r="H11">
        <f>1850</f>
        <v>1850</v>
      </c>
      <c r="I11">
        <v>2</v>
      </c>
      <c r="J11">
        <f t="shared" si="0"/>
        <v>1.0277777777777777</v>
      </c>
    </row>
    <row r="12" spans="1:10">
      <c r="A12">
        <v>6</v>
      </c>
      <c r="B12">
        <v>6</v>
      </c>
      <c r="C12">
        <v>2</v>
      </c>
      <c r="D12">
        <v>62</v>
      </c>
      <c r="E12">
        <v>5</v>
      </c>
      <c r="F12">
        <v>6</v>
      </c>
      <c r="G12">
        <v>5</v>
      </c>
      <c r="H12">
        <f>1850</f>
        <v>1850</v>
      </c>
      <c r="I12">
        <v>2</v>
      </c>
      <c r="J12">
        <f t="shared" si="0"/>
        <v>1.0277777777777777</v>
      </c>
    </row>
    <row r="13" spans="1:10">
      <c r="A13">
        <v>6</v>
      </c>
      <c r="B13">
        <v>6</v>
      </c>
      <c r="C13">
        <v>6</v>
      </c>
      <c r="D13">
        <v>66</v>
      </c>
      <c r="E13">
        <v>0</v>
      </c>
      <c r="F13">
        <v>6</v>
      </c>
      <c r="G13">
        <v>5</v>
      </c>
      <c r="H13">
        <f>1850</f>
        <v>1850</v>
      </c>
      <c r="I13">
        <v>2</v>
      </c>
      <c r="J13">
        <f t="shared" si="0"/>
        <v>1.0277777777777777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3"/>
  <sheetViews>
    <sheetView workbookViewId="0">
      <selection activeCell="M30" sqref="M30"/>
    </sheetView>
  </sheetViews>
  <sheetFormatPr defaultRowHeight="15"/>
  <cols>
    <col min="1" max="2" width="27.42578125" customWidth="1"/>
    <col min="7" max="7" width="14.42578125" customWidth="1"/>
    <col min="9" max="9" width="14.7109375" bestFit="1" customWidth="1"/>
    <col min="10" max="10" width="18.28515625" customWidth="1"/>
    <col min="13" max="13" width="10.7109375" bestFit="1" customWidth="1"/>
  </cols>
  <sheetData>
    <row r="1" spans="1:16">
      <c r="A1" t="s">
        <v>0</v>
      </c>
      <c r="B1" t="s">
        <v>9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8</v>
      </c>
      <c r="I1" t="s">
        <v>7</v>
      </c>
      <c r="J1" t="s">
        <v>6</v>
      </c>
      <c r="K1" t="s">
        <v>10</v>
      </c>
      <c r="L1" t="s">
        <v>12</v>
      </c>
      <c r="M1" t="s">
        <v>14</v>
      </c>
      <c r="N1" t="s">
        <v>13</v>
      </c>
      <c r="O1" t="s">
        <v>11</v>
      </c>
      <c r="P1" t="s">
        <v>15</v>
      </c>
    </row>
    <row r="2" spans="1:16">
      <c r="A2">
        <v>9004</v>
      </c>
      <c r="B2">
        <v>1</v>
      </c>
      <c r="C2">
        <v>2</v>
      </c>
      <c r="D2">
        <v>30403</v>
      </c>
      <c r="E2">
        <v>0</v>
      </c>
      <c r="F2">
        <v>1</v>
      </c>
      <c r="G2">
        <v>5</v>
      </c>
      <c r="H2">
        <v>1850</v>
      </c>
      <c r="I2">
        <v>3</v>
      </c>
      <c r="J2">
        <f>H2*I2/3600</f>
        <v>1.5416666666666667</v>
      </c>
      <c r="K2">
        <v>0</v>
      </c>
      <c r="L2">
        <f>35*1.47</f>
        <v>51.449999999999996</v>
      </c>
      <c r="M2">
        <f>ROUND(K2/L2,1)</f>
        <v>0</v>
      </c>
      <c r="N2">
        <v>78</v>
      </c>
      <c r="O2">
        <v>0</v>
      </c>
      <c r="P2" s="1">
        <v>190</v>
      </c>
    </row>
    <row r="3" spans="1:16">
      <c r="A3">
        <v>9004</v>
      </c>
      <c r="B3">
        <v>1</v>
      </c>
      <c r="C3">
        <v>6</v>
      </c>
      <c r="D3">
        <v>30404</v>
      </c>
      <c r="E3">
        <v>2</v>
      </c>
      <c r="F3">
        <v>1</v>
      </c>
      <c r="G3">
        <v>5</v>
      </c>
      <c r="H3">
        <v>1850</v>
      </c>
      <c r="I3">
        <v>3</v>
      </c>
      <c r="J3">
        <f t="shared" ref="J3:J23" si="0">H3*I3/3600</f>
        <v>1.5416666666666667</v>
      </c>
      <c r="K3">
        <v>1986</v>
      </c>
      <c r="L3">
        <f t="shared" ref="L3:L23" si="1">35*1.47</f>
        <v>51.449999999999996</v>
      </c>
      <c r="M3">
        <f t="shared" ref="M3:M23" si="2">ROUND(K3/L3,1)</f>
        <v>38.6</v>
      </c>
      <c r="N3">
        <v>58</v>
      </c>
      <c r="O3">
        <v>0</v>
      </c>
      <c r="P3" s="2">
        <v>210</v>
      </c>
    </row>
    <row r="4" spans="1:16">
      <c r="A4">
        <v>9005</v>
      </c>
      <c r="B4">
        <v>2</v>
      </c>
      <c r="C4">
        <v>2</v>
      </c>
      <c r="D4">
        <v>30503</v>
      </c>
      <c r="E4">
        <v>1</v>
      </c>
      <c r="F4">
        <v>2</v>
      </c>
      <c r="G4">
        <v>5</v>
      </c>
      <c r="H4">
        <v>1850</v>
      </c>
      <c r="I4">
        <v>3</v>
      </c>
      <c r="J4">
        <f t="shared" si="0"/>
        <v>1.5416666666666667</v>
      </c>
      <c r="K4">
        <v>1986</v>
      </c>
      <c r="L4">
        <f t="shared" si="1"/>
        <v>51.449999999999996</v>
      </c>
      <c r="M4">
        <f t="shared" si="2"/>
        <v>38.6</v>
      </c>
      <c r="N4">
        <v>60</v>
      </c>
      <c r="O4">
        <v>-38.6</v>
      </c>
      <c r="P4" s="1">
        <v>800</v>
      </c>
    </row>
    <row r="5" spans="1:16">
      <c r="A5">
        <v>9005</v>
      </c>
      <c r="B5">
        <v>2</v>
      </c>
      <c r="C5">
        <v>6</v>
      </c>
      <c r="D5">
        <v>30504</v>
      </c>
      <c r="E5">
        <v>3</v>
      </c>
      <c r="F5">
        <v>2</v>
      </c>
      <c r="G5">
        <v>5</v>
      </c>
      <c r="H5">
        <v>1850</v>
      </c>
      <c r="I5">
        <v>3</v>
      </c>
      <c r="J5">
        <f t="shared" si="0"/>
        <v>1.5416666666666667</v>
      </c>
      <c r="K5">
        <v>662</v>
      </c>
      <c r="L5">
        <f t="shared" si="1"/>
        <v>51.449999999999996</v>
      </c>
      <c r="M5">
        <f t="shared" si="2"/>
        <v>12.9</v>
      </c>
      <c r="N5">
        <v>60</v>
      </c>
      <c r="O5">
        <v>38.6</v>
      </c>
      <c r="P5" s="2">
        <v>820</v>
      </c>
    </row>
    <row r="6" spans="1:16">
      <c r="A6">
        <v>9006</v>
      </c>
      <c r="B6">
        <v>3</v>
      </c>
      <c r="C6">
        <v>2</v>
      </c>
      <c r="D6">
        <v>30603</v>
      </c>
      <c r="E6">
        <v>2</v>
      </c>
      <c r="F6">
        <v>3</v>
      </c>
      <c r="G6">
        <v>5</v>
      </c>
      <c r="H6">
        <v>1850</v>
      </c>
      <c r="I6">
        <v>3</v>
      </c>
      <c r="J6">
        <f t="shared" si="0"/>
        <v>1.5416666666666667</v>
      </c>
      <c r="K6">
        <v>662</v>
      </c>
      <c r="L6">
        <f t="shared" si="1"/>
        <v>51.449999999999996</v>
      </c>
      <c r="M6">
        <f t="shared" si="2"/>
        <v>12.9</v>
      </c>
      <c r="N6">
        <v>60</v>
      </c>
      <c r="O6">
        <v>-51.5</v>
      </c>
      <c r="P6" s="1">
        <v>995</v>
      </c>
    </row>
    <row r="7" spans="1:16">
      <c r="A7">
        <v>9006</v>
      </c>
      <c r="B7">
        <v>3</v>
      </c>
      <c r="C7">
        <v>6</v>
      </c>
      <c r="D7">
        <v>30604</v>
      </c>
      <c r="E7">
        <v>4</v>
      </c>
      <c r="F7">
        <v>3</v>
      </c>
      <c r="G7">
        <v>5</v>
      </c>
      <c r="H7">
        <v>1850</v>
      </c>
      <c r="I7">
        <v>3</v>
      </c>
      <c r="J7">
        <f t="shared" si="0"/>
        <v>1.5416666666666667</v>
      </c>
      <c r="K7">
        <v>660</v>
      </c>
      <c r="L7">
        <f t="shared" si="1"/>
        <v>51.449999999999996</v>
      </c>
      <c r="M7">
        <f t="shared" si="2"/>
        <v>12.8</v>
      </c>
      <c r="N7">
        <v>60</v>
      </c>
      <c r="O7">
        <v>51.5</v>
      </c>
      <c r="P7" s="2">
        <v>1015</v>
      </c>
    </row>
    <row r="8" spans="1:16">
      <c r="A8">
        <v>9007</v>
      </c>
      <c r="B8">
        <v>4</v>
      </c>
      <c r="C8">
        <v>2</v>
      </c>
      <c r="D8">
        <v>30703</v>
      </c>
      <c r="E8">
        <v>3</v>
      </c>
      <c r="F8">
        <v>4</v>
      </c>
      <c r="G8">
        <v>5</v>
      </c>
      <c r="H8">
        <v>1850</v>
      </c>
      <c r="I8">
        <v>3</v>
      </c>
      <c r="J8">
        <f t="shared" si="0"/>
        <v>1.5416666666666667</v>
      </c>
      <c r="K8">
        <v>660</v>
      </c>
      <c r="L8">
        <f t="shared" si="1"/>
        <v>51.449999999999996</v>
      </c>
      <c r="M8">
        <f t="shared" si="2"/>
        <v>12.8</v>
      </c>
      <c r="N8">
        <v>70</v>
      </c>
      <c r="O8">
        <v>-64.3</v>
      </c>
      <c r="P8" s="1">
        <v>1195</v>
      </c>
    </row>
    <row r="9" spans="1:16">
      <c r="A9">
        <v>9007</v>
      </c>
      <c r="B9">
        <v>4</v>
      </c>
      <c r="C9">
        <v>6</v>
      </c>
      <c r="D9">
        <v>30704</v>
      </c>
      <c r="E9">
        <v>5</v>
      </c>
      <c r="F9">
        <v>4</v>
      </c>
      <c r="G9">
        <v>5</v>
      </c>
      <c r="H9">
        <v>1850</v>
      </c>
      <c r="I9">
        <v>3</v>
      </c>
      <c r="J9">
        <f t="shared" si="0"/>
        <v>1.5416666666666667</v>
      </c>
      <c r="K9">
        <v>657</v>
      </c>
      <c r="L9">
        <f t="shared" si="1"/>
        <v>51.449999999999996</v>
      </c>
      <c r="M9">
        <f t="shared" si="2"/>
        <v>12.8</v>
      </c>
      <c r="N9">
        <v>50</v>
      </c>
      <c r="O9">
        <v>64.3</v>
      </c>
      <c r="P9" s="2">
        <v>1215</v>
      </c>
    </row>
    <row r="10" spans="1:16">
      <c r="A10">
        <v>9008</v>
      </c>
      <c r="B10">
        <v>5</v>
      </c>
      <c r="C10">
        <v>2</v>
      </c>
      <c r="D10">
        <v>30803</v>
      </c>
      <c r="E10">
        <v>4</v>
      </c>
      <c r="F10">
        <v>5</v>
      </c>
      <c r="G10">
        <v>5</v>
      </c>
      <c r="H10">
        <v>1850</v>
      </c>
      <c r="I10">
        <v>3</v>
      </c>
      <c r="J10">
        <f t="shared" si="0"/>
        <v>1.5416666666666667</v>
      </c>
      <c r="K10">
        <v>657</v>
      </c>
      <c r="L10">
        <f t="shared" si="1"/>
        <v>51.449999999999996</v>
      </c>
      <c r="M10">
        <f t="shared" si="2"/>
        <v>12.8</v>
      </c>
      <c r="N10">
        <v>44</v>
      </c>
      <c r="O10">
        <v>-77.099999999999994</v>
      </c>
      <c r="P10" s="1">
        <v>1375</v>
      </c>
    </row>
    <row r="11" spans="1:16">
      <c r="A11">
        <v>9008</v>
      </c>
      <c r="B11">
        <v>5</v>
      </c>
      <c r="C11">
        <v>6</v>
      </c>
      <c r="D11">
        <v>30804</v>
      </c>
      <c r="E11">
        <v>6</v>
      </c>
      <c r="F11">
        <v>5</v>
      </c>
      <c r="G11">
        <v>5</v>
      </c>
      <c r="H11">
        <v>1850</v>
      </c>
      <c r="I11">
        <v>3</v>
      </c>
      <c r="J11">
        <f t="shared" si="0"/>
        <v>1.5416666666666667</v>
      </c>
      <c r="K11">
        <v>675</v>
      </c>
      <c r="L11">
        <f t="shared" si="1"/>
        <v>51.449999999999996</v>
      </c>
      <c r="M11">
        <f t="shared" si="2"/>
        <v>13.1</v>
      </c>
      <c r="N11">
        <v>44</v>
      </c>
      <c r="O11">
        <v>77.099999999999994</v>
      </c>
      <c r="P11" s="2">
        <v>1395</v>
      </c>
    </row>
    <row r="12" spans="1:16">
      <c r="A12">
        <v>9009</v>
      </c>
      <c r="B12">
        <v>6</v>
      </c>
      <c r="C12">
        <v>2</v>
      </c>
      <c r="D12">
        <v>30903</v>
      </c>
      <c r="E12">
        <v>5</v>
      </c>
      <c r="F12">
        <v>6</v>
      </c>
      <c r="G12">
        <v>5</v>
      </c>
      <c r="H12">
        <v>1850</v>
      </c>
      <c r="I12">
        <v>3</v>
      </c>
      <c r="J12">
        <f t="shared" si="0"/>
        <v>1.5416666666666667</v>
      </c>
      <c r="K12">
        <v>675</v>
      </c>
      <c r="L12">
        <f t="shared" si="1"/>
        <v>51.449999999999996</v>
      </c>
      <c r="M12">
        <f t="shared" si="2"/>
        <v>13.1</v>
      </c>
      <c r="N12">
        <v>70</v>
      </c>
      <c r="O12">
        <v>-90.2</v>
      </c>
      <c r="P12" s="1">
        <v>1580</v>
      </c>
    </row>
    <row r="13" spans="1:16">
      <c r="A13">
        <v>9009</v>
      </c>
      <c r="B13">
        <v>6</v>
      </c>
      <c r="C13">
        <v>6</v>
      </c>
      <c r="D13">
        <v>30904</v>
      </c>
      <c r="E13">
        <v>7</v>
      </c>
      <c r="F13">
        <v>6</v>
      </c>
      <c r="G13">
        <v>5</v>
      </c>
      <c r="H13">
        <v>1850</v>
      </c>
      <c r="I13">
        <v>3</v>
      </c>
      <c r="J13">
        <f t="shared" si="0"/>
        <v>1.5416666666666667</v>
      </c>
      <c r="K13">
        <v>660</v>
      </c>
      <c r="L13">
        <f t="shared" si="1"/>
        <v>51.449999999999996</v>
      </c>
      <c r="M13">
        <f t="shared" si="2"/>
        <v>12.8</v>
      </c>
      <c r="N13">
        <v>70</v>
      </c>
      <c r="O13">
        <v>90.2</v>
      </c>
      <c r="P13" s="2">
        <v>1600</v>
      </c>
    </row>
    <row r="14" spans="1:16">
      <c r="A14">
        <v>9010</v>
      </c>
      <c r="B14">
        <v>7</v>
      </c>
      <c r="C14">
        <v>2</v>
      </c>
      <c r="D14">
        <v>31003</v>
      </c>
      <c r="E14">
        <v>6</v>
      </c>
      <c r="F14">
        <v>7</v>
      </c>
      <c r="G14">
        <v>5</v>
      </c>
      <c r="H14">
        <v>1850</v>
      </c>
      <c r="I14">
        <v>3</v>
      </c>
      <c r="J14">
        <f t="shared" si="0"/>
        <v>1.5416666666666667</v>
      </c>
      <c r="K14">
        <v>660</v>
      </c>
      <c r="L14">
        <f t="shared" si="1"/>
        <v>51.449999999999996</v>
      </c>
      <c r="M14">
        <f t="shared" si="2"/>
        <v>12.8</v>
      </c>
      <c r="N14">
        <v>70</v>
      </c>
      <c r="O14">
        <v>-103</v>
      </c>
      <c r="P14" s="1">
        <v>1780</v>
      </c>
    </row>
    <row r="15" spans="1:16">
      <c r="A15">
        <v>9010</v>
      </c>
      <c r="B15">
        <v>7</v>
      </c>
      <c r="C15">
        <v>6</v>
      </c>
      <c r="D15">
        <v>31004</v>
      </c>
      <c r="E15">
        <v>8</v>
      </c>
      <c r="F15">
        <v>7</v>
      </c>
      <c r="G15">
        <v>5</v>
      </c>
      <c r="H15">
        <v>1850</v>
      </c>
      <c r="I15">
        <v>3</v>
      </c>
      <c r="J15">
        <f t="shared" si="0"/>
        <v>1.5416666666666667</v>
      </c>
      <c r="K15">
        <v>661</v>
      </c>
      <c r="L15">
        <f t="shared" si="1"/>
        <v>51.449999999999996</v>
      </c>
      <c r="M15">
        <f t="shared" si="2"/>
        <v>12.8</v>
      </c>
      <c r="N15">
        <v>70</v>
      </c>
      <c r="O15">
        <v>103</v>
      </c>
      <c r="P15" s="2">
        <v>1800</v>
      </c>
    </row>
    <row r="16" spans="1:16">
      <c r="A16">
        <v>9011</v>
      </c>
      <c r="B16">
        <v>8</v>
      </c>
      <c r="C16">
        <v>2</v>
      </c>
      <c r="D16">
        <v>31103</v>
      </c>
      <c r="E16">
        <v>7</v>
      </c>
      <c r="F16">
        <v>8</v>
      </c>
      <c r="G16">
        <v>5</v>
      </c>
      <c r="H16">
        <v>1850</v>
      </c>
      <c r="I16">
        <v>3</v>
      </c>
      <c r="J16">
        <f t="shared" si="0"/>
        <v>1.5416666666666667</v>
      </c>
      <c r="K16">
        <v>661</v>
      </c>
      <c r="L16">
        <f t="shared" si="1"/>
        <v>51.449999999999996</v>
      </c>
      <c r="M16">
        <f t="shared" si="2"/>
        <v>12.8</v>
      </c>
      <c r="N16">
        <v>70</v>
      </c>
      <c r="O16">
        <v>-115.8</v>
      </c>
      <c r="P16" s="1">
        <v>1980</v>
      </c>
    </row>
    <row r="17" spans="1:16">
      <c r="A17">
        <v>9011</v>
      </c>
      <c r="B17">
        <v>8</v>
      </c>
      <c r="C17">
        <v>6</v>
      </c>
      <c r="D17">
        <v>31104</v>
      </c>
      <c r="E17">
        <v>9</v>
      </c>
      <c r="F17">
        <v>8</v>
      </c>
      <c r="G17">
        <v>5</v>
      </c>
      <c r="H17">
        <v>1850</v>
      </c>
      <c r="I17">
        <v>3</v>
      </c>
      <c r="J17">
        <f t="shared" si="0"/>
        <v>1.5416666666666667</v>
      </c>
      <c r="K17">
        <v>1311</v>
      </c>
      <c r="L17">
        <f t="shared" si="1"/>
        <v>51.449999999999996</v>
      </c>
      <c r="M17">
        <f t="shared" si="2"/>
        <v>25.5</v>
      </c>
      <c r="N17">
        <v>70</v>
      </c>
      <c r="O17">
        <v>115.8</v>
      </c>
      <c r="P17" s="2">
        <v>2000</v>
      </c>
    </row>
    <row r="18" spans="1:16">
      <c r="A18">
        <v>9012</v>
      </c>
      <c r="B18">
        <v>9</v>
      </c>
      <c r="C18">
        <v>2</v>
      </c>
      <c r="D18">
        <v>31203</v>
      </c>
      <c r="E18">
        <v>8</v>
      </c>
      <c r="F18">
        <v>9</v>
      </c>
      <c r="G18">
        <v>5</v>
      </c>
      <c r="H18">
        <v>1850</v>
      </c>
      <c r="I18">
        <v>3</v>
      </c>
      <c r="J18">
        <f t="shared" si="0"/>
        <v>1.5416666666666667</v>
      </c>
      <c r="K18">
        <v>1311</v>
      </c>
      <c r="L18">
        <f t="shared" si="1"/>
        <v>51.449999999999996</v>
      </c>
      <c r="M18">
        <f t="shared" si="2"/>
        <v>25.5</v>
      </c>
      <c r="N18">
        <v>55</v>
      </c>
      <c r="O18">
        <v>-141.30000000000001</v>
      </c>
      <c r="P18" s="1">
        <v>2380</v>
      </c>
    </row>
    <row r="19" spans="1:16">
      <c r="A19">
        <v>9012</v>
      </c>
      <c r="B19">
        <v>9</v>
      </c>
      <c r="C19">
        <v>6</v>
      </c>
      <c r="D19">
        <v>31204</v>
      </c>
      <c r="E19">
        <v>10</v>
      </c>
      <c r="F19">
        <v>9</v>
      </c>
      <c r="G19">
        <v>5</v>
      </c>
      <c r="H19">
        <v>1850</v>
      </c>
      <c r="I19">
        <v>3</v>
      </c>
      <c r="J19">
        <f t="shared" si="0"/>
        <v>1.5416666666666667</v>
      </c>
      <c r="K19">
        <v>2247</v>
      </c>
      <c r="L19">
        <f t="shared" si="1"/>
        <v>51.449999999999996</v>
      </c>
      <c r="M19">
        <f t="shared" si="2"/>
        <v>43.7</v>
      </c>
      <c r="N19">
        <v>55</v>
      </c>
      <c r="O19">
        <v>141.30000000000001</v>
      </c>
      <c r="P19" s="2">
        <v>2400</v>
      </c>
    </row>
    <row r="20" spans="1:16">
      <c r="A20">
        <v>9013</v>
      </c>
      <c r="B20">
        <v>10</v>
      </c>
      <c r="C20">
        <v>2</v>
      </c>
      <c r="D20">
        <v>31303</v>
      </c>
      <c r="E20">
        <v>9</v>
      </c>
      <c r="F20">
        <v>10</v>
      </c>
      <c r="G20">
        <v>5</v>
      </c>
      <c r="H20">
        <v>1850</v>
      </c>
      <c r="I20">
        <v>3</v>
      </c>
      <c r="J20">
        <f t="shared" si="0"/>
        <v>1.5416666666666667</v>
      </c>
      <c r="K20">
        <v>2247</v>
      </c>
      <c r="L20">
        <f t="shared" si="1"/>
        <v>51.449999999999996</v>
      </c>
      <c r="M20">
        <f t="shared" si="2"/>
        <v>43.7</v>
      </c>
      <c r="N20">
        <v>60</v>
      </c>
      <c r="O20">
        <v>-185</v>
      </c>
      <c r="P20" s="1">
        <v>3065</v>
      </c>
    </row>
    <row r="21" spans="1:16">
      <c r="A21">
        <v>9013</v>
      </c>
      <c r="B21">
        <v>10</v>
      </c>
      <c r="C21">
        <v>6</v>
      </c>
      <c r="D21">
        <v>31304</v>
      </c>
      <c r="E21">
        <v>11</v>
      </c>
      <c r="F21">
        <v>10</v>
      </c>
      <c r="G21">
        <v>5</v>
      </c>
      <c r="H21">
        <v>1850</v>
      </c>
      <c r="I21">
        <v>3</v>
      </c>
      <c r="J21">
        <f t="shared" si="0"/>
        <v>1.5416666666666667</v>
      </c>
      <c r="K21">
        <v>702</v>
      </c>
      <c r="L21">
        <f t="shared" si="1"/>
        <v>51.449999999999996</v>
      </c>
      <c r="M21">
        <f t="shared" si="2"/>
        <v>13.6</v>
      </c>
      <c r="N21">
        <v>60</v>
      </c>
      <c r="O21">
        <v>185</v>
      </c>
      <c r="P21" s="2">
        <v>3085</v>
      </c>
    </row>
    <row r="22" spans="1:16">
      <c r="A22">
        <v>9014</v>
      </c>
      <c r="B22">
        <v>11</v>
      </c>
      <c r="C22">
        <v>2</v>
      </c>
      <c r="D22">
        <v>31403</v>
      </c>
      <c r="E22">
        <v>10</v>
      </c>
      <c r="F22">
        <v>11</v>
      </c>
      <c r="G22">
        <v>5</v>
      </c>
      <c r="H22">
        <v>1850</v>
      </c>
      <c r="I22">
        <v>3</v>
      </c>
      <c r="J22">
        <f t="shared" si="0"/>
        <v>1.5416666666666667</v>
      </c>
      <c r="K22">
        <v>702</v>
      </c>
      <c r="L22">
        <f t="shared" si="1"/>
        <v>51.449999999999996</v>
      </c>
      <c r="M22">
        <f t="shared" si="2"/>
        <v>13.6</v>
      </c>
      <c r="N22">
        <v>81</v>
      </c>
      <c r="O22">
        <v>-198.6</v>
      </c>
      <c r="P22" s="1">
        <v>3280</v>
      </c>
    </row>
    <row r="23" spans="1:16">
      <c r="A23">
        <v>9014</v>
      </c>
      <c r="B23">
        <v>11</v>
      </c>
      <c r="C23">
        <v>6</v>
      </c>
      <c r="D23">
        <v>31404</v>
      </c>
      <c r="E23">
        <v>0</v>
      </c>
      <c r="F23">
        <v>11</v>
      </c>
      <c r="G23">
        <v>5</v>
      </c>
      <c r="H23">
        <v>1850</v>
      </c>
      <c r="I23">
        <v>3</v>
      </c>
      <c r="J23">
        <f t="shared" si="0"/>
        <v>1.5416666666666667</v>
      </c>
      <c r="K23">
        <v>0</v>
      </c>
      <c r="L23">
        <f t="shared" si="1"/>
        <v>51.449999999999996</v>
      </c>
      <c r="M23">
        <f t="shared" si="2"/>
        <v>0</v>
      </c>
      <c r="N23">
        <v>61</v>
      </c>
      <c r="O23">
        <v>198.6</v>
      </c>
      <c r="P23" s="2">
        <v>3300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T17"/>
  <sheetViews>
    <sheetView tabSelected="1" topLeftCell="B1" workbookViewId="0">
      <selection activeCell="N32" sqref="N32"/>
    </sheetView>
  </sheetViews>
  <sheetFormatPr defaultRowHeight="15"/>
  <cols>
    <col min="1" max="1" width="21.5703125" customWidth="1"/>
    <col min="2" max="2" width="16.5703125" customWidth="1"/>
    <col min="5" max="5" width="13.7109375" customWidth="1"/>
    <col min="6" max="6" width="11.28515625" customWidth="1"/>
    <col min="7" max="7" width="13.42578125" customWidth="1"/>
    <col min="8" max="8" width="16.5703125" customWidth="1"/>
    <col min="9" max="9" width="16.7109375" customWidth="1"/>
    <col min="11" max="11" width="10.5703125" customWidth="1"/>
    <col min="15" max="15" width="12.85546875" customWidth="1"/>
    <col min="17" max="17" width="21.7109375" bestFit="1" customWidth="1"/>
  </cols>
  <sheetData>
    <row r="1" spans="1:20" ht="21.75" customHeight="1">
      <c r="A1" t="s">
        <v>0</v>
      </c>
      <c r="B1" t="s">
        <v>9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8</v>
      </c>
      <c r="I1" t="s">
        <v>7</v>
      </c>
      <c r="J1" t="s">
        <v>6</v>
      </c>
      <c r="K1" t="s">
        <v>10</v>
      </c>
      <c r="L1" t="s">
        <v>12</v>
      </c>
      <c r="M1" t="s">
        <v>14</v>
      </c>
      <c r="N1" t="s">
        <v>13</v>
      </c>
      <c r="O1" t="s">
        <v>11</v>
      </c>
      <c r="P1" t="s">
        <v>15</v>
      </c>
      <c r="Q1" t="s">
        <v>32</v>
      </c>
      <c r="R1" t="s">
        <v>33</v>
      </c>
      <c r="S1" t="s">
        <v>34</v>
      </c>
    </row>
    <row r="2" spans="1:20">
      <c r="A2">
        <v>9005</v>
      </c>
      <c r="B2">
        <v>1</v>
      </c>
      <c r="C2">
        <v>2</v>
      </c>
      <c r="D2">
        <v>30503</v>
      </c>
      <c r="E2">
        <v>0</v>
      </c>
      <c r="F2">
        <v>1</v>
      </c>
      <c r="G2">
        <v>5</v>
      </c>
      <c r="H2">
        <v>1850</v>
      </c>
      <c r="I2">
        <v>3</v>
      </c>
      <c r="J2">
        <f t="shared" ref="J2:J17" si="0">H2*I2/3600</f>
        <v>1.5416666666666667</v>
      </c>
      <c r="K2">
        <v>0</v>
      </c>
      <c r="L2">
        <f t="shared" ref="L2:L17" si="1">35*1.47</f>
        <v>51.449999999999996</v>
      </c>
      <c r="M2">
        <f t="shared" ref="M2:M17" si="2">ROUND(K2/L2,1)</f>
        <v>0</v>
      </c>
      <c r="N2">
        <v>60</v>
      </c>
      <c r="O2">
        <v>0</v>
      </c>
      <c r="P2" s="1">
        <v>190</v>
      </c>
      <c r="Q2">
        <f>M3</f>
        <v>12.9</v>
      </c>
      <c r="R2">
        <f t="shared" ref="R2:R16" si="3">P4</f>
        <v>385</v>
      </c>
      <c r="S2">
        <v>0</v>
      </c>
      <c r="T2" s="1"/>
    </row>
    <row r="3" spans="1:20">
      <c r="A3">
        <v>9005</v>
      </c>
      <c r="B3">
        <v>1</v>
      </c>
      <c r="C3">
        <v>6</v>
      </c>
      <c r="D3">
        <v>30504</v>
      </c>
      <c r="E3">
        <v>2</v>
      </c>
      <c r="F3">
        <v>1</v>
      </c>
      <c r="G3">
        <v>5</v>
      </c>
      <c r="H3">
        <v>1850</v>
      </c>
      <c r="I3">
        <v>3</v>
      </c>
      <c r="J3">
        <f t="shared" si="0"/>
        <v>1.5416666666666667</v>
      </c>
      <c r="K3">
        <v>662</v>
      </c>
      <c r="L3">
        <f t="shared" si="1"/>
        <v>51.449999999999996</v>
      </c>
      <c r="M3">
        <f t="shared" si="2"/>
        <v>12.9</v>
      </c>
      <c r="N3">
        <v>60</v>
      </c>
      <c r="O3">
        <v>0</v>
      </c>
      <c r="P3" s="2">
        <v>210</v>
      </c>
      <c r="Q3">
        <v>0</v>
      </c>
      <c r="R3">
        <v>0</v>
      </c>
      <c r="S3">
        <v>30604</v>
      </c>
    </row>
    <row r="4" spans="1:20">
      <c r="A4">
        <v>9006</v>
      </c>
      <c r="B4">
        <v>2</v>
      </c>
      <c r="C4">
        <v>2</v>
      </c>
      <c r="D4">
        <v>30603</v>
      </c>
      <c r="E4">
        <v>1</v>
      </c>
      <c r="F4">
        <v>2</v>
      </c>
      <c r="G4">
        <v>5</v>
      </c>
      <c r="H4">
        <v>1850</v>
      </c>
      <c r="I4">
        <v>3</v>
      </c>
      <c r="J4">
        <f t="shared" si="0"/>
        <v>1.5416666666666667</v>
      </c>
      <c r="K4">
        <v>662</v>
      </c>
      <c r="L4">
        <f t="shared" si="1"/>
        <v>51.449999999999996</v>
      </c>
      <c r="M4">
        <f t="shared" si="2"/>
        <v>12.9</v>
      </c>
      <c r="N4">
        <v>60</v>
      </c>
      <c r="O4">
        <v>-12.9</v>
      </c>
      <c r="P4" s="1">
        <v>385</v>
      </c>
      <c r="Q4">
        <f t="shared" ref="Q4:Q16" si="4">M5</f>
        <v>12.8</v>
      </c>
      <c r="R4">
        <f t="shared" si="3"/>
        <v>585</v>
      </c>
      <c r="S4">
        <v>30503</v>
      </c>
    </row>
    <row r="5" spans="1:20">
      <c r="A5">
        <v>9006</v>
      </c>
      <c r="B5">
        <v>2</v>
      </c>
      <c r="C5">
        <v>6</v>
      </c>
      <c r="D5">
        <v>30604</v>
      </c>
      <c r="E5">
        <v>3</v>
      </c>
      <c r="F5">
        <v>2</v>
      </c>
      <c r="G5">
        <v>5</v>
      </c>
      <c r="H5">
        <v>1850</v>
      </c>
      <c r="I5">
        <v>3</v>
      </c>
      <c r="J5">
        <f t="shared" si="0"/>
        <v>1.5416666666666667</v>
      </c>
      <c r="K5">
        <v>660</v>
      </c>
      <c r="L5">
        <f t="shared" si="1"/>
        <v>51.449999999999996</v>
      </c>
      <c r="M5">
        <f t="shared" si="2"/>
        <v>12.8</v>
      </c>
      <c r="N5">
        <v>60</v>
      </c>
      <c r="O5">
        <v>12.9</v>
      </c>
      <c r="P5" s="2">
        <v>405</v>
      </c>
      <c r="Q5">
        <v>12.9</v>
      </c>
      <c r="R5">
        <f>P3</f>
        <v>210</v>
      </c>
      <c r="S5">
        <v>30704</v>
      </c>
    </row>
    <row r="6" spans="1:20">
      <c r="A6">
        <v>9007</v>
      </c>
      <c r="B6">
        <v>3</v>
      </c>
      <c r="C6">
        <v>2</v>
      </c>
      <c r="D6">
        <v>30703</v>
      </c>
      <c r="E6">
        <v>2</v>
      </c>
      <c r="F6">
        <v>3</v>
      </c>
      <c r="G6">
        <v>5</v>
      </c>
      <c r="H6">
        <v>1850</v>
      </c>
      <c r="I6">
        <v>3</v>
      </c>
      <c r="J6">
        <f t="shared" si="0"/>
        <v>1.5416666666666667</v>
      </c>
      <c r="K6">
        <v>660</v>
      </c>
      <c r="L6">
        <f t="shared" si="1"/>
        <v>51.449999999999996</v>
      </c>
      <c r="M6">
        <f t="shared" si="2"/>
        <v>12.8</v>
      </c>
      <c r="N6">
        <v>70</v>
      </c>
      <c r="O6">
        <v>-25.7</v>
      </c>
      <c r="P6" s="1">
        <v>585</v>
      </c>
      <c r="Q6">
        <f t="shared" si="4"/>
        <v>12.8</v>
      </c>
      <c r="R6">
        <f t="shared" si="3"/>
        <v>765</v>
      </c>
      <c r="S6">
        <v>30603</v>
      </c>
    </row>
    <row r="7" spans="1:20">
      <c r="A7">
        <v>9007</v>
      </c>
      <c r="B7">
        <v>3</v>
      </c>
      <c r="C7">
        <v>6</v>
      </c>
      <c r="D7">
        <v>30704</v>
      </c>
      <c r="E7">
        <v>4</v>
      </c>
      <c r="F7">
        <v>3</v>
      </c>
      <c r="G7">
        <v>5</v>
      </c>
      <c r="H7">
        <v>1850</v>
      </c>
      <c r="I7">
        <v>3</v>
      </c>
      <c r="J7">
        <f t="shared" si="0"/>
        <v>1.5416666666666667</v>
      </c>
      <c r="K7">
        <v>657</v>
      </c>
      <c r="L7">
        <f t="shared" si="1"/>
        <v>51.449999999999996</v>
      </c>
      <c r="M7">
        <f t="shared" si="2"/>
        <v>12.8</v>
      </c>
      <c r="N7">
        <v>50</v>
      </c>
      <c r="O7">
        <v>25.7</v>
      </c>
      <c r="P7" s="2">
        <v>605</v>
      </c>
      <c r="Q7">
        <v>12.8</v>
      </c>
      <c r="R7">
        <f>P5</f>
        <v>405</v>
      </c>
      <c r="S7">
        <v>30804</v>
      </c>
    </row>
    <row r="8" spans="1:20">
      <c r="A8">
        <v>9008</v>
      </c>
      <c r="B8">
        <v>4</v>
      </c>
      <c r="C8">
        <v>2</v>
      </c>
      <c r="D8">
        <v>30803</v>
      </c>
      <c r="E8">
        <v>3</v>
      </c>
      <c r="F8">
        <v>4</v>
      </c>
      <c r="G8">
        <v>5</v>
      </c>
      <c r="H8">
        <v>1850</v>
      </c>
      <c r="I8">
        <v>3</v>
      </c>
      <c r="J8">
        <f t="shared" si="0"/>
        <v>1.5416666666666667</v>
      </c>
      <c r="K8">
        <v>657</v>
      </c>
      <c r="L8">
        <f t="shared" si="1"/>
        <v>51.449999999999996</v>
      </c>
      <c r="M8">
        <f t="shared" si="2"/>
        <v>12.8</v>
      </c>
      <c r="N8">
        <v>44</v>
      </c>
      <c r="O8">
        <v>-38.5</v>
      </c>
      <c r="P8" s="1">
        <v>765</v>
      </c>
      <c r="Q8">
        <f t="shared" si="4"/>
        <v>13.1</v>
      </c>
      <c r="R8">
        <f t="shared" si="3"/>
        <v>970</v>
      </c>
      <c r="S8">
        <v>30703</v>
      </c>
    </row>
    <row r="9" spans="1:20">
      <c r="A9">
        <v>9008</v>
      </c>
      <c r="B9">
        <v>4</v>
      </c>
      <c r="C9">
        <v>6</v>
      </c>
      <c r="D9">
        <v>30804</v>
      </c>
      <c r="E9">
        <v>5</v>
      </c>
      <c r="F9">
        <v>4</v>
      </c>
      <c r="G9">
        <v>5</v>
      </c>
      <c r="H9">
        <v>1850</v>
      </c>
      <c r="I9">
        <v>3</v>
      </c>
      <c r="J9">
        <f t="shared" si="0"/>
        <v>1.5416666666666667</v>
      </c>
      <c r="K9">
        <v>675</v>
      </c>
      <c r="L9">
        <f t="shared" si="1"/>
        <v>51.449999999999996</v>
      </c>
      <c r="M9">
        <f t="shared" si="2"/>
        <v>13.1</v>
      </c>
      <c r="N9">
        <v>44</v>
      </c>
      <c r="O9">
        <v>38.5</v>
      </c>
      <c r="P9" s="2">
        <v>785</v>
      </c>
      <c r="Q9">
        <v>12.8</v>
      </c>
      <c r="R9">
        <f>P7</f>
        <v>605</v>
      </c>
      <c r="S9">
        <v>30904</v>
      </c>
    </row>
    <row r="10" spans="1:20">
      <c r="A10">
        <v>9009</v>
      </c>
      <c r="B10">
        <v>5</v>
      </c>
      <c r="C10">
        <v>2</v>
      </c>
      <c r="D10">
        <v>30903</v>
      </c>
      <c r="E10">
        <v>4</v>
      </c>
      <c r="F10">
        <v>5</v>
      </c>
      <c r="G10">
        <v>5</v>
      </c>
      <c r="H10">
        <v>1850</v>
      </c>
      <c r="I10">
        <v>3</v>
      </c>
      <c r="J10">
        <f t="shared" si="0"/>
        <v>1.5416666666666667</v>
      </c>
      <c r="K10">
        <v>675</v>
      </c>
      <c r="L10">
        <f t="shared" si="1"/>
        <v>51.449999999999996</v>
      </c>
      <c r="M10">
        <f t="shared" si="2"/>
        <v>13.1</v>
      </c>
      <c r="N10">
        <v>70</v>
      </c>
      <c r="O10">
        <v>-51.6</v>
      </c>
      <c r="P10" s="1">
        <v>970</v>
      </c>
      <c r="Q10">
        <f t="shared" si="4"/>
        <v>12.8</v>
      </c>
      <c r="R10">
        <f t="shared" si="3"/>
        <v>1170</v>
      </c>
      <c r="S10">
        <v>30803</v>
      </c>
      <c r="T10" s="1"/>
    </row>
    <row r="11" spans="1:20">
      <c r="A11">
        <v>9009</v>
      </c>
      <c r="B11">
        <v>5</v>
      </c>
      <c r="C11">
        <v>6</v>
      </c>
      <c r="D11">
        <v>30904</v>
      </c>
      <c r="E11">
        <v>6</v>
      </c>
      <c r="F11">
        <v>5</v>
      </c>
      <c r="G11">
        <v>5</v>
      </c>
      <c r="H11">
        <v>1850</v>
      </c>
      <c r="I11">
        <v>3</v>
      </c>
      <c r="J11">
        <f t="shared" si="0"/>
        <v>1.5416666666666667</v>
      </c>
      <c r="K11">
        <v>660</v>
      </c>
      <c r="L11">
        <f t="shared" si="1"/>
        <v>51.449999999999996</v>
      </c>
      <c r="M11">
        <f t="shared" si="2"/>
        <v>12.8</v>
      </c>
      <c r="N11">
        <v>70</v>
      </c>
      <c r="O11">
        <v>51.6</v>
      </c>
      <c r="P11" s="2">
        <v>990</v>
      </c>
      <c r="Q11">
        <v>13.1</v>
      </c>
      <c r="R11">
        <f>P9</f>
        <v>785</v>
      </c>
      <c r="S11">
        <v>31004</v>
      </c>
      <c r="T11" s="2"/>
    </row>
    <row r="12" spans="1:20">
      <c r="A12">
        <v>9010</v>
      </c>
      <c r="B12">
        <v>6</v>
      </c>
      <c r="C12">
        <v>2</v>
      </c>
      <c r="D12">
        <v>31003</v>
      </c>
      <c r="E12">
        <v>5</v>
      </c>
      <c r="F12">
        <v>6</v>
      </c>
      <c r="G12">
        <v>5</v>
      </c>
      <c r="H12">
        <v>1850</v>
      </c>
      <c r="I12">
        <v>3</v>
      </c>
      <c r="J12">
        <f t="shared" si="0"/>
        <v>1.5416666666666667</v>
      </c>
      <c r="K12">
        <v>660</v>
      </c>
      <c r="L12">
        <f t="shared" si="1"/>
        <v>51.449999999999996</v>
      </c>
      <c r="M12">
        <f t="shared" si="2"/>
        <v>12.8</v>
      </c>
      <c r="N12">
        <v>70</v>
      </c>
      <c r="O12">
        <v>-64.400000000000006</v>
      </c>
      <c r="P12" s="1">
        <v>1170</v>
      </c>
      <c r="Q12">
        <f t="shared" si="4"/>
        <v>12.8</v>
      </c>
      <c r="R12">
        <f t="shared" si="3"/>
        <v>1370</v>
      </c>
      <c r="S12">
        <v>30903</v>
      </c>
      <c r="T12" s="1"/>
    </row>
    <row r="13" spans="1:20">
      <c r="A13">
        <v>9010</v>
      </c>
      <c r="B13">
        <v>6</v>
      </c>
      <c r="C13">
        <v>6</v>
      </c>
      <c r="D13">
        <v>31004</v>
      </c>
      <c r="E13">
        <v>7</v>
      </c>
      <c r="F13">
        <v>6</v>
      </c>
      <c r="G13">
        <v>5</v>
      </c>
      <c r="H13">
        <v>1850</v>
      </c>
      <c r="I13">
        <v>3</v>
      </c>
      <c r="J13">
        <f t="shared" si="0"/>
        <v>1.5416666666666667</v>
      </c>
      <c r="K13">
        <v>661</v>
      </c>
      <c r="L13">
        <f t="shared" si="1"/>
        <v>51.449999999999996</v>
      </c>
      <c r="M13">
        <f t="shared" si="2"/>
        <v>12.8</v>
      </c>
      <c r="N13">
        <v>70</v>
      </c>
      <c r="O13">
        <v>64.400000000000006</v>
      </c>
      <c r="P13" s="2">
        <v>1190</v>
      </c>
      <c r="Q13">
        <v>12.8</v>
      </c>
      <c r="R13">
        <f>P11</f>
        <v>990</v>
      </c>
      <c r="S13">
        <v>31104</v>
      </c>
      <c r="T13" s="2"/>
    </row>
    <row r="14" spans="1:20">
      <c r="A14">
        <v>9011</v>
      </c>
      <c r="B14">
        <v>7</v>
      </c>
      <c r="C14">
        <v>2</v>
      </c>
      <c r="D14">
        <v>31103</v>
      </c>
      <c r="E14">
        <v>6</v>
      </c>
      <c r="F14">
        <v>7</v>
      </c>
      <c r="G14">
        <v>5</v>
      </c>
      <c r="H14">
        <v>1850</v>
      </c>
      <c r="I14">
        <v>3</v>
      </c>
      <c r="J14">
        <f t="shared" si="0"/>
        <v>1.5416666666666667</v>
      </c>
      <c r="K14">
        <v>661</v>
      </c>
      <c r="L14">
        <f t="shared" si="1"/>
        <v>51.449999999999996</v>
      </c>
      <c r="M14">
        <f t="shared" si="2"/>
        <v>12.8</v>
      </c>
      <c r="N14">
        <v>70</v>
      </c>
      <c r="O14">
        <v>-77.2</v>
      </c>
      <c r="P14" s="1">
        <v>1370</v>
      </c>
      <c r="Q14">
        <f t="shared" si="4"/>
        <v>25.5</v>
      </c>
      <c r="R14">
        <f t="shared" si="3"/>
        <v>1770</v>
      </c>
      <c r="S14">
        <v>31003</v>
      </c>
      <c r="T14" s="1"/>
    </row>
    <row r="15" spans="1:20">
      <c r="A15">
        <v>9011</v>
      </c>
      <c r="B15">
        <v>7</v>
      </c>
      <c r="C15">
        <v>6</v>
      </c>
      <c r="D15">
        <v>31104</v>
      </c>
      <c r="E15">
        <v>8</v>
      </c>
      <c r="F15">
        <v>7</v>
      </c>
      <c r="G15">
        <v>5</v>
      </c>
      <c r="H15">
        <v>1850</v>
      </c>
      <c r="I15">
        <v>3</v>
      </c>
      <c r="J15">
        <f t="shared" si="0"/>
        <v>1.5416666666666667</v>
      </c>
      <c r="K15">
        <v>1311</v>
      </c>
      <c r="L15">
        <f t="shared" si="1"/>
        <v>51.449999999999996</v>
      </c>
      <c r="M15">
        <f t="shared" si="2"/>
        <v>25.5</v>
      </c>
      <c r="N15">
        <v>70</v>
      </c>
      <c r="O15">
        <v>77.2</v>
      </c>
      <c r="P15" s="2">
        <v>1390</v>
      </c>
      <c r="Q15">
        <v>12.8</v>
      </c>
      <c r="R15">
        <f>P13</f>
        <v>1190</v>
      </c>
      <c r="S15">
        <v>31204</v>
      </c>
      <c r="T15" s="2"/>
    </row>
    <row r="16" spans="1:20">
      <c r="A16">
        <v>9012</v>
      </c>
      <c r="B16">
        <v>8</v>
      </c>
      <c r="C16">
        <v>2</v>
      </c>
      <c r="D16">
        <v>31203</v>
      </c>
      <c r="E16">
        <v>7</v>
      </c>
      <c r="F16">
        <v>8</v>
      </c>
      <c r="G16">
        <v>5</v>
      </c>
      <c r="H16">
        <v>1850</v>
      </c>
      <c r="I16">
        <v>3</v>
      </c>
      <c r="J16">
        <f t="shared" si="0"/>
        <v>1.5416666666666667</v>
      </c>
      <c r="K16">
        <v>1311</v>
      </c>
      <c r="L16">
        <f t="shared" si="1"/>
        <v>51.449999999999996</v>
      </c>
      <c r="M16">
        <f t="shared" si="2"/>
        <v>25.5</v>
      </c>
      <c r="N16">
        <v>55</v>
      </c>
      <c r="O16">
        <v>-102.7</v>
      </c>
      <c r="P16" s="1">
        <v>1770</v>
      </c>
      <c r="Q16">
        <f t="shared" si="4"/>
        <v>0</v>
      </c>
      <c r="R16">
        <f t="shared" si="3"/>
        <v>0</v>
      </c>
      <c r="S16">
        <v>31103</v>
      </c>
      <c r="T16" s="1"/>
    </row>
    <row r="17" spans="1:20">
      <c r="A17">
        <v>9012</v>
      </c>
      <c r="B17">
        <v>8</v>
      </c>
      <c r="C17">
        <v>6</v>
      </c>
      <c r="D17">
        <v>31204</v>
      </c>
      <c r="E17">
        <v>0</v>
      </c>
      <c r="F17">
        <v>8</v>
      </c>
      <c r="G17">
        <v>5</v>
      </c>
      <c r="H17">
        <v>1850</v>
      </c>
      <c r="I17">
        <v>3</v>
      </c>
      <c r="J17">
        <f t="shared" si="0"/>
        <v>1.5416666666666667</v>
      </c>
      <c r="K17">
        <v>0</v>
      </c>
      <c r="L17">
        <f t="shared" si="1"/>
        <v>51.449999999999996</v>
      </c>
      <c r="M17">
        <f t="shared" si="2"/>
        <v>0</v>
      </c>
      <c r="N17">
        <v>55</v>
      </c>
      <c r="O17">
        <v>102.7</v>
      </c>
      <c r="P17" s="2">
        <v>1790</v>
      </c>
      <c r="Q17">
        <v>25.5</v>
      </c>
      <c r="R17">
        <f>P15</f>
        <v>1390</v>
      </c>
      <c r="S17">
        <v>0</v>
      </c>
      <c r="T17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U31"/>
  <sheetViews>
    <sheetView workbookViewId="0">
      <selection activeCell="R16" sqref="R16"/>
    </sheetView>
  </sheetViews>
  <sheetFormatPr defaultRowHeight="15"/>
  <cols>
    <col min="6" max="6" width="10.7109375" bestFit="1" customWidth="1"/>
    <col min="7" max="8" width="10.7109375" customWidth="1"/>
    <col min="9" max="10" width="10.5703125" bestFit="1" customWidth="1"/>
  </cols>
  <sheetData>
    <row r="1" spans="1:21">
      <c r="A1" t="s">
        <v>18</v>
      </c>
      <c r="B1" t="s">
        <v>16</v>
      </c>
      <c r="C1" t="s">
        <v>17</v>
      </c>
      <c r="E1" t="s">
        <v>13</v>
      </c>
      <c r="F1" t="s">
        <v>11</v>
      </c>
      <c r="G1" t="s">
        <v>25</v>
      </c>
      <c r="H1" t="s">
        <v>24</v>
      </c>
      <c r="I1" t="s">
        <v>19</v>
      </c>
      <c r="J1" t="s">
        <v>20</v>
      </c>
      <c r="K1" t="s">
        <v>21</v>
      </c>
      <c r="L1" t="s">
        <v>22</v>
      </c>
    </row>
    <row r="2" spans="1:21">
      <c r="A2">
        <v>1</v>
      </c>
      <c r="B2" s="3">
        <v>0</v>
      </c>
      <c r="C2">
        <v>120</v>
      </c>
      <c r="D2">
        <f>IF(C2&lt;B2, C2+120, C2)</f>
        <v>120</v>
      </c>
      <c r="E2">
        <f>D2-B2</f>
        <v>120</v>
      </c>
      <c r="F2">
        <v>0</v>
      </c>
      <c r="G2">
        <v>-1</v>
      </c>
      <c r="H2">
        <v>0</v>
      </c>
      <c r="I2">
        <f>MOD(B2+G2*F2+H2, 120)</f>
        <v>0</v>
      </c>
      <c r="J2">
        <f t="shared" ref="J2:J12" si="0">I2+E2</f>
        <v>120</v>
      </c>
      <c r="K2">
        <f>I2</f>
        <v>0</v>
      </c>
      <c r="L2">
        <f>J2</f>
        <v>120</v>
      </c>
      <c r="M2">
        <f>MAX(L2-K2,0)</f>
        <v>120</v>
      </c>
      <c r="U2" s="3"/>
    </row>
    <row r="3" spans="1:21">
      <c r="A3">
        <v>2</v>
      </c>
      <c r="B3">
        <v>100</v>
      </c>
      <c r="C3">
        <v>57</v>
      </c>
      <c r="D3">
        <f t="shared" ref="D3:D27" si="1">IF(C3&lt;B3, C3+120, C3)</f>
        <v>177</v>
      </c>
      <c r="E3">
        <f t="shared" ref="E3:E27" si="2">D3-B3</f>
        <v>77</v>
      </c>
      <c r="F3">
        <v>39</v>
      </c>
      <c r="G3">
        <v>-1</v>
      </c>
      <c r="H3">
        <v>11</v>
      </c>
      <c r="I3">
        <f t="shared" ref="I3:I12" si="3">MOD(B3+G3*F3+H3, 120)</f>
        <v>72</v>
      </c>
      <c r="J3">
        <f t="shared" si="0"/>
        <v>149</v>
      </c>
      <c r="K3">
        <f>MOD(MAX(I3, K2), 120)</f>
        <v>72</v>
      </c>
      <c r="L3">
        <f>MIN(J3,L2)</f>
        <v>120</v>
      </c>
      <c r="M3">
        <f t="shared" ref="M3:M27" si="4">MAX(L3-K3,0)</f>
        <v>48</v>
      </c>
      <c r="Q3">
        <f>96+120-109</f>
        <v>107</v>
      </c>
    </row>
    <row r="4" spans="1:21">
      <c r="A4">
        <v>3</v>
      </c>
      <c r="B4">
        <v>101</v>
      </c>
      <c r="C4">
        <v>57</v>
      </c>
      <c r="D4">
        <f t="shared" si="1"/>
        <v>177</v>
      </c>
      <c r="E4">
        <f>D4-B4</f>
        <v>76</v>
      </c>
      <c r="F4">
        <v>52</v>
      </c>
      <c r="G4">
        <v>-1</v>
      </c>
      <c r="H4">
        <v>11</v>
      </c>
      <c r="I4">
        <f t="shared" si="3"/>
        <v>60</v>
      </c>
      <c r="J4">
        <f t="shared" si="0"/>
        <v>136</v>
      </c>
      <c r="K4">
        <f t="shared" ref="K4:K12" si="5">MOD(MAX(I4, K3), 120)</f>
        <v>72</v>
      </c>
      <c r="L4">
        <f t="shared" ref="L4:L27" si="6">MIN(J4,L3)</f>
        <v>120</v>
      </c>
      <c r="M4">
        <f t="shared" si="4"/>
        <v>48</v>
      </c>
    </row>
    <row r="5" spans="1:21">
      <c r="A5">
        <v>4</v>
      </c>
      <c r="B5">
        <v>109</v>
      </c>
      <c r="C5">
        <v>67</v>
      </c>
      <c r="D5">
        <f t="shared" si="1"/>
        <v>187</v>
      </c>
      <c r="E5">
        <f t="shared" si="2"/>
        <v>78</v>
      </c>
      <c r="F5">
        <v>64</v>
      </c>
      <c r="G5">
        <v>-1</v>
      </c>
      <c r="H5">
        <v>16</v>
      </c>
      <c r="I5">
        <f t="shared" si="3"/>
        <v>61</v>
      </c>
      <c r="J5">
        <f t="shared" si="0"/>
        <v>139</v>
      </c>
      <c r="K5">
        <f t="shared" si="5"/>
        <v>72</v>
      </c>
      <c r="L5">
        <f t="shared" si="6"/>
        <v>120</v>
      </c>
      <c r="M5">
        <f t="shared" si="4"/>
        <v>48</v>
      </c>
      <c r="Q5">
        <f>120+96-131</f>
        <v>85</v>
      </c>
    </row>
    <row r="6" spans="1:21">
      <c r="A6">
        <v>5</v>
      </c>
      <c r="B6">
        <v>117</v>
      </c>
      <c r="C6">
        <v>41</v>
      </c>
      <c r="D6">
        <f t="shared" si="1"/>
        <v>161</v>
      </c>
      <c r="E6">
        <f t="shared" si="2"/>
        <v>44</v>
      </c>
      <c r="F6">
        <v>77</v>
      </c>
      <c r="G6">
        <v>-1</v>
      </c>
      <c r="H6">
        <v>14</v>
      </c>
      <c r="I6">
        <f t="shared" si="3"/>
        <v>54</v>
      </c>
      <c r="J6">
        <f t="shared" si="0"/>
        <v>98</v>
      </c>
      <c r="K6">
        <f t="shared" si="5"/>
        <v>72</v>
      </c>
      <c r="L6">
        <f t="shared" si="6"/>
        <v>98</v>
      </c>
      <c r="M6">
        <f t="shared" si="4"/>
        <v>26</v>
      </c>
    </row>
    <row r="7" spans="1:21">
      <c r="A7">
        <v>6</v>
      </c>
      <c r="B7">
        <v>111</v>
      </c>
      <c r="C7">
        <v>67</v>
      </c>
      <c r="D7">
        <f t="shared" si="1"/>
        <v>187</v>
      </c>
      <c r="E7">
        <f t="shared" si="2"/>
        <v>76</v>
      </c>
      <c r="F7">
        <v>90</v>
      </c>
      <c r="G7">
        <v>-1</v>
      </c>
      <c r="H7">
        <v>3</v>
      </c>
      <c r="I7">
        <f t="shared" si="3"/>
        <v>24</v>
      </c>
      <c r="J7">
        <f t="shared" si="0"/>
        <v>100</v>
      </c>
      <c r="K7">
        <f t="shared" si="5"/>
        <v>72</v>
      </c>
      <c r="L7">
        <f t="shared" si="6"/>
        <v>98</v>
      </c>
      <c r="M7">
        <f t="shared" si="4"/>
        <v>26</v>
      </c>
    </row>
    <row r="8" spans="1:21">
      <c r="A8">
        <v>7</v>
      </c>
      <c r="B8">
        <v>101</v>
      </c>
      <c r="C8">
        <v>67</v>
      </c>
      <c r="D8">
        <f t="shared" si="1"/>
        <v>187</v>
      </c>
      <c r="E8">
        <f t="shared" si="2"/>
        <v>86</v>
      </c>
      <c r="F8">
        <v>103</v>
      </c>
      <c r="G8">
        <v>-1</v>
      </c>
      <c r="H8">
        <v>10</v>
      </c>
      <c r="I8">
        <f t="shared" si="3"/>
        <v>8</v>
      </c>
      <c r="J8">
        <f t="shared" si="0"/>
        <v>94</v>
      </c>
      <c r="K8">
        <f t="shared" si="5"/>
        <v>72</v>
      </c>
      <c r="L8">
        <f t="shared" si="6"/>
        <v>94</v>
      </c>
      <c r="M8">
        <f t="shared" si="4"/>
        <v>22</v>
      </c>
    </row>
    <row r="9" spans="1:21">
      <c r="A9">
        <v>8</v>
      </c>
      <c r="B9">
        <v>98</v>
      </c>
      <c r="C9">
        <v>67</v>
      </c>
      <c r="D9">
        <f t="shared" si="1"/>
        <v>187</v>
      </c>
      <c r="E9">
        <f t="shared" si="2"/>
        <v>89</v>
      </c>
      <c r="F9">
        <v>116</v>
      </c>
      <c r="G9">
        <v>-1</v>
      </c>
      <c r="H9">
        <v>23</v>
      </c>
      <c r="I9">
        <f t="shared" si="3"/>
        <v>5</v>
      </c>
      <c r="J9">
        <f t="shared" si="0"/>
        <v>94</v>
      </c>
      <c r="K9">
        <f t="shared" si="5"/>
        <v>72</v>
      </c>
      <c r="L9">
        <f t="shared" si="6"/>
        <v>94</v>
      </c>
      <c r="M9">
        <f t="shared" si="4"/>
        <v>22</v>
      </c>
    </row>
    <row r="10" spans="1:21">
      <c r="A10">
        <v>9</v>
      </c>
      <c r="B10">
        <v>105</v>
      </c>
      <c r="C10">
        <v>52</v>
      </c>
      <c r="D10">
        <f t="shared" si="1"/>
        <v>172</v>
      </c>
      <c r="E10">
        <f t="shared" si="2"/>
        <v>67</v>
      </c>
      <c r="F10">
        <v>21</v>
      </c>
      <c r="G10">
        <v>-1</v>
      </c>
      <c r="H10">
        <v>11</v>
      </c>
      <c r="I10">
        <f t="shared" si="3"/>
        <v>95</v>
      </c>
      <c r="J10">
        <f t="shared" si="0"/>
        <v>162</v>
      </c>
      <c r="K10">
        <f t="shared" si="5"/>
        <v>95</v>
      </c>
      <c r="L10">
        <f t="shared" si="6"/>
        <v>94</v>
      </c>
      <c r="M10">
        <f t="shared" si="4"/>
        <v>0</v>
      </c>
    </row>
    <row r="11" spans="1:21">
      <c r="A11">
        <v>10</v>
      </c>
      <c r="B11">
        <v>94</v>
      </c>
      <c r="C11">
        <v>57</v>
      </c>
      <c r="D11">
        <f t="shared" si="1"/>
        <v>177</v>
      </c>
      <c r="E11">
        <f t="shared" si="2"/>
        <v>83</v>
      </c>
      <c r="F11">
        <v>65</v>
      </c>
      <c r="G11">
        <v>-1</v>
      </c>
      <c r="H11">
        <v>11</v>
      </c>
      <c r="I11">
        <f t="shared" si="3"/>
        <v>40</v>
      </c>
      <c r="J11">
        <f t="shared" si="0"/>
        <v>123</v>
      </c>
      <c r="K11">
        <f t="shared" si="5"/>
        <v>95</v>
      </c>
      <c r="L11">
        <f t="shared" si="6"/>
        <v>94</v>
      </c>
      <c r="M11">
        <f t="shared" si="4"/>
        <v>0</v>
      </c>
    </row>
    <row r="12" spans="1:21">
      <c r="A12">
        <v>11</v>
      </c>
      <c r="B12">
        <v>87</v>
      </c>
      <c r="C12">
        <v>78</v>
      </c>
      <c r="D12">
        <f t="shared" si="1"/>
        <v>198</v>
      </c>
      <c r="E12">
        <f t="shared" si="2"/>
        <v>111</v>
      </c>
      <c r="F12">
        <v>79</v>
      </c>
      <c r="G12">
        <v>-1</v>
      </c>
      <c r="H12">
        <v>15</v>
      </c>
      <c r="I12">
        <f t="shared" si="3"/>
        <v>23</v>
      </c>
      <c r="J12">
        <f t="shared" si="0"/>
        <v>134</v>
      </c>
      <c r="K12">
        <f t="shared" si="5"/>
        <v>95</v>
      </c>
      <c r="L12">
        <f t="shared" si="6"/>
        <v>94</v>
      </c>
      <c r="M12">
        <f t="shared" si="4"/>
        <v>0</v>
      </c>
    </row>
    <row r="17" spans="1:19">
      <c r="A17">
        <v>1</v>
      </c>
      <c r="B17">
        <v>0</v>
      </c>
      <c r="C17">
        <v>120</v>
      </c>
      <c r="D17">
        <f t="shared" si="1"/>
        <v>120</v>
      </c>
      <c r="E17">
        <f t="shared" si="2"/>
        <v>120</v>
      </c>
      <c r="F17">
        <v>0</v>
      </c>
      <c r="G17">
        <v>1</v>
      </c>
      <c r="I17">
        <f>MOD(B17+G17*F17+H2, 120)</f>
        <v>0</v>
      </c>
      <c r="J17">
        <f t="shared" ref="J17:J27" si="7">I17+E17</f>
        <v>120</v>
      </c>
      <c r="K17">
        <v>0</v>
      </c>
      <c r="L17">
        <f>J17</f>
        <v>120</v>
      </c>
      <c r="M17">
        <f t="shared" si="4"/>
        <v>120</v>
      </c>
    </row>
    <row r="18" spans="1:19">
      <c r="A18">
        <v>2</v>
      </c>
      <c r="B18">
        <v>100</v>
      </c>
      <c r="C18">
        <v>57</v>
      </c>
      <c r="D18">
        <f t="shared" si="1"/>
        <v>177</v>
      </c>
      <c r="E18">
        <f t="shared" si="2"/>
        <v>77</v>
      </c>
      <c r="F18">
        <v>39</v>
      </c>
      <c r="G18">
        <v>1</v>
      </c>
      <c r="I18">
        <f t="shared" ref="I18:I27" si="8">MOD(B18+G18*F18+H3, 120)</f>
        <v>30</v>
      </c>
      <c r="J18">
        <f t="shared" si="7"/>
        <v>107</v>
      </c>
      <c r="K18">
        <f>MOD(MAX(I18, K17), 120)</f>
        <v>30</v>
      </c>
      <c r="L18">
        <f t="shared" si="6"/>
        <v>107</v>
      </c>
      <c r="M18">
        <f t="shared" si="4"/>
        <v>77</v>
      </c>
    </row>
    <row r="19" spans="1:19">
      <c r="A19">
        <v>3</v>
      </c>
      <c r="B19">
        <v>112</v>
      </c>
      <c r="C19">
        <v>57</v>
      </c>
      <c r="D19">
        <f t="shared" si="1"/>
        <v>177</v>
      </c>
      <c r="E19">
        <f t="shared" si="2"/>
        <v>65</v>
      </c>
      <c r="F19">
        <v>52</v>
      </c>
      <c r="G19">
        <v>1</v>
      </c>
      <c r="I19">
        <f t="shared" si="8"/>
        <v>55</v>
      </c>
      <c r="J19">
        <f t="shared" si="7"/>
        <v>120</v>
      </c>
      <c r="K19">
        <f t="shared" ref="K19:K27" si="9">MOD(MAX(I19, K18), 120)</f>
        <v>55</v>
      </c>
      <c r="L19">
        <f t="shared" si="6"/>
        <v>107</v>
      </c>
      <c r="M19">
        <f t="shared" si="4"/>
        <v>52</v>
      </c>
    </row>
    <row r="20" spans="1:19">
      <c r="A20">
        <v>4</v>
      </c>
      <c r="B20">
        <v>111</v>
      </c>
      <c r="C20">
        <v>67</v>
      </c>
      <c r="D20">
        <f t="shared" si="1"/>
        <v>187</v>
      </c>
      <c r="E20">
        <f t="shared" si="2"/>
        <v>76</v>
      </c>
      <c r="F20">
        <v>64</v>
      </c>
      <c r="G20">
        <v>1</v>
      </c>
      <c r="I20">
        <f t="shared" si="8"/>
        <v>71</v>
      </c>
      <c r="J20">
        <f t="shared" si="7"/>
        <v>147</v>
      </c>
      <c r="K20">
        <f t="shared" si="9"/>
        <v>71</v>
      </c>
      <c r="L20">
        <f t="shared" si="6"/>
        <v>107</v>
      </c>
      <c r="M20">
        <f t="shared" si="4"/>
        <v>36</v>
      </c>
    </row>
    <row r="21" spans="1:19">
      <c r="A21">
        <v>5</v>
      </c>
      <c r="B21">
        <v>109</v>
      </c>
      <c r="C21">
        <v>41</v>
      </c>
      <c r="D21">
        <f t="shared" si="1"/>
        <v>161</v>
      </c>
      <c r="E21">
        <f t="shared" si="2"/>
        <v>52</v>
      </c>
      <c r="F21">
        <v>77</v>
      </c>
      <c r="G21">
        <v>1</v>
      </c>
      <c r="I21">
        <f t="shared" si="8"/>
        <v>80</v>
      </c>
      <c r="J21">
        <f t="shared" si="7"/>
        <v>132</v>
      </c>
      <c r="K21">
        <f t="shared" si="9"/>
        <v>80</v>
      </c>
      <c r="L21">
        <f t="shared" si="6"/>
        <v>107</v>
      </c>
      <c r="M21">
        <f t="shared" si="4"/>
        <v>27</v>
      </c>
    </row>
    <row r="22" spans="1:19">
      <c r="A22">
        <v>6</v>
      </c>
      <c r="B22">
        <v>111</v>
      </c>
      <c r="C22">
        <v>67</v>
      </c>
      <c r="D22">
        <f t="shared" si="1"/>
        <v>187</v>
      </c>
      <c r="E22">
        <f t="shared" si="2"/>
        <v>76</v>
      </c>
      <c r="F22">
        <v>90</v>
      </c>
      <c r="G22">
        <v>1</v>
      </c>
      <c r="I22">
        <f t="shared" si="8"/>
        <v>84</v>
      </c>
      <c r="J22">
        <f t="shared" si="7"/>
        <v>160</v>
      </c>
      <c r="K22">
        <f t="shared" si="9"/>
        <v>84</v>
      </c>
      <c r="L22">
        <f t="shared" si="6"/>
        <v>107</v>
      </c>
      <c r="M22">
        <f t="shared" si="4"/>
        <v>23</v>
      </c>
      <c r="S22">
        <f>120+31-66</f>
        <v>85</v>
      </c>
    </row>
    <row r="23" spans="1:19">
      <c r="A23">
        <v>7</v>
      </c>
      <c r="B23">
        <v>101</v>
      </c>
      <c r="C23">
        <v>67</v>
      </c>
      <c r="D23">
        <f t="shared" si="1"/>
        <v>187</v>
      </c>
      <c r="E23">
        <f t="shared" si="2"/>
        <v>86</v>
      </c>
      <c r="F23">
        <v>103</v>
      </c>
      <c r="G23">
        <v>1</v>
      </c>
      <c r="I23">
        <f t="shared" si="8"/>
        <v>94</v>
      </c>
      <c r="J23">
        <f t="shared" si="7"/>
        <v>180</v>
      </c>
      <c r="K23">
        <f t="shared" si="9"/>
        <v>94</v>
      </c>
      <c r="L23">
        <f t="shared" si="6"/>
        <v>107</v>
      </c>
      <c r="M23">
        <f t="shared" si="4"/>
        <v>13</v>
      </c>
    </row>
    <row r="24" spans="1:19">
      <c r="A24">
        <v>8</v>
      </c>
      <c r="B24">
        <v>98</v>
      </c>
      <c r="C24">
        <v>67</v>
      </c>
      <c r="D24">
        <f t="shared" si="1"/>
        <v>187</v>
      </c>
      <c r="E24">
        <f t="shared" si="2"/>
        <v>89</v>
      </c>
      <c r="F24">
        <v>116</v>
      </c>
      <c r="G24">
        <v>1</v>
      </c>
      <c r="I24">
        <f t="shared" si="8"/>
        <v>117</v>
      </c>
      <c r="J24">
        <f t="shared" si="7"/>
        <v>206</v>
      </c>
      <c r="K24">
        <f t="shared" si="9"/>
        <v>117</v>
      </c>
      <c r="L24">
        <f t="shared" si="6"/>
        <v>107</v>
      </c>
      <c r="M24">
        <f t="shared" si="4"/>
        <v>0</v>
      </c>
    </row>
    <row r="25" spans="1:19">
      <c r="A25">
        <v>9</v>
      </c>
      <c r="B25">
        <v>104</v>
      </c>
      <c r="C25">
        <v>52</v>
      </c>
      <c r="D25">
        <f t="shared" si="1"/>
        <v>172</v>
      </c>
      <c r="E25">
        <f t="shared" si="2"/>
        <v>68</v>
      </c>
      <c r="F25">
        <v>21</v>
      </c>
      <c r="G25">
        <v>1</v>
      </c>
      <c r="I25">
        <f t="shared" si="8"/>
        <v>16</v>
      </c>
      <c r="J25">
        <f t="shared" si="7"/>
        <v>84</v>
      </c>
      <c r="K25">
        <f t="shared" si="9"/>
        <v>117</v>
      </c>
      <c r="L25">
        <f t="shared" si="6"/>
        <v>84</v>
      </c>
      <c r="M25">
        <f t="shared" si="4"/>
        <v>0</v>
      </c>
    </row>
    <row r="26" spans="1:19">
      <c r="A26">
        <v>10</v>
      </c>
      <c r="B26">
        <v>99</v>
      </c>
      <c r="C26">
        <v>57</v>
      </c>
      <c r="D26">
        <f t="shared" si="1"/>
        <v>177</v>
      </c>
      <c r="E26">
        <f t="shared" si="2"/>
        <v>78</v>
      </c>
      <c r="F26">
        <v>65</v>
      </c>
      <c r="G26">
        <v>1</v>
      </c>
      <c r="I26">
        <f t="shared" si="8"/>
        <v>55</v>
      </c>
      <c r="J26">
        <f t="shared" si="7"/>
        <v>133</v>
      </c>
      <c r="K26">
        <f t="shared" si="9"/>
        <v>117</v>
      </c>
      <c r="L26">
        <f t="shared" si="6"/>
        <v>84</v>
      </c>
      <c r="M26">
        <f t="shared" si="4"/>
        <v>0</v>
      </c>
    </row>
    <row r="27" spans="1:19">
      <c r="A27">
        <v>11</v>
      </c>
      <c r="B27">
        <v>87</v>
      </c>
      <c r="C27">
        <v>78</v>
      </c>
      <c r="D27">
        <f t="shared" si="1"/>
        <v>198</v>
      </c>
      <c r="E27">
        <f t="shared" si="2"/>
        <v>111</v>
      </c>
      <c r="F27">
        <v>79</v>
      </c>
      <c r="G27">
        <v>1</v>
      </c>
      <c r="I27">
        <f t="shared" si="8"/>
        <v>61</v>
      </c>
      <c r="J27">
        <f t="shared" si="7"/>
        <v>172</v>
      </c>
      <c r="K27">
        <f t="shared" si="9"/>
        <v>117</v>
      </c>
      <c r="L27">
        <f t="shared" si="6"/>
        <v>84</v>
      </c>
      <c r="M27">
        <f t="shared" si="4"/>
        <v>0</v>
      </c>
    </row>
    <row r="31" spans="1:19">
      <c r="L31" t="s">
        <v>23</v>
      </c>
      <c r="M31">
        <f>M12+M27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N27"/>
  <sheetViews>
    <sheetView workbookViewId="0">
      <selection activeCell="F32" sqref="F32"/>
    </sheetView>
  </sheetViews>
  <sheetFormatPr defaultRowHeight="15"/>
  <cols>
    <col min="1" max="1" width="13.85546875" bestFit="1" customWidth="1"/>
    <col min="3" max="3" width="12.28515625" bestFit="1" customWidth="1"/>
    <col min="4" max="4" width="19.5703125" bestFit="1" customWidth="1"/>
    <col min="5" max="5" width="20.28515625" bestFit="1" customWidth="1"/>
    <col min="6" max="6" width="17" bestFit="1" customWidth="1"/>
    <col min="9" max="9" width="13.85546875" bestFit="1" customWidth="1"/>
    <col min="10" max="10" width="8.140625" bestFit="1" customWidth="1"/>
    <col min="11" max="11" width="13.140625" bestFit="1" customWidth="1"/>
    <col min="12" max="12" width="12.28515625" bestFit="1" customWidth="1"/>
    <col min="13" max="13" width="6.7109375" bestFit="1" customWidth="1"/>
  </cols>
  <sheetData>
    <row r="1" spans="1:13">
      <c r="C1" s="5" t="s">
        <v>30</v>
      </c>
      <c r="D1" s="5"/>
      <c r="E1" s="5" t="s">
        <v>31</v>
      </c>
      <c r="F1" s="5"/>
      <c r="K1" s="4" t="s">
        <v>30</v>
      </c>
      <c r="L1" s="5" t="s">
        <v>31</v>
      </c>
      <c r="M1" s="5"/>
    </row>
    <row r="2" spans="1:13">
      <c r="A2" t="s">
        <v>26</v>
      </c>
      <c r="B2" t="s">
        <v>27</v>
      </c>
      <c r="C2" t="s">
        <v>28</v>
      </c>
      <c r="D2" t="s">
        <v>29</v>
      </c>
      <c r="E2" t="s">
        <v>28</v>
      </c>
      <c r="F2" t="s">
        <v>29</v>
      </c>
      <c r="I2" t="s">
        <v>26</v>
      </c>
      <c r="J2" t="s">
        <v>27</v>
      </c>
      <c r="K2" t="s">
        <v>29</v>
      </c>
      <c r="L2" t="s">
        <v>28</v>
      </c>
      <c r="M2" t="s">
        <v>29</v>
      </c>
    </row>
    <row r="3" spans="1:13">
      <c r="A3">
        <v>1</v>
      </c>
      <c r="B3">
        <v>1</v>
      </c>
      <c r="C3">
        <v>0</v>
      </c>
      <c r="D3">
        <v>0</v>
      </c>
      <c r="E3">
        <v>1</v>
      </c>
      <c r="F3">
        <v>1</v>
      </c>
      <c r="I3">
        <v>1</v>
      </c>
      <c r="J3">
        <v>1</v>
      </c>
      <c r="K3">
        <f>I3-J3</f>
        <v>0</v>
      </c>
      <c r="L3">
        <f>I3 - MAX(J3-K8, 0)</f>
        <v>1</v>
      </c>
      <c r="M3">
        <f>MAX(K8+I3-J3, 0)</f>
        <v>1</v>
      </c>
    </row>
    <row r="4" spans="1:13">
      <c r="A4">
        <v>2</v>
      </c>
      <c r="B4">
        <v>1</v>
      </c>
      <c r="C4">
        <v>1</v>
      </c>
      <c r="D4">
        <v>1</v>
      </c>
      <c r="E4">
        <v>2</v>
      </c>
      <c r="F4">
        <v>2</v>
      </c>
      <c r="I4">
        <v>2</v>
      </c>
      <c r="J4">
        <v>1</v>
      </c>
      <c r="K4">
        <f>MAX(I4-J4+K3, 0)</f>
        <v>1</v>
      </c>
      <c r="L4">
        <f>I4 - MAX(J4-M3, 0)</f>
        <v>2</v>
      </c>
      <c r="M4">
        <f>MAX(M3+I4-J4, 0)</f>
        <v>2</v>
      </c>
    </row>
    <row r="5" spans="1:13">
      <c r="A5">
        <v>1</v>
      </c>
      <c r="B5">
        <v>1</v>
      </c>
      <c r="C5">
        <v>1</v>
      </c>
      <c r="D5">
        <v>1</v>
      </c>
      <c r="E5">
        <v>1</v>
      </c>
      <c r="F5">
        <v>2</v>
      </c>
      <c r="I5">
        <v>1</v>
      </c>
      <c r="J5">
        <v>1</v>
      </c>
      <c r="K5">
        <f t="shared" ref="K5:K8" si="0">MAX(I5-J5+K4, 0)</f>
        <v>1</v>
      </c>
      <c r="L5">
        <f>I5 - MAX(J5-M4, 0)</f>
        <v>1</v>
      </c>
      <c r="M5">
        <f>MAX(M4+I5-J5, 0)</f>
        <v>2</v>
      </c>
    </row>
    <row r="6" spans="1:13">
      <c r="A6">
        <v>0</v>
      </c>
      <c r="B6">
        <v>1</v>
      </c>
      <c r="C6">
        <v>0</v>
      </c>
      <c r="D6">
        <v>0</v>
      </c>
      <c r="E6">
        <v>0</v>
      </c>
      <c r="F6">
        <v>1</v>
      </c>
      <c r="I6">
        <v>0</v>
      </c>
      <c r="J6">
        <v>1</v>
      </c>
      <c r="K6">
        <f t="shared" si="0"/>
        <v>0</v>
      </c>
      <c r="L6">
        <f>I6 - MAX(J6-M5, 0)</f>
        <v>0</v>
      </c>
      <c r="M6">
        <f>MAX(M5+I6-J6, 0)</f>
        <v>1</v>
      </c>
    </row>
    <row r="7" spans="1:13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I7">
        <v>0</v>
      </c>
      <c r="J7">
        <v>1</v>
      </c>
      <c r="K7">
        <f t="shared" si="0"/>
        <v>0</v>
      </c>
      <c r="L7">
        <f>I7 - MAX(J7-M6, 0)</f>
        <v>0</v>
      </c>
      <c r="M7">
        <f>MAX(M6+I7-J7, 0)</f>
        <v>0</v>
      </c>
    </row>
    <row r="8" spans="1:13">
      <c r="A8">
        <v>2</v>
      </c>
      <c r="B8">
        <v>1</v>
      </c>
      <c r="C8">
        <v>1</v>
      </c>
      <c r="D8">
        <v>1</v>
      </c>
      <c r="E8">
        <v>1</v>
      </c>
      <c r="F8">
        <v>1</v>
      </c>
      <c r="I8">
        <v>2</v>
      </c>
      <c r="J8">
        <v>1</v>
      </c>
      <c r="K8">
        <f t="shared" si="0"/>
        <v>1</v>
      </c>
      <c r="L8">
        <f>I8 - MAX(J8-M7, 0)</f>
        <v>1</v>
      </c>
      <c r="M8">
        <f>MAX(M7+I8-J8, 0)</f>
        <v>1</v>
      </c>
    </row>
    <row r="21" spans="1:14">
      <c r="C21" s="5" t="s">
        <v>30</v>
      </c>
      <c r="D21" s="5"/>
      <c r="E21" s="5" t="s">
        <v>31</v>
      </c>
      <c r="F21" s="5"/>
      <c r="K21" s="4" t="s">
        <v>30</v>
      </c>
      <c r="L21" s="5" t="s">
        <v>31</v>
      </c>
      <c r="M21" s="5"/>
    </row>
    <row r="22" spans="1:14">
      <c r="A22" t="s">
        <v>26</v>
      </c>
      <c r="B22" t="s">
        <v>27</v>
      </c>
      <c r="C22" t="s">
        <v>28</v>
      </c>
      <c r="D22" t="s">
        <v>29</v>
      </c>
      <c r="E22" t="s">
        <v>28</v>
      </c>
      <c r="F22" t="s">
        <v>29</v>
      </c>
      <c r="I22" t="s">
        <v>26</v>
      </c>
      <c r="J22" t="s">
        <v>27</v>
      </c>
      <c r="K22" t="s">
        <v>29</v>
      </c>
      <c r="L22" t="s">
        <v>28</v>
      </c>
      <c r="N22" t="s">
        <v>29</v>
      </c>
    </row>
    <row r="23" spans="1:14">
      <c r="A23">
        <v>1</v>
      </c>
      <c r="B23">
        <v>1</v>
      </c>
      <c r="C23">
        <v>0</v>
      </c>
      <c r="D23">
        <v>0</v>
      </c>
      <c r="I23">
        <v>1</v>
      </c>
      <c r="J23">
        <v>1</v>
      </c>
      <c r="K23">
        <f>I23-J23</f>
        <v>0</v>
      </c>
      <c r="L23">
        <f>I23 - MAX(J23-K28, 0)</f>
        <v>0</v>
      </c>
      <c r="N23">
        <f>MAX(K28+I23-J23, 0)</f>
        <v>0</v>
      </c>
    </row>
    <row r="24" spans="1:14">
      <c r="A24">
        <v>2</v>
      </c>
      <c r="B24">
        <v>1</v>
      </c>
      <c r="C24">
        <v>1</v>
      </c>
      <c r="D24">
        <v>1</v>
      </c>
      <c r="I24">
        <v>2</v>
      </c>
      <c r="J24">
        <v>1</v>
      </c>
      <c r="K24">
        <f>MAX(I24-J24+K23, 0)</f>
        <v>1</v>
      </c>
      <c r="L24">
        <f>I24 - MAX(J24-N23, 0)</f>
        <v>1</v>
      </c>
      <c r="N24">
        <f>MAX(N23+I24-J24, 0)</f>
        <v>1</v>
      </c>
    </row>
    <row r="25" spans="1:14">
      <c r="A25">
        <v>1</v>
      </c>
      <c r="B25">
        <v>1</v>
      </c>
      <c r="C25">
        <v>1</v>
      </c>
      <c r="D25">
        <v>1</v>
      </c>
      <c r="I25">
        <v>1</v>
      </c>
      <c r="J25">
        <v>1</v>
      </c>
      <c r="K25">
        <f t="shared" ref="K25:K27" si="1">MAX(I25-J25+K24, 0)</f>
        <v>1</v>
      </c>
      <c r="L25">
        <f t="shared" ref="L25:L26" si="2">I25 - MAX(J25-N24, 0)</f>
        <v>1</v>
      </c>
      <c r="N25">
        <f>MAX(N24+I25-J25, 0)</f>
        <v>1</v>
      </c>
    </row>
    <row r="26" spans="1:14">
      <c r="A26">
        <v>0</v>
      </c>
      <c r="B26">
        <v>1</v>
      </c>
      <c r="C26">
        <v>0</v>
      </c>
      <c r="D26">
        <v>0</v>
      </c>
      <c r="I26">
        <v>0</v>
      </c>
      <c r="J26">
        <v>1</v>
      </c>
      <c r="K26">
        <f t="shared" si="1"/>
        <v>0</v>
      </c>
      <c r="L26">
        <f t="shared" si="2"/>
        <v>0</v>
      </c>
      <c r="N26">
        <f>MAX(N25+I26-J26, 0)</f>
        <v>0</v>
      </c>
    </row>
    <row r="27" spans="1:14">
      <c r="A27">
        <v>0</v>
      </c>
      <c r="B27">
        <v>1</v>
      </c>
      <c r="C27">
        <v>0</v>
      </c>
      <c r="D27">
        <v>0</v>
      </c>
      <c r="I27">
        <v>0</v>
      </c>
      <c r="J27">
        <v>1</v>
      </c>
      <c r="K27">
        <f t="shared" si="1"/>
        <v>0</v>
      </c>
      <c r="L27">
        <f>MAX(I27 - MAX(J27-N26, 0), 0)</f>
        <v>0</v>
      </c>
      <c r="N27">
        <f>MAX(N26+I27-J27, 0)</f>
        <v>0</v>
      </c>
    </row>
  </sheetData>
  <mergeCells count="6">
    <mergeCell ref="C1:D1"/>
    <mergeCell ref="E1:F1"/>
    <mergeCell ref="L1:M1"/>
    <mergeCell ref="C21:D21"/>
    <mergeCell ref="E21:F21"/>
    <mergeCell ref="L21:M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cedar_rapids</vt:lpstr>
      <vt:lpstr>38th_street</vt:lpstr>
      <vt:lpstr>38th_subset</vt:lpstr>
      <vt:lpstr>bandwidth maximization</vt:lpstr>
      <vt:lpstr>number_of_stops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2021-10-08T05:01:04Z</dcterms:modified>
</cp:coreProperties>
</file>