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hir\Desktop\"/>
    </mc:Choice>
  </mc:AlternateContent>
  <xr:revisionPtr revIDLastSave="0" documentId="13_ncr:1_{F0948D4E-8FF2-4162-82CC-795D816060FE}" xr6:coauthVersionLast="47" xr6:coauthVersionMax="47" xr10:uidLastSave="{00000000-0000-0000-0000-000000000000}"/>
  <bookViews>
    <workbookView xWindow="-108" yWindow="-108" windowWidth="23256" windowHeight="12456" xr2:uid="{1E4CF291-C801-49B4-BAD2-38386921D268}"/>
  </bookViews>
  <sheets>
    <sheet name="PIVOTCHART AND TABLE" sheetId="2" r:id="rId1"/>
    <sheet name="TABLE" sheetId="1" r:id="rId2"/>
  </sheets>
  <calcPr calcId="191029"/>
  <pivotCaches>
    <pivotCache cacheId="7" r:id="rId3"/>
    <pivotCache cacheId="1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7" i="1" l="1"/>
  <c r="G68" i="1"/>
  <c r="G69" i="1"/>
  <c r="G70" i="1"/>
  <c r="G71" i="1"/>
  <c r="G66" i="1"/>
  <c r="V70" i="1"/>
  <c r="U6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12" i="1"/>
  <c r="V13" i="1"/>
  <c r="V14" i="1"/>
  <c r="V15" i="1"/>
  <c r="V16" i="1"/>
  <c r="V17" i="1"/>
  <c r="V18" i="1"/>
  <c r="V19" i="1"/>
  <c r="V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11" i="1"/>
  <c r="O11" i="1"/>
  <c r="J12" i="1"/>
  <c r="Q12" i="1" s="1"/>
  <c r="J13" i="1"/>
  <c r="Q13" i="1" s="1"/>
  <c r="J14" i="1"/>
  <c r="R14" i="1" s="1"/>
  <c r="J15" i="1"/>
  <c r="M15" i="1" s="1"/>
  <c r="U15" i="1" s="1"/>
  <c r="J16" i="1"/>
  <c r="Q16" i="1" s="1"/>
  <c r="J17" i="1"/>
  <c r="M17" i="1" s="1"/>
  <c r="U17" i="1" s="1"/>
  <c r="J18" i="1"/>
  <c r="M18" i="1" s="1"/>
  <c r="U18" i="1" s="1"/>
  <c r="J19" i="1"/>
  <c r="R19" i="1" s="1"/>
  <c r="J20" i="1"/>
  <c r="R20" i="1" s="1"/>
  <c r="J21" i="1"/>
  <c r="Q21" i="1" s="1"/>
  <c r="J22" i="1"/>
  <c r="Q22" i="1" s="1"/>
  <c r="J23" i="1"/>
  <c r="M23" i="1" s="1"/>
  <c r="U23" i="1" s="1"/>
  <c r="J24" i="1"/>
  <c r="R24" i="1" s="1"/>
  <c r="J25" i="1"/>
  <c r="M25" i="1" s="1"/>
  <c r="U25" i="1" s="1"/>
  <c r="J26" i="1"/>
  <c r="M26" i="1" s="1"/>
  <c r="U26" i="1" s="1"/>
  <c r="J27" i="1"/>
  <c r="R27" i="1" s="1"/>
  <c r="J28" i="1"/>
  <c r="R28" i="1" s="1"/>
  <c r="J29" i="1"/>
  <c r="R29" i="1" s="1"/>
  <c r="J30" i="1"/>
  <c r="Q30" i="1" s="1"/>
  <c r="J31" i="1"/>
  <c r="M31" i="1" s="1"/>
  <c r="U31" i="1" s="1"/>
  <c r="J32" i="1"/>
  <c r="R32" i="1" s="1"/>
  <c r="J33" i="1"/>
  <c r="M33" i="1" s="1"/>
  <c r="U33" i="1" s="1"/>
  <c r="J34" i="1"/>
  <c r="M34" i="1" s="1"/>
  <c r="J35" i="1"/>
  <c r="R35" i="1" s="1"/>
  <c r="J36" i="1"/>
  <c r="R36" i="1" s="1"/>
  <c r="J37" i="1"/>
  <c r="Q37" i="1" s="1"/>
  <c r="J38" i="1"/>
  <c r="Q38" i="1" s="1"/>
  <c r="J39" i="1"/>
  <c r="M39" i="1" s="1"/>
  <c r="J40" i="1"/>
  <c r="R40" i="1" s="1"/>
  <c r="J41" i="1"/>
  <c r="M41" i="1" s="1"/>
  <c r="U41" i="1" s="1"/>
  <c r="J42" i="1"/>
  <c r="M42" i="1" s="1"/>
  <c r="U42" i="1" s="1"/>
  <c r="J43" i="1"/>
  <c r="R43" i="1" s="1"/>
  <c r="J44" i="1"/>
  <c r="R44" i="1" s="1"/>
  <c r="J45" i="1"/>
  <c r="Q45" i="1" s="1"/>
  <c r="J46" i="1"/>
  <c r="R46" i="1" s="1"/>
  <c r="J47" i="1"/>
  <c r="M47" i="1" s="1"/>
  <c r="U47" i="1" s="1"/>
  <c r="J48" i="1"/>
  <c r="R48" i="1" s="1"/>
  <c r="J49" i="1"/>
  <c r="M49" i="1" s="1"/>
  <c r="U49" i="1" s="1"/>
  <c r="J50" i="1"/>
  <c r="M50" i="1" s="1"/>
  <c r="J51" i="1"/>
  <c r="R51" i="1" s="1"/>
  <c r="J52" i="1"/>
  <c r="R52" i="1" s="1"/>
  <c r="J53" i="1"/>
  <c r="R53" i="1" s="1"/>
  <c r="J54" i="1"/>
  <c r="Q54" i="1" s="1"/>
  <c r="J55" i="1"/>
  <c r="M55" i="1" s="1"/>
  <c r="U55" i="1" s="1"/>
  <c r="J56" i="1"/>
  <c r="R56" i="1" s="1"/>
  <c r="J57" i="1"/>
  <c r="M57" i="1" s="1"/>
  <c r="J58" i="1"/>
  <c r="M58" i="1" s="1"/>
  <c r="J59" i="1"/>
  <c r="R59" i="1" s="1"/>
  <c r="J60" i="1"/>
  <c r="R60" i="1" s="1"/>
  <c r="J11" i="1"/>
  <c r="R11" i="1" s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Q15" i="1" l="1"/>
  <c r="M52" i="1"/>
  <c r="U52" i="1" s="1"/>
  <c r="M36" i="1"/>
  <c r="U36" i="1" s="1"/>
  <c r="Q47" i="1"/>
  <c r="M20" i="1"/>
  <c r="U20" i="1" s="1"/>
  <c r="M54" i="1"/>
  <c r="U54" i="1" s="1"/>
  <c r="M38" i="1"/>
  <c r="U38" i="1" s="1"/>
  <c r="M22" i="1"/>
  <c r="U22" i="1" s="1"/>
  <c r="Q55" i="1"/>
  <c r="Q23" i="1"/>
  <c r="R54" i="1"/>
  <c r="R22" i="1"/>
  <c r="M53" i="1"/>
  <c r="U53" i="1" s="1"/>
  <c r="M37" i="1"/>
  <c r="U37" i="1" s="1"/>
  <c r="M21" i="1"/>
  <c r="H69" i="1" s="1"/>
  <c r="R47" i="1"/>
  <c r="M48" i="1"/>
  <c r="U48" i="1" s="1"/>
  <c r="M32" i="1"/>
  <c r="U32" i="1" s="1"/>
  <c r="M19" i="1"/>
  <c r="Q46" i="1"/>
  <c r="Q14" i="1"/>
  <c r="R39" i="1"/>
  <c r="M46" i="1"/>
  <c r="U46" i="1" s="1"/>
  <c r="M30" i="1"/>
  <c r="U30" i="1" s="1"/>
  <c r="M16" i="1"/>
  <c r="U16" i="1" s="1"/>
  <c r="Q39" i="1"/>
  <c r="R15" i="1"/>
  <c r="R38" i="1"/>
  <c r="M12" i="1"/>
  <c r="U12" i="1" s="1"/>
  <c r="M45" i="1"/>
  <c r="H71" i="1" s="1"/>
  <c r="M29" i="1"/>
  <c r="M14" i="1"/>
  <c r="K67" i="1" s="1"/>
  <c r="R31" i="1"/>
  <c r="M60" i="1"/>
  <c r="H70" i="1" s="1"/>
  <c r="M44" i="1"/>
  <c r="U44" i="1" s="1"/>
  <c r="M28" i="1"/>
  <c r="U28" i="1" s="1"/>
  <c r="M13" i="1"/>
  <c r="U13" i="1" s="1"/>
  <c r="Q31" i="1"/>
  <c r="R12" i="1"/>
  <c r="R30" i="1"/>
  <c r="M56" i="1"/>
  <c r="U56" i="1" s="1"/>
  <c r="M40" i="1"/>
  <c r="U40" i="1" s="1"/>
  <c r="M24" i="1"/>
  <c r="U24" i="1" s="1"/>
  <c r="R55" i="1"/>
  <c r="R23" i="1"/>
  <c r="U39" i="1"/>
  <c r="K71" i="1"/>
  <c r="H66" i="1"/>
  <c r="U58" i="1"/>
  <c r="K68" i="1"/>
  <c r="U50" i="1"/>
  <c r="K70" i="1"/>
  <c r="U34" i="1"/>
  <c r="U57" i="1"/>
  <c r="Q58" i="1"/>
  <c r="Q50" i="1"/>
  <c r="Q42" i="1"/>
  <c r="Q34" i="1"/>
  <c r="Q26" i="1"/>
  <c r="Q18" i="1"/>
  <c r="R17" i="1"/>
  <c r="R58" i="1"/>
  <c r="R50" i="1"/>
  <c r="R42" i="1"/>
  <c r="R34" i="1"/>
  <c r="R26" i="1"/>
  <c r="R18" i="1"/>
  <c r="Q57" i="1"/>
  <c r="Q49" i="1"/>
  <c r="Q41" i="1"/>
  <c r="Q33" i="1"/>
  <c r="Q25" i="1"/>
  <c r="Q17" i="1"/>
  <c r="R16" i="1"/>
  <c r="R57" i="1"/>
  <c r="R49" i="1"/>
  <c r="R41" i="1"/>
  <c r="R33" i="1"/>
  <c r="R25" i="1"/>
  <c r="U21" i="1"/>
  <c r="M11" i="1"/>
  <c r="Q56" i="1"/>
  <c r="Q48" i="1"/>
  <c r="Q40" i="1"/>
  <c r="Q32" i="1"/>
  <c r="Q24" i="1"/>
  <c r="U14" i="1"/>
  <c r="R13" i="1"/>
  <c r="M59" i="1"/>
  <c r="U59" i="1" s="1"/>
  <c r="R45" i="1"/>
  <c r="R37" i="1"/>
  <c r="R21" i="1"/>
  <c r="U45" i="1"/>
  <c r="M51" i="1"/>
  <c r="U51" i="1" s="1"/>
  <c r="M43" i="1"/>
  <c r="U43" i="1" s="1"/>
  <c r="M35" i="1"/>
  <c r="U35" i="1" s="1"/>
  <c r="M27" i="1"/>
  <c r="U27" i="1" s="1"/>
  <c r="Q11" i="1"/>
  <c r="Q53" i="1"/>
  <c r="Q29" i="1"/>
  <c r="Q60" i="1"/>
  <c r="Q52" i="1"/>
  <c r="Q44" i="1"/>
  <c r="Q36" i="1"/>
  <c r="Q28" i="1"/>
  <c r="Q20" i="1"/>
  <c r="U60" i="1"/>
  <c r="Q59" i="1"/>
  <c r="Q51" i="1"/>
  <c r="Q43" i="1"/>
  <c r="Q35" i="1"/>
  <c r="Q27" i="1"/>
  <c r="Q19" i="1"/>
  <c r="V75" i="1" l="1"/>
  <c r="H68" i="1"/>
  <c r="H67" i="1"/>
  <c r="U67" i="1"/>
  <c r="K66" i="1"/>
  <c r="U68" i="1"/>
  <c r="U29" i="1"/>
  <c r="K69" i="1"/>
  <c r="U19" i="1"/>
  <c r="V74" i="1"/>
  <c r="U11" i="1"/>
  <c r="V73" i="1"/>
  <c r="V72" i="1"/>
  <c r="V64" i="1"/>
  <c r="V71" i="1"/>
  <c r="S63" i="1"/>
  <c r="U66" i="1"/>
  <c r="S65" i="1"/>
</calcChain>
</file>

<file path=xl/sharedStrings.xml><?xml version="1.0" encoding="utf-8"?>
<sst xmlns="http://schemas.openxmlformats.org/spreadsheetml/2006/main" count="320" uniqueCount="265">
  <si>
    <t>EMPLOYEE_ID</t>
  </si>
  <si>
    <t>FIRST_NAME</t>
  </si>
  <si>
    <t>LAST_NAME</t>
  </si>
  <si>
    <t>EMAIL</t>
  </si>
  <si>
    <t>PHONE_NUMBER</t>
  </si>
  <si>
    <t>HIRE_DATE</t>
  </si>
  <si>
    <t>JOB_ID</t>
  </si>
  <si>
    <t>SALARY</t>
  </si>
  <si>
    <t>COMMISSION_PCT</t>
  </si>
  <si>
    <t>MANAGER_ID</t>
  </si>
  <si>
    <t>DEPARTMENT_ID</t>
  </si>
  <si>
    <t>Donald</t>
  </si>
  <si>
    <t>OConnell</t>
  </si>
  <si>
    <t>DOCONNEL</t>
  </si>
  <si>
    <t>650.507.9833</t>
  </si>
  <si>
    <t>SH_CLERK</t>
  </si>
  <si>
    <t>Douglas</t>
  </si>
  <si>
    <t>Grant</t>
  </si>
  <si>
    <t>DGRANT</t>
  </si>
  <si>
    <t>650.507.9844</t>
  </si>
  <si>
    <t>Jennifer</t>
  </si>
  <si>
    <t>Whalen</t>
  </si>
  <si>
    <t>JWHALEN</t>
  </si>
  <si>
    <t>515.123.4444</t>
  </si>
  <si>
    <t>AD_ASST</t>
  </si>
  <si>
    <t>Michael</t>
  </si>
  <si>
    <t>Hartstein</t>
  </si>
  <si>
    <t>MHARTSTE</t>
  </si>
  <si>
    <t>515.123.5555</t>
  </si>
  <si>
    <t>MK_MAN</t>
  </si>
  <si>
    <t>Pat</t>
  </si>
  <si>
    <t>Fay</t>
  </si>
  <si>
    <t>PFAY</t>
  </si>
  <si>
    <t>603.123.6666</t>
  </si>
  <si>
    <t>MK_REP</t>
  </si>
  <si>
    <t>Susan</t>
  </si>
  <si>
    <t>Mavris</t>
  </si>
  <si>
    <t>SMAVRIS</t>
  </si>
  <si>
    <t>515.123.7777</t>
  </si>
  <si>
    <t>HR_REP</t>
  </si>
  <si>
    <t>Hermann</t>
  </si>
  <si>
    <t>Baer</t>
  </si>
  <si>
    <t>HBAER</t>
  </si>
  <si>
    <t>515.123.8888</t>
  </si>
  <si>
    <t>PR_REP</t>
  </si>
  <si>
    <t>Shelley</t>
  </si>
  <si>
    <t>Higgins</t>
  </si>
  <si>
    <t>SHIGGINS</t>
  </si>
  <si>
    <t>515.123.8080</t>
  </si>
  <si>
    <t>AC_MGR</t>
  </si>
  <si>
    <t>William</t>
  </si>
  <si>
    <t>Gietz</t>
  </si>
  <si>
    <t>WGIETZ</t>
  </si>
  <si>
    <t>515.123.8181</t>
  </si>
  <si>
    <t>AC_ACCOUNT</t>
  </si>
  <si>
    <t>Steven</t>
  </si>
  <si>
    <t>King</t>
  </si>
  <si>
    <t>SKING</t>
  </si>
  <si>
    <t>515.123.4567</t>
  </si>
  <si>
    <t>AD_PRES</t>
  </si>
  <si>
    <t>Neena</t>
  </si>
  <si>
    <t>Kochhar</t>
  </si>
  <si>
    <t>NKOCHHAR</t>
  </si>
  <si>
    <t>515.123.4568</t>
  </si>
  <si>
    <t>AD_VP</t>
  </si>
  <si>
    <t>Lex</t>
  </si>
  <si>
    <t>De Haan</t>
  </si>
  <si>
    <t>LDEHAAN</t>
  </si>
  <si>
    <t>515.123.4569</t>
  </si>
  <si>
    <t>Alexander</t>
  </si>
  <si>
    <t>Hunold</t>
  </si>
  <si>
    <t>AHUNOLD</t>
  </si>
  <si>
    <t>590.423.4567</t>
  </si>
  <si>
    <t>IT_PROG</t>
  </si>
  <si>
    <t>Bruce</t>
  </si>
  <si>
    <t>Ernst</t>
  </si>
  <si>
    <t>BERNST</t>
  </si>
  <si>
    <t>590.423.4568</t>
  </si>
  <si>
    <t>David</t>
  </si>
  <si>
    <t>Austin</t>
  </si>
  <si>
    <t>DAUSTIN</t>
  </si>
  <si>
    <t>590.423.4569</t>
  </si>
  <si>
    <t>Valli</t>
  </si>
  <si>
    <t>Pataballa</t>
  </si>
  <si>
    <t>VPATABAL</t>
  </si>
  <si>
    <t>590.423.4560</t>
  </si>
  <si>
    <t>Diana</t>
  </si>
  <si>
    <t>Lorentz</t>
  </si>
  <si>
    <t>DLORENTZ</t>
  </si>
  <si>
    <t>590.423.5567</t>
  </si>
  <si>
    <t>Nancy</t>
  </si>
  <si>
    <t>Greenberg</t>
  </si>
  <si>
    <t>NGREENBE</t>
  </si>
  <si>
    <t>515.124.4569</t>
  </si>
  <si>
    <t>FI_MGR</t>
  </si>
  <si>
    <t>Daniel</t>
  </si>
  <si>
    <t>Faviet</t>
  </si>
  <si>
    <t>DFAVIET</t>
  </si>
  <si>
    <t>515.124.4169</t>
  </si>
  <si>
    <t>FI_ACCOUNT</t>
  </si>
  <si>
    <t>John</t>
  </si>
  <si>
    <t>Chen</t>
  </si>
  <si>
    <t>JCHEN</t>
  </si>
  <si>
    <t>515.124.4269</t>
  </si>
  <si>
    <t>Ismael</t>
  </si>
  <si>
    <t>Sciarra</t>
  </si>
  <si>
    <t>ISCIARRA</t>
  </si>
  <si>
    <t>515.124.4369</t>
  </si>
  <si>
    <t>Jose Manuel</t>
  </si>
  <si>
    <t>Urman</t>
  </si>
  <si>
    <t>JMURMAN</t>
  </si>
  <si>
    <t>515.124.4469</t>
  </si>
  <si>
    <t>Luis</t>
  </si>
  <si>
    <t>Popp</t>
  </si>
  <si>
    <t>LPOPP</t>
  </si>
  <si>
    <t>515.124.4567</t>
  </si>
  <si>
    <t>Den</t>
  </si>
  <si>
    <t>Raphaely</t>
  </si>
  <si>
    <t>DRAPHEAL</t>
  </si>
  <si>
    <t>515.127.4561</t>
  </si>
  <si>
    <t>PU_MAN</t>
  </si>
  <si>
    <t>Khoo</t>
  </si>
  <si>
    <t>AKHOO</t>
  </si>
  <si>
    <t>515.127.4562</t>
  </si>
  <si>
    <t>PU_CLERK</t>
  </si>
  <si>
    <t>Shelli</t>
  </si>
  <si>
    <t>Baida</t>
  </si>
  <si>
    <t>SBAIDA</t>
  </si>
  <si>
    <t>515.127.4563</t>
  </si>
  <si>
    <t>Sigal</t>
  </si>
  <si>
    <t>Tobias</t>
  </si>
  <si>
    <t>STOBIAS</t>
  </si>
  <si>
    <t>515.127.4564</t>
  </si>
  <si>
    <t>Guy</t>
  </si>
  <si>
    <t>Himuro</t>
  </si>
  <si>
    <t>GHIMURO</t>
  </si>
  <si>
    <t>515.127.4565</t>
  </si>
  <si>
    <t>Karen</t>
  </si>
  <si>
    <t>Colmenares</t>
  </si>
  <si>
    <t>KCOLMENA</t>
  </si>
  <si>
    <t>515.127.4566</t>
  </si>
  <si>
    <t>Matthew</t>
  </si>
  <si>
    <t>Weiss</t>
  </si>
  <si>
    <t>MWEISS</t>
  </si>
  <si>
    <t>650.123.1234</t>
  </si>
  <si>
    <t>ST_MAN</t>
  </si>
  <si>
    <t>Adam</t>
  </si>
  <si>
    <t>Fripp</t>
  </si>
  <si>
    <t>AFRIPP</t>
  </si>
  <si>
    <t>650.123.2234</t>
  </si>
  <si>
    <t>Payam</t>
  </si>
  <si>
    <t>Kaufling</t>
  </si>
  <si>
    <t>PKAUFLIN</t>
  </si>
  <si>
    <t>650.123.3234</t>
  </si>
  <si>
    <t>Shanta</t>
  </si>
  <si>
    <t>Vollman</t>
  </si>
  <si>
    <t>SVOLLMAN</t>
  </si>
  <si>
    <t>650.123.4234</t>
  </si>
  <si>
    <t>Kevin</t>
  </si>
  <si>
    <t>Mourgos</t>
  </si>
  <si>
    <t>KMOURGOS</t>
  </si>
  <si>
    <t>650.123.5234</t>
  </si>
  <si>
    <t>Julia</t>
  </si>
  <si>
    <t>Nayer</t>
  </si>
  <si>
    <t>JNAYER</t>
  </si>
  <si>
    <t>650.124.1214</t>
  </si>
  <si>
    <t>ST_CLERK</t>
  </si>
  <si>
    <t>Irene</t>
  </si>
  <si>
    <t>Mikkilineni</t>
  </si>
  <si>
    <t>IMIKKILI</t>
  </si>
  <si>
    <t>650.124.1224</t>
  </si>
  <si>
    <t>James</t>
  </si>
  <si>
    <t>Landry</t>
  </si>
  <si>
    <t>JLANDRY</t>
  </si>
  <si>
    <t>650.124.1334</t>
  </si>
  <si>
    <t>Markle</t>
  </si>
  <si>
    <t>SMARKLE</t>
  </si>
  <si>
    <t>650.124.1434</t>
  </si>
  <si>
    <t>Laura</t>
  </si>
  <si>
    <t>Bissot</t>
  </si>
  <si>
    <t>LBISSOT</t>
  </si>
  <si>
    <t>650.124.5234</t>
  </si>
  <si>
    <t>Mozhe</t>
  </si>
  <si>
    <t>Atkinson</t>
  </si>
  <si>
    <t>MATKINSO</t>
  </si>
  <si>
    <t>650.124.6234</t>
  </si>
  <si>
    <t>Marlow</t>
  </si>
  <si>
    <t>JAMRLOW</t>
  </si>
  <si>
    <t>650.124.7234</t>
  </si>
  <si>
    <t>TJ</t>
  </si>
  <si>
    <t>Olson</t>
  </si>
  <si>
    <t>TJOLSON</t>
  </si>
  <si>
    <t>650.124.8234</t>
  </si>
  <si>
    <t>Jason</t>
  </si>
  <si>
    <t>Mallin</t>
  </si>
  <si>
    <t>JMALLIN</t>
  </si>
  <si>
    <t>650.127.1934</t>
  </si>
  <si>
    <t>Rogers</t>
  </si>
  <si>
    <t>MROGERS</t>
  </si>
  <si>
    <t>650.127.1834</t>
  </si>
  <si>
    <t>Ki</t>
  </si>
  <si>
    <t>Gee</t>
  </si>
  <si>
    <t>KGEE</t>
  </si>
  <si>
    <t>650.127.1734</t>
  </si>
  <si>
    <t>Hazel</t>
  </si>
  <si>
    <t>Philtanker</t>
  </si>
  <si>
    <t>HPHILTAN</t>
  </si>
  <si>
    <t>650.127.1634</t>
  </si>
  <si>
    <t>Renske</t>
  </si>
  <si>
    <t>Ladwig</t>
  </si>
  <si>
    <t>RLADWIG</t>
  </si>
  <si>
    <t>650.121.1234</t>
  </si>
  <si>
    <t>Stephen</t>
  </si>
  <si>
    <t>Stiles</t>
  </si>
  <si>
    <t>SSTILES</t>
  </si>
  <si>
    <t>650.121.2034</t>
  </si>
  <si>
    <t>Seo</t>
  </si>
  <si>
    <t>JSEO</t>
  </si>
  <si>
    <t>650.121.2019</t>
  </si>
  <si>
    <t>Joshua</t>
  </si>
  <si>
    <t>Patel</t>
  </si>
  <si>
    <t>JPATEL</t>
  </si>
  <si>
    <t>650.121.1834</t>
  </si>
  <si>
    <t>employee salary</t>
  </si>
  <si>
    <t>TOTAL SALARY</t>
  </si>
  <si>
    <t>IF</t>
  </si>
  <si>
    <t>IFS</t>
  </si>
  <si>
    <t>LEFT</t>
  </si>
  <si>
    <t>LOWER</t>
  </si>
  <si>
    <t>MAX</t>
  </si>
  <si>
    <t>MIN</t>
  </si>
  <si>
    <t>OR</t>
  </si>
  <si>
    <t>SUM</t>
  </si>
  <si>
    <t>SUMIFS</t>
  </si>
  <si>
    <t>RIGHT</t>
  </si>
  <si>
    <t>AVRAGE</t>
  </si>
  <si>
    <t>AVERAGEIF</t>
  </si>
  <si>
    <t>AVERAGEIFS</t>
  </si>
  <si>
    <t>COUNT</t>
  </si>
  <si>
    <t>COUNTA</t>
  </si>
  <si>
    <t>COUNTBLANK</t>
  </si>
  <si>
    <t>COUNTIF</t>
  </si>
  <si>
    <t>COUNTIFS</t>
  </si>
  <si>
    <t>SIMIF</t>
  </si>
  <si>
    <t>AND</t>
  </si>
  <si>
    <t>VLOOKUP</t>
  </si>
  <si>
    <t>HLOOKUP</t>
  </si>
  <si>
    <t>Row Labels</t>
  </si>
  <si>
    <t>Grand Total</t>
  </si>
  <si>
    <t>2005</t>
  </si>
  <si>
    <t>2006</t>
  </si>
  <si>
    <t>2003</t>
  </si>
  <si>
    <t>2007</t>
  </si>
  <si>
    <t>2002</t>
  </si>
  <si>
    <t>2008</t>
  </si>
  <si>
    <t>2004</t>
  </si>
  <si>
    <t>2001</t>
  </si>
  <si>
    <t>Sum of SALARY</t>
  </si>
  <si>
    <t>Sum of TOTAL SALARY</t>
  </si>
  <si>
    <t>Sum of COMMISSION_PCT</t>
  </si>
  <si>
    <t>Sum of MANAGER_ID</t>
  </si>
  <si>
    <t>Sum of DEPARTMENT_ID</t>
  </si>
  <si>
    <t>Sum of Sum of SALARY</t>
  </si>
  <si>
    <t>Sum of Sum of COMMISSION_PCT</t>
  </si>
  <si>
    <t>Sum of Sum of TOTAL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</si>
</sst>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ahnschrift Light Condensed"/>
      <family val="2"/>
    </font>
    <font>
      <sz val="11"/>
      <color theme="1"/>
      <name val="Bahnschrift Condensed"/>
      <family val="2"/>
    </font>
    <font>
      <b/>
      <sz val="12"/>
      <color theme="1"/>
      <name val="Calibri"/>
      <family val="2"/>
      <scheme val="minor"/>
    </font>
    <font>
      <b/>
      <sz val="20"/>
      <color rgb="FFFF0000"/>
      <name val="Times New Roman"/>
      <family val="1"/>
    </font>
    <font>
      <b/>
      <sz val="13"/>
      <color theme="1" tint="4.9989318521683403E-2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5"/>
      <color theme="1"/>
      <name val="Times New Roman"/>
      <family val="1"/>
    </font>
    <font>
      <b/>
      <sz val="13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1">
    <xf numFmtId="0" fontId="0" fillId="0" borderId="0" xfId="0"/>
    <xf numFmtId="0" fontId="4" fillId="0" borderId="0" xfId="0" applyFont="1"/>
    <xf numFmtId="0" fontId="3" fillId="0" borderId="0" xfId="0" applyFont="1"/>
    <xf numFmtId="0" fontId="1" fillId="3" borderId="10" xfId="1" applyFill="1" applyBorder="1"/>
    <xf numFmtId="0" fontId="1" fillId="3" borderId="11" xfId="1" applyFill="1" applyBorder="1"/>
    <xf numFmtId="15" fontId="1" fillId="3" borderId="11" xfId="1" applyNumberFormat="1" applyFill="1" applyBorder="1"/>
    <xf numFmtId="0" fontId="1" fillId="3" borderId="5" xfId="1" applyFill="1" applyBorder="1"/>
    <xf numFmtId="0" fontId="1" fillId="3" borderId="1" xfId="1" applyFill="1" applyBorder="1"/>
    <xf numFmtId="15" fontId="1" fillId="3" borderId="1" xfId="1" applyNumberFormat="1" applyFill="1" applyBorder="1"/>
    <xf numFmtId="0" fontId="1" fillId="3" borderId="7" xfId="1" applyFill="1" applyBorder="1"/>
    <xf numFmtId="0" fontId="1" fillId="3" borderId="8" xfId="1" applyFill="1" applyBorder="1"/>
    <xf numFmtId="15" fontId="1" fillId="3" borderId="8" xfId="1" applyNumberFormat="1" applyFill="1" applyBorder="1"/>
    <xf numFmtId="0" fontId="0" fillId="3" borderId="6" xfId="0" applyFill="1" applyBorder="1"/>
    <xf numFmtId="0" fontId="0" fillId="3" borderId="9" xfId="0" applyFill="1" applyBorder="1"/>
    <xf numFmtId="0" fontId="0" fillId="3" borderId="12" xfId="0" applyFill="1" applyBorder="1"/>
    <xf numFmtId="0" fontId="2" fillId="5" borderId="16" xfId="1" applyFont="1" applyFill="1" applyBorder="1"/>
    <xf numFmtId="0" fontId="2" fillId="5" borderId="17" xfId="1" applyFont="1" applyFill="1" applyBorder="1"/>
    <xf numFmtId="0" fontId="2" fillId="5" borderId="18" xfId="1" applyFont="1" applyFill="1" applyBorder="1"/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8" fillId="6" borderId="13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7" borderId="15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/>
    </xf>
    <xf numFmtId="0" fontId="7" fillId="6" borderId="14" xfId="1" applyFont="1" applyFill="1" applyBorder="1" applyAlignment="1">
      <alignment horizontal="center" vertical="center"/>
    </xf>
    <xf numFmtId="0" fontId="7" fillId="6" borderId="8" xfId="1" applyFont="1" applyFill="1" applyBorder="1" applyAlignment="1">
      <alignment horizontal="center" vertical="center"/>
    </xf>
    <xf numFmtId="0" fontId="7" fillId="6" borderId="15" xfId="1" applyFont="1" applyFill="1" applyBorder="1" applyAlignment="1">
      <alignment horizontal="center" vertical="center"/>
    </xf>
    <xf numFmtId="0" fontId="7" fillId="6" borderId="9" xfId="1" applyFont="1" applyFill="1" applyBorder="1" applyAlignment="1">
      <alignment horizontal="center" vertical="center"/>
    </xf>
    <xf numFmtId="0" fontId="7" fillId="6" borderId="13" xfId="1" applyFont="1" applyFill="1" applyBorder="1" applyAlignment="1">
      <alignment horizontal="center" vertical="center"/>
    </xf>
    <xf numFmtId="0" fontId="7" fillId="6" borderId="7" xfId="1" applyFont="1" applyFill="1" applyBorder="1" applyAlignment="1">
      <alignment horizontal="center" vertical="center"/>
    </xf>
    <xf numFmtId="0" fontId="0" fillId="6" borderId="14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0" fontId="6" fillId="4" borderId="19" xfId="0" applyFont="1" applyFill="1" applyBorder="1" applyAlignment="1">
      <alignment horizontal="center" vertical="center"/>
    </xf>
    <xf numFmtId="0" fontId="0" fillId="10" borderId="10" xfId="0" applyFill="1" applyBorder="1"/>
    <xf numFmtId="0" fontId="4" fillId="10" borderId="11" xfId="0" applyFont="1" applyFill="1" applyBorder="1"/>
    <xf numFmtId="0" fontId="4" fillId="10" borderId="12" xfId="0" applyFont="1" applyFill="1" applyBorder="1"/>
    <xf numFmtId="0" fontId="0" fillId="10" borderId="5" xfId="0" applyFill="1" applyBorder="1"/>
    <xf numFmtId="0" fontId="4" fillId="10" borderId="1" xfId="0" applyFont="1" applyFill="1" applyBorder="1"/>
    <xf numFmtId="0" fontId="4" fillId="10" borderId="6" xfId="0" applyFont="1" applyFill="1" applyBorder="1"/>
    <xf numFmtId="0" fontId="0" fillId="10" borderId="7" xfId="0" applyFill="1" applyBorder="1"/>
    <xf numFmtId="0" fontId="4" fillId="10" borderId="8" xfId="0" applyFont="1" applyFill="1" applyBorder="1"/>
    <xf numFmtId="0" fontId="4" fillId="10" borderId="9" xfId="0" applyFont="1" applyFill="1" applyBorder="1"/>
    <xf numFmtId="0" fontId="9" fillId="8" borderId="16" xfId="1" applyFont="1" applyFill="1" applyBorder="1" applyAlignment="1">
      <alignment horizontal="center"/>
    </xf>
    <xf numFmtId="0" fontId="9" fillId="8" borderId="17" xfId="1" applyFont="1" applyFill="1" applyBorder="1" applyAlignment="1">
      <alignment horizontal="center"/>
    </xf>
    <xf numFmtId="0" fontId="9" fillId="8" borderId="18" xfId="1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8" fillId="9" borderId="16" xfId="1" applyFont="1" applyFill="1" applyBorder="1"/>
    <xf numFmtId="0" fontId="10" fillId="9" borderId="18" xfId="0" applyFont="1" applyFill="1" applyBorder="1" applyAlignment="1"/>
    <xf numFmtId="0" fontId="8" fillId="9" borderId="17" xfId="1" applyFont="1" applyFill="1" applyBorder="1"/>
    <xf numFmtId="0" fontId="8" fillId="9" borderId="18" xfId="1" applyFont="1" applyFill="1" applyBorder="1"/>
    <xf numFmtId="0" fontId="9" fillId="8" borderId="22" xfId="0" applyFont="1" applyFill="1" applyBorder="1" applyAlignment="1">
      <alignment horizontal="center"/>
    </xf>
    <xf numFmtId="0" fontId="9" fillId="8" borderId="24" xfId="0" applyFont="1" applyFill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20% - Accent2" xfId="1" builtinId="3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[excle project.xlsx]PIVOTCHART AND TABLE!PivotTable2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'PIVOTCHART AND TABLE'!$D$18</c:f>
              <c:strCache>
                <c:ptCount val="1"/>
                <c:pt idx="0">
                  <c:v>Sum of Sum of SALARY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'PIVOTCHART AND TABLE'!$C$19:$C$28</c:f>
              <c:strCach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Grand Total</c:v>
                </c:pt>
              </c:strCache>
            </c:strRef>
          </c:cat>
          <c:val>
            <c:numRef>
              <c:f>'PIVOTCHART AND TABLE'!$D$19:$D$28</c:f>
              <c:numCache>
                <c:formatCode>General</c:formatCode>
                <c:ptCount val="9"/>
                <c:pt idx="0">
                  <c:v>17000</c:v>
                </c:pt>
                <c:pt idx="1">
                  <c:v>68816</c:v>
                </c:pt>
                <c:pt idx="2">
                  <c:v>43000</c:v>
                </c:pt>
                <c:pt idx="3">
                  <c:v>24300</c:v>
                </c:pt>
                <c:pt idx="4">
                  <c:v>79100</c:v>
                </c:pt>
                <c:pt idx="5">
                  <c:v>35000</c:v>
                </c:pt>
                <c:pt idx="6">
                  <c:v>34900</c:v>
                </c:pt>
                <c:pt idx="7">
                  <c:v>7000</c:v>
                </c:pt>
                <c:pt idx="8">
                  <c:v>309116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1-4C2B-9D78-3E3374CC7627}"/>
            </c:ext>
          </c:extLst>
        </c:ser>
        <c:ser>
          <c:idx val="1"/>
          <c:order val="1"/>
          <c:tx>
            <c:strRef>
              <c:f>'PIVOTCHART AND TABLE'!$E$18</c:f>
              <c:strCache>
                <c:ptCount val="1"/>
                <c:pt idx="0">
                  <c:v>Sum of Sum of COMMISSION_PCT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'PIVOTCHART AND TABLE'!$C$19:$C$28</c:f>
              <c:strCach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Grand Total</c:v>
                </c:pt>
              </c:strCache>
            </c:strRef>
          </c:cat>
          <c:val>
            <c:numRef>
              <c:f>'PIVOTCHART AND TABLE'!$E$19:$E$28</c:f>
              <c:numCache>
                <c:formatCode>General</c:formatCode>
                <c:ptCount val="9"/>
                <c:pt idx="0">
                  <c:v>1700</c:v>
                </c:pt>
                <c:pt idx="1">
                  <c:v>6881.6</c:v>
                </c:pt>
                <c:pt idx="2">
                  <c:v>4300</c:v>
                </c:pt>
                <c:pt idx="3">
                  <c:v>2430</c:v>
                </c:pt>
                <c:pt idx="4">
                  <c:v>7910</c:v>
                </c:pt>
                <c:pt idx="5">
                  <c:v>3500</c:v>
                </c:pt>
                <c:pt idx="6">
                  <c:v>3490</c:v>
                </c:pt>
                <c:pt idx="7">
                  <c:v>700</c:v>
                </c:pt>
                <c:pt idx="8">
                  <c:v>30911.599999999999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F1-4C2B-9D78-3E3374CC7627}"/>
            </c:ext>
          </c:extLst>
        </c:ser>
        <c:ser>
          <c:idx val="2"/>
          <c:order val="2"/>
          <c:tx>
            <c:strRef>
              <c:f>'PIVOTCHART AND TABLE'!$F$18</c:f>
              <c:strCache>
                <c:ptCount val="1"/>
                <c:pt idx="0">
                  <c:v>Sum of Sum of TOTAL SALARY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'PIVOTCHART AND TABLE'!$C$19:$C$28</c:f>
              <c:strCach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Grand Total</c:v>
                </c:pt>
              </c:strCache>
            </c:strRef>
          </c:cat>
          <c:val>
            <c:numRef>
              <c:f>'PIVOTCHART AND TABLE'!$F$19:$F$28</c:f>
              <c:numCache>
                <c:formatCode>General</c:formatCode>
                <c:ptCount val="9"/>
                <c:pt idx="0">
                  <c:v>18700</c:v>
                </c:pt>
                <c:pt idx="1">
                  <c:v>75697.600000000006</c:v>
                </c:pt>
                <c:pt idx="2">
                  <c:v>47300</c:v>
                </c:pt>
                <c:pt idx="3">
                  <c:v>26730</c:v>
                </c:pt>
                <c:pt idx="4">
                  <c:v>87010</c:v>
                </c:pt>
                <c:pt idx="5">
                  <c:v>38500</c:v>
                </c:pt>
                <c:pt idx="6">
                  <c:v>38390</c:v>
                </c:pt>
                <c:pt idx="7">
                  <c:v>7700</c:v>
                </c:pt>
                <c:pt idx="8">
                  <c:v>340027.6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F1-4C2B-9D78-3E3374CC7627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748358208"/>
        <c:axId val="1923256032"/>
      </c:barChart>
      <c:catAx>
        <c:axId val="174835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256032"/>
        <c:crosses val="autoZero"/>
        <c:auto val="1"/>
        <c:lblAlgn val="ctr"/>
        <c:lblOffset val="100"/>
        <c:noMultiLvlLbl val="0"/>
      </c:catAx>
      <c:valAx>
        <c:axId val="1923256032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358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29</xdr:row>
      <xdr:rowOff>30480</xdr:rowOff>
    </xdr:from>
    <xdr:to>
      <xdr:col>6</xdr:col>
      <xdr:colOff>1394460</xdr:colOff>
      <xdr:row>50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329677-3527-0F6B-D856-B998BE1C7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hir" refreshedDate="45054.426945370367" createdVersion="8" refreshedVersion="8" minRefreshableVersion="3" recordCount="50" xr:uid="{ECF29045-951E-4D89-A18E-6D32C9532458}">
  <cacheSource type="worksheet">
    <worksheetSource ref="B10:M60" sheet="TABLE"/>
  </cacheSource>
  <cacheFields count="14">
    <cacheField name="EMPLOYEE_ID" numFmtId="0">
      <sharedItems containsSemiMixedTypes="0" containsString="0" containsNumber="1" containsInteger="1" minValue="100" maxValue="206"/>
    </cacheField>
    <cacheField name="FIRST_NAME" numFmtId="0">
      <sharedItems count="45">
        <s v="Donald"/>
        <s v="Douglas"/>
        <s v="Jennifer"/>
        <s v="Michael"/>
        <s v="Pat"/>
        <s v="Susan"/>
        <s v="Hermann"/>
        <s v="Shelley"/>
        <s v="William"/>
        <s v="Steven"/>
        <s v="Neena"/>
        <s v="Lex"/>
        <s v="Alexander"/>
        <s v="Bruce"/>
        <s v="David"/>
        <s v="Valli"/>
        <s v="Diana"/>
        <s v="Nancy"/>
        <s v="Daniel"/>
        <s v="John"/>
        <s v="Ismael"/>
        <s v="Jose Manuel"/>
        <s v="Luis"/>
        <s v="Den"/>
        <s v="Shelli"/>
        <s v="Sigal"/>
        <s v="Guy"/>
        <s v="Karen"/>
        <s v="Matthew"/>
        <s v="Adam"/>
        <s v="Payam"/>
        <s v="Shanta"/>
        <s v="Kevin"/>
        <s v="Julia"/>
        <s v="Irene"/>
        <s v="James"/>
        <s v="Laura"/>
        <s v="Mozhe"/>
        <s v="TJ"/>
        <s v="Jason"/>
        <s v="Ki"/>
        <s v="Hazel"/>
        <s v="Renske"/>
        <s v="Stephen"/>
        <s v="Joshua"/>
      </sharedItems>
    </cacheField>
    <cacheField name="LAST_NAME" numFmtId="0">
      <sharedItems count="50">
        <s v="OConnell"/>
        <s v="Grant"/>
        <s v="Whalen"/>
        <s v="Hartstein"/>
        <s v="Fay"/>
        <s v="Mavris"/>
        <s v="Baer"/>
        <s v="Higgins"/>
        <s v="Gietz"/>
        <s v="King"/>
        <s v="Kochhar"/>
        <s v="De Haan"/>
        <s v="Hunold"/>
        <s v="Ernst"/>
        <s v="Austin"/>
        <s v="Pataballa"/>
        <s v="Lorentz"/>
        <s v="Greenberg"/>
        <s v="Faviet"/>
        <s v="Chen"/>
        <s v="Sciarra"/>
        <s v="Urman"/>
        <s v="Popp"/>
        <s v="Raphaely"/>
        <s v="Khoo"/>
        <s v="Baida"/>
        <s v="Tobias"/>
        <s v="Himuro"/>
        <s v="Colmenares"/>
        <s v="Weiss"/>
        <s v="Fripp"/>
        <s v="Kaufling"/>
        <s v="Vollman"/>
        <s v="Mourgos"/>
        <s v="Nayer"/>
        <s v="Mikkilineni"/>
        <s v="Landry"/>
        <s v="Markle"/>
        <s v="Bissot"/>
        <s v="Atkinson"/>
        <s v="Marlow"/>
        <s v="Olson"/>
        <s v="Mallin"/>
        <s v="Rogers"/>
        <s v="Gee"/>
        <s v="Philtanker"/>
        <s v="Ladwig"/>
        <s v="Stiles"/>
        <s v="Seo"/>
        <s v="Patel"/>
      </sharedItems>
    </cacheField>
    <cacheField name="EMAIL" numFmtId="0">
      <sharedItems count="50">
        <s v="DOCONNEL"/>
        <s v="DGRANT"/>
        <s v="JWHALEN"/>
        <s v="MHARTSTE"/>
        <s v="PFAY"/>
        <s v="SMAVRIS"/>
        <s v="HBAER"/>
        <s v="SHIGGINS"/>
        <s v="WGIETZ"/>
        <s v="SKING"/>
        <s v="NKOCHHAR"/>
        <s v="LDEHAAN"/>
        <s v="AHUNOLD"/>
        <s v="BERNST"/>
        <s v="DAUSTIN"/>
        <s v="VPATABAL"/>
        <s v="DLORENTZ"/>
        <s v="NGREENBE"/>
        <s v="DFAVIET"/>
        <s v="JCHEN"/>
        <s v="ISCIARRA"/>
        <s v="JMURMAN"/>
        <s v="LPOPP"/>
        <s v="DRAPHEAL"/>
        <s v="AKHOO"/>
        <s v="SBAIDA"/>
        <s v="STOBIAS"/>
        <s v="GHIMURO"/>
        <s v="KCOLMENA"/>
        <s v="MWEISS"/>
        <s v="AFRIPP"/>
        <s v="PKAUFLIN"/>
        <s v="SVOLLMAN"/>
        <s v="KMOURGOS"/>
        <s v="JNAYER"/>
        <s v="IMIKKILI"/>
        <s v="JLANDRY"/>
        <s v="SMARKLE"/>
        <s v="LBISSOT"/>
        <s v="MATKINSO"/>
        <s v="JAMRLOW"/>
        <s v="TJOLSON"/>
        <s v="JMALLIN"/>
        <s v="MROGERS"/>
        <s v="KGEE"/>
        <s v="HPHILTAN"/>
        <s v="RLADWIG"/>
        <s v="SSTILES"/>
        <s v="JSEO"/>
        <s v="JPATEL"/>
      </sharedItems>
    </cacheField>
    <cacheField name="PHONE_NUMBER" numFmtId="0">
      <sharedItems count="50">
        <s v="650.507.9833"/>
        <s v="650.507.9844"/>
        <s v="515.123.4444"/>
        <s v="515.123.5555"/>
        <s v="603.123.6666"/>
        <s v="515.123.7777"/>
        <s v="515.123.8888"/>
        <s v="515.123.8080"/>
        <s v="515.123.8181"/>
        <s v="515.123.4567"/>
        <s v="515.123.4568"/>
        <s v="515.123.4569"/>
        <s v="590.423.4567"/>
        <s v="590.423.4568"/>
        <s v="590.423.4569"/>
        <s v="590.423.4560"/>
        <s v="590.423.5567"/>
        <s v="515.124.4569"/>
        <s v="515.124.4169"/>
        <s v="515.124.4269"/>
        <s v="515.124.4369"/>
        <s v="515.124.4469"/>
        <s v="515.124.4567"/>
        <s v="515.127.4561"/>
        <s v="515.127.4562"/>
        <s v="515.127.4563"/>
        <s v="515.127.4564"/>
        <s v="515.127.4565"/>
        <s v="515.127.4566"/>
        <s v="650.123.1234"/>
        <s v="650.123.2234"/>
        <s v="650.123.3234"/>
        <s v="650.123.4234"/>
        <s v="650.123.5234"/>
        <s v="650.124.1214"/>
        <s v="650.124.1224"/>
        <s v="650.124.1334"/>
        <s v="650.124.1434"/>
        <s v="650.124.5234"/>
        <s v="650.124.6234"/>
        <s v="650.124.7234"/>
        <s v="650.124.8234"/>
        <s v="650.127.1934"/>
        <s v="650.127.1834"/>
        <s v="650.127.1734"/>
        <s v="650.127.1634"/>
        <s v="650.121.1234"/>
        <s v="650.121.2034"/>
        <s v="650.121.2019"/>
        <s v="650.121.1834"/>
      </sharedItems>
    </cacheField>
    <cacheField name="HIRE_DATE" numFmtId="15">
      <sharedItems containsSemiMixedTypes="0" containsNonDate="0" containsDate="1" containsString="0" minDate="2001-01-13T00:00:00" maxDate="2008-03-09T00:00:00" count="47">
        <d v="2007-06-21T00:00:00"/>
        <d v="2008-01-13T00:00:00"/>
        <d v="2003-09-17T00:00:00"/>
        <d v="2004-02-17T00:00:00"/>
        <d v="2005-08-17T00:00:00"/>
        <d v="2002-06-07T00:00:00"/>
        <d v="2003-06-17T00:00:00"/>
        <d v="2005-09-21T00:00:00"/>
        <d v="2001-01-13T00:00:00"/>
        <d v="2006-01-03T00:00:00"/>
        <d v="2007-05-21T00:00:00"/>
        <d v="2005-06-25T00:00:00"/>
        <d v="2006-02-05T00:00:00"/>
        <d v="2007-02-07T00:00:00"/>
        <d v="2002-08-17T00:00:00"/>
        <d v="2002-08-16T00:00:00"/>
        <d v="2005-09-28T00:00:00"/>
        <d v="2005-09-30T00:00:00"/>
        <d v="2006-03-07T00:00:00"/>
        <d v="2007-12-07T00:00:00"/>
        <d v="2002-12-07T00:00:00"/>
        <d v="2003-05-18T00:00:00"/>
        <d v="2005-12-24T00:00:00"/>
        <d v="2005-07-24T00:00:00"/>
        <d v="2006-11-15T00:00:00"/>
        <d v="2007-08-10T00:00:00"/>
        <d v="2004-07-18T00:00:00"/>
        <d v="2005-04-10T00:00:00"/>
        <d v="2003-05-01T00:00:00"/>
        <d v="2005-10-10T00:00:00"/>
        <d v="2007-11-16T00:00:00"/>
        <d v="2005-07-16T00:00:00"/>
        <d v="2006-09-28T00:00:00"/>
        <d v="2007-01-14T00:00:00"/>
        <d v="2008-03-08T00:00:00"/>
        <d v="2005-08-20T00:00:00"/>
        <d v="2005-10-30T00:00:00"/>
        <d v="2005-02-16T00:00:00"/>
        <d v="2007-04-10T00:00:00"/>
        <d v="2004-06-14T00:00:00"/>
        <d v="2006-08-26T00:00:00"/>
        <d v="2007-12-12T00:00:00"/>
        <d v="2008-02-06T00:00:00"/>
        <d v="2003-07-14T00:00:00"/>
        <d v="2005-10-26T00:00:00"/>
        <d v="2006-02-12T00:00:00"/>
        <d v="2006-04-06T00:00:00"/>
      </sharedItems>
      <fieldGroup par="13" base="5">
        <rangePr groupBy="months" startDate="2001-01-13T00:00:00" endDate="2008-03-09T00:00:00"/>
        <groupItems count="14">
          <s v="&lt;13-01-200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9-03-2008"/>
        </groupItems>
      </fieldGroup>
    </cacheField>
    <cacheField name="JOB_ID" numFmtId="0">
      <sharedItems count="17">
        <s v="SH_CLERK"/>
        <s v="AD_ASST"/>
        <s v="MK_MAN"/>
        <s v="MK_REP"/>
        <s v="HR_REP"/>
        <s v="PR_REP"/>
        <s v="AC_MGR"/>
        <s v="AC_ACCOUNT"/>
        <s v="AD_PRES"/>
        <s v="AD_VP"/>
        <s v="IT_PROG"/>
        <s v="FI_MGR"/>
        <s v="FI_ACCOUNT"/>
        <s v="PU_MAN"/>
        <s v="PU_CLERK"/>
        <s v="ST_MAN"/>
        <s v="ST_CLERK"/>
      </sharedItems>
    </cacheField>
    <cacheField name="SALARY" numFmtId="0">
      <sharedItems containsSemiMixedTypes="0" containsString="0" containsNumber="1" containsInteger="1" minValue="2100" maxValue="24000"/>
    </cacheField>
    <cacheField name="COMMISSION_PCT" numFmtId="0">
      <sharedItems containsSemiMixedTypes="0" containsString="0" containsNumber="1" minValue="210" maxValue="2400"/>
    </cacheField>
    <cacheField name="MANAGER_ID" numFmtId="0">
      <sharedItems containsString="0" containsBlank="1" containsNumber="1" containsInteger="1" minValue="100" maxValue="205"/>
    </cacheField>
    <cacheField name="DEPARTMENT_ID" numFmtId="0">
      <sharedItems containsSemiMixedTypes="0" containsString="0" containsNumber="1" containsInteger="1" minValue="10" maxValue="110"/>
    </cacheField>
    <cacheField name="TOTAL SALARY" numFmtId="0">
      <sharedItems containsSemiMixedTypes="0" containsString="0" containsNumber="1" minValue="2310" maxValue="26400"/>
    </cacheField>
    <cacheField name="Quarters" numFmtId="0" databaseField="0">
      <fieldGroup base="5">
        <rangePr groupBy="quarters" startDate="2001-01-13T00:00:00" endDate="2008-03-09T00:00:00"/>
        <groupItems count="6">
          <s v="&lt;13-01-2001"/>
          <s v="Qtr1"/>
          <s v="Qtr2"/>
          <s v="Qtr3"/>
          <s v="Qtr4"/>
          <s v="&gt;09-03-2008"/>
        </groupItems>
      </fieldGroup>
    </cacheField>
    <cacheField name="Years" numFmtId="0" databaseField="0">
      <fieldGroup base="5">
        <rangePr groupBy="years" startDate="2001-01-13T00:00:00" endDate="2008-03-09T00:00:00"/>
        <groupItems count="10">
          <s v="&lt;13-01-2001"/>
          <s v="2001"/>
          <s v="2002"/>
          <s v="2003"/>
          <s v="2004"/>
          <s v="2005"/>
          <s v="2006"/>
          <s v="2007"/>
          <s v="2008"/>
          <s v="&gt;09-03-200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hir" refreshedDate="45054.430281365741" createdVersion="8" refreshedVersion="8" minRefreshableVersion="3" recordCount="9" xr:uid="{52C8CE75-B26E-487E-B182-BB7C1E8CABC4}">
  <cacheSource type="worksheet">
    <worksheetSource ref="A3:F12" sheet="PIVOTCHART AND TABLE"/>
  </cacheSource>
  <cacheFields count="6">
    <cacheField name="Row Labels" numFmtId="0">
      <sharedItems count="9">
        <s v="2001"/>
        <s v="2002"/>
        <s v="2003"/>
        <s v="2004"/>
        <s v="2005"/>
        <s v="2006"/>
        <s v="2007"/>
        <s v="2008"/>
        <s v="Grand Total"/>
      </sharedItems>
    </cacheField>
    <cacheField name="Sum of SALARY" numFmtId="0">
      <sharedItems containsSemiMixedTypes="0" containsString="0" containsNumber="1" containsInteger="1" minValue="7000" maxValue="309116"/>
    </cacheField>
    <cacheField name="Sum of COMMISSION_PCT" numFmtId="0">
      <sharedItems containsSemiMixedTypes="0" containsString="0" containsNumber="1" minValue="700" maxValue="30911.599999999999"/>
    </cacheField>
    <cacheField name="Sum of TOTAL SALARY" numFmtId="0">
      <sharedItems containsSemiMixedTypes="0" containsString="0" containsNumber="1" minValue="7700" maxValue="340027.6"/>
    </cacheField>
    <cacheField name="Sum of MANAGER_ID" numFmtId="0">
      <sharedItems containsSemiMixedTypes="0" containsString="0" containsNumber="1" containsInteger="1" minValue="100" maxValue="5286"/>
    </cacheField>
    <cacheField name="Sum of DEPARTMENT_ID" numFmtId="0">
      <sharedItems containsSemiMixedTypes="0" containsString="0" containsNumber="1" containsInteger="1" minValue="90" maxValue="28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98"/>
    <x v="0"/>
    <x v="0"/>
    <x v="0"/>
    <x v="0"/>
    <x v="0"/>
    <x v="0"/>
    <n v="2600"/>
    <n v="260"/>
    <n v="124"/>
    <n v="50"/>
    <n v="2860"/>
  </r>
  <r>
    <n v="199"/>
    <x v="1"/>
    <x v="1"/>
    <x v="1"/>
    <x v="1"/>
    <x v="1"/>
    <x v="0"/>
    <n v="2600"/>
    <n v="260"/>
    <n v="124"/>
    <n v="50"/>
    <n v="2860"/>
  </r>
  <r>
    <n v="200"/>
    <x v="2"/>
    <x v="2"/>
    <x v="2"/>
    <x v="2"/>
    <x v="2"/>
    <x v="1"/>
    <n v="4400"/>
    <n v="440"/>
    <n v="101"/>
    <n v="10"/>
    <n v="4840"/>
  </r>
  <r>
    <n v="201"/>
    <x v="3"/>
    <x v="3"/>
    <x v="3"/>
    <x v="3"/>
    <x v="3"/>
    <x v="2"/>
    <n v="13000"/>
    <n v="1300"/>
    <n v="100"/>
    <n v="20"/>
    <n v="14300"/>
  </r>
  <r>
    <n v="202"/>
    <x v="4"/>
    <x v="4"/>
    <x v="4"/>
    <x v="4"/>
    <x v="4"/>
    <x v="3"/>
    <n v="6000"/>
    <n v="600"/>
    <n v="201"/>
    <n v="20"/>
    <n v="6600"/>
  </r>
  <r>
    <n v="203"/>
    <x v="5"/>
    <x v="5"/>
    <x v="5"/>
    <x v="5"/>
    <x v="5"/>
    <x v="4"/>
    <n v="6500"/>
    <n v="650"/>
    <n v="101"/>
    <n v="40"/>
    <n v="7150"/>
  </r>
  <r>
    <n v="204"/>
    <x v="6"/>
    <x v="6"/>
    <x v="6"/>
    <x v="6"/>
    <x v="5"/>
    <x v="5"/>
    <n v="10000"/>
    <n v="1000"/>
    <n v="101"/>
    <n v="70"/>
    <n v="11000"/>
  </r>
  <r>
    <n v="205"/>
    <x v="7"/>
    <x v="7"/>
    <x v="7"/>
    <x v="7"/>
    <x v="5"/>
    <x v="6"/>
    <n v="12008"/>
    <n v="1200.8"/>
    <n v="101"/>
    <n v="110"/>
    <n v="13208.8"/>
  </r>
  <r>
    <n v="206"/>
    <x v="8"/>
    <x v="8"/>
    <x v="8"/>
    <x v="8"/>
    <x v="5"/>
    <x v="7"/>
    <n v="8300"/>
    <n v="830"/>
    <n v="205"/>
    <n v="110"/>
    <n v="9130"/>
  </r>
  <r>
    <n v="100"/>
    <x v="9"/>
    <x v="9"/>
    <x v="9"/>
    <x v="9"/>
    <x v="6"/>
    <x v="8"/>
    <n v="24000"/>
    <n v="2400"/>
    <m/>
    <n v="90"/>
    <n v="26400"/>
  </r>
  <r>
    <n v="101"/>
    <x v="10"/>
    <x v="10"/>
    <x v="10"/>
    <x v="10"/>
    <x v="7"/>
    <x v="9"/>
    <n v="17000"/>
    <n v="1700"/>
    <n v="100"/>
    <n v="90"/>
    <n v="18700"/>
  </r>
  <r>
    <n v="102"/>
    <x v="11"/>
    <x v="11"/>
    <x v="11"/>
    <x v="11"/>
    <x v="8"/>
    <x v="9"/>
    <n v="17000"/>
    <n v="1700"/>
    <n v="100"/>
    <n v="90"/>
    <n v="18700"/>
  </r>
  <r>
    <n v="103"/>
    <x v="12"/>
    <x v="12"/>
    <x v="12"/>
    <x v="12"/>
    <x v="9"/>
    <x v="10"/>
    <n v="9000"/>
    <n v="900"/>
    <n v="102"/>
    <n v="60"/>
    <n v="9900"/>
  </r>
  <r>
    <n v="104"/>
    <x v="13"/>
    <x v="13"/>
    <x v="13"/>
    <x v="13"/>
    <x v="10"/>
    <x v="10"/>
    <n v="6000"/>
    <n v="600"/>
    <n v="103"/>
    <n v="60"/>
    <n v="6600"/>
  </r>
  <r>
    <n v="105"/>
    <x v="14"/>
    <x v="14"/>
    <x v="14"/>
    <x v="14"/>
    <x v="11"/>
    <x v="10"/>
    <n v="4800"/>
    <n v="480"/>
    <n v="103"/>
    <n v="60"/>
    <n v="5280"/>
  </r>
  <r>
    <n v="106"/>
    <x v="15"/>
    <x v="15"/>
    <x v="15"/>
    <x v="15"/>
    <x v="12"/>
    <x v="10"/>
    <n v="4800"/>
    <n v="480"/>
    <n v="103"/>
    <n v="60"/>
    <n v="5280"/>
  </r>
  <r>
    <n v="107"/>
    <x v="16"/>
    <x v="16"/>
    <x v="16"/>
    <x v="16"/>
    <x v="13"/>
    <x v="10"/>
    <n v="4200"/>
    <n v="420"/>
    <m/>
    <n v="60"/>
    <n v="4620"/>
  </r>
  <r>
    <n v="108"/>
    <x v="17"/>
    <x v="17"/>
    <x v="17"/>
    <x v="17"/>
    <x v="14"/>
    <x v="11"/>
    <n v="12008"/>
    <n v="1200.8"/>
    <n v="101"/>
    <n v="100"/>
    <n v="13208.8"/>
  </r>
  <r>
    <n v="109"/>
    <x v="18"/>
    <x v="18"/>
    <x v="18"/>
    <x v="18"/>
    <x v="15"/>
    <x v="12"/>
    <n v="9000"/>
    <n v="900"/>
    <n v="108"/>
    <n v="100"/>
    <n v="9900"/>
  </r>
  <r>
    <n v="110"/>
    <x v="19"/>
    <x v="19"/>
    <x v="19"/>
    <x v="19"/>
    <x v="16"/>
    <x v="12"/>
    <n v="8200"/>
    <n v="820"/>
    <n v="108"/>
    <n v="100"/>
    <n v="9020"/>
  </r>
  <r>
    <n v="111"/>
    <x v="20"/>
    <x v="20"/>
    <x v="20"/>
    <x v="20"/>
    <x v="17"/>
    <x v="12"/>
    <n v="7700"/>
    <n v="770"/>
    <m/>
    <n v="100"/>
    <n v="8470"/>
  </r>
  <r>
    <n v="112"/>
    <x v="21"/>
    <x v="21"/>
    <x v="21"/>
    <x v="21"/>
    <x v="18"/>
    <x v="12"/>
    <n v="7800"/>
    <n v="780"/>
    <n v="108"/>
    <n v="100"/>
    <n v="8580"/>
  </r>
  <r>
    <n v="113"/>
    <x v="22"/>
    <x v="22"/>
    <x v="22"/>
    <x v="22"/>
    <x v="19"/>
    <x v="12"/>
    <n v="6900"/>
    <n v="690"/>
    <m/>
    <n v="100"/>
    <n v="7590"/>
  </r>
  <r>
    <n v="114"/>
    <x v="23"/>
    <x v="23"/>
    <x v="23"/>
    <x v="23"/>
    <x v="20"/>
    <x v="13"/>
    <n v="11000"/>
    <n v="1100"/>
    <n v="100"/>
    <n v="30"/>
    <n v="12100"/>
  </r>
  <r>
    <n v="115"/>
    <x v="12"/>
    <x v="24"/>
    <x v="24"/>
    <x v="24"/>
    <x v="21"/>
    <x v="14"/>
    <n v="3100"/>
    <n v="310"/>
    <n v="114"/>
    <n v="30"/>
    <n v="3410"/>
  </r>
  <r>
    <n v="116"/>
    <x v="24"/>
    <x v="25"/>
    <x v="25"/>
    <x v="25"/>
    <x v="22"/>
    <x v="14"/>
    <n v="2900"/>
    <n v="290"/>
    <n v="114"/>
    <n v="30"/>
    <n v="3190"/>
  </r>
  <r>
    <n v="117"/>
    <x v="25"/>
    <x v="26"/>
    <x v="26"/>
    <x v="26"/>
    <x v="23"/>
    <x v="14"/>
    <n v="2800"/>
    <n v="280"/>
    <n v="114"/>
    <n v="30"/>
    <n v="3080"/>
  </r>
  <r>
    <n v="118"/>
    <x v="26"/>
    <x v="27"/>
    <x v="27"/>
    <x v="27"/>
    <x v="24"/>
    <x v="14"/>
    <n v="2600"/>
    <n v="260"/>
    <n v="114"/>
    <n v="30"/>
    <n v="2860"/>
  </r>
  <r>
    <n v="119"/>
    <x v="27"/>
    <x v="28"/>
    <x v="28"/>
    <x v="28"/>
    <x v="25"/>
    <x v="14"/>
    <n v="2500"/>
    <n v="250"/>
    <n v="114"/>
    <n v="30"/>
    <n v="2750"/>
  </r>
  <r>
    <n v="120"/>
    <x v="28"/>
    <x v="29"/>
    <x v="29"/>
    <x v="29"/>
    <x v="26"/>
    <x v="15"/>
    <n v="8000"/>
    <n v="800"/>
    <n v="100"/>
    <n v="50"/>
    <n v="8800"/>
  </r>
  <r>
    <n v="121"/>
    <x v="29"/>
    <x v="30"/>
    <x v="30"/>
    <x v="30"/>
    <x v="27"/>
    <x v="15"/>
    <n v="8200"/>
    <n v="820"/>
    <n v="100"/>
    <n v="50"/>
    <n v="9020"/>
  </r>
  <r>
    <n v="122"/>
    <x v="30"/>
    <x v="31"/>
    <x v="31"/>
    <x v="31"/>
    <x v="28"/>
    <x v="15"/>
    <n v="7900"/>
    <n v="790"/>
    <n v="100"/>
    <n v="50"/>
    <n v="8690"/>
  </r>
  <r>
    <n v="123"/>
    <x v="31"/>
    <x v="32"/>
    <x v="32"/>
    <x v="32"/>
    <x v="29"/>
    <x v="15"/>
    <n v="6500"/>
    <n v="650"/>
    <n v="100"/>
    <n v="50"/>
    <n v="7150"/>
  </r>
  <r>
    <n v="124"/>
    <x v="32"/>
    <x v="33"/>
    <x v="33"/>
    <x v="33"/>
    <x v="30"/>
    <x v="15"/>
    <n v="5800"/>
    <n v="580"/>
    <n v="100"/>
    <n v="50"/>
    <n v="6380"/>
  </r>
  <r>
    <n v="125"/>
    <x v="33"/>
    <x v="34"/>
    <x v="34"/>
    <x v="34"/>
    <x v="31"/>
    <x v="16"/>
    <n v="3200"/>
    <n v="320"/>
    <n v="120"/>
    <n v="50"/>
    <n v="3520"/>
  </r>
  <r>
    <n v="126"/>
    <x v="34"/>
    <x v="35"/>
    <x v="35"/>
    <x v="35"/>
    <x v="32"/>
    <x v="16"/>
    <n v="2700"/>
    <n v="270"/>
    <n v="120"/>
    <n v="50"/>
    <n v="2970"/>
  </r>
  <r>
    <n v="127"/>
    <x v="35"/>
    <x v="36"/>
    <x v="36"/>
    <x v="36"/>
    <x v="33"/>
    <x v="16"/>
    <n v="2400"/>
    <n v="240"/>
    <n v="120"/>
    <n v="50"/>
    <n v="2640"/>
  </r>
  <r>
    <n v="128"/>
    <x v="9"/>
    <x v="37"/>
    <x v="37"/>
    <x v="37"/>
    <x v="34"/>
    <x v="16"/>
    <n v="2200"/>
    <n v="220"/>
    <n v="120"/>
    <n v="50"/>
    <n v="2420"/>
  </r>
  <r>
    <n v="129"/>
    <x v="36"/>
    <x v="38"/>
    <x v="38"/>
    <x v="38"/>
    <x v="35"/>
    <x v="16"/>
    <n v="3300"/>
    <n v="330"/>
    <n v="121"/>
    <n v="50"/>
    <n v="3630"/>
  </r>
  <r>
    <n v="130"/>
    <x v="37"/>
    <x v="39"/>
    <x v="39"/>
    <x v="39"/>
    <x v="36"/>
    <x v="16"/>
    <n v="2800"/>
    <n v="280"/>
    <n v="121"/>
    <n v="50"/>
    <n v="3080"/>
  </r>
  <r>
    <n v="131"/>
    <x v="35"/>
    <x v="40"/>
    <x v="40"/>
    <x v="40"/>
    <x v="37"/>
    <x v="16"/>
    <n v="2500"/>
    <n v="250"/>
    <n v="121"/>
    <n v="50"/>
    <n v="2750"/>
  </r>
  <r>
    <n v="132"/>
    <x v="38"/>
    <x v="41"/>
    <x v="41"/>
    <x v="41"/>
    <x v="38"/>
    <x v="16"/>
    <n v="2100"/>
    <n v="210"/>
    <n v="121"/>
    <n v="50"/>
    <n v="2310"/>
  </r>
  <r>
    <n v="133"/>
    <x v="39"/>
    <x v="42"/>
    <x v="42"/>
    <x v="42"/>
    <x v="39"/>
    <x v="16"/>
    <n v="3300"/>
    <n v="330"/>
    <n v="122"/>
    <n v="50"/>
    <n v="3630"/>
  </r>
  <r>
    <n v="134"/>
    <x v="3"/>
    <x v="43"/>
    <x v="43"/>
    <x v="43"/>
    <x v="40"/>
    <x v="16"/>
    <n v="2900"/>
    <n v="290"/>
    <n v="122"/>
    <n v="50"/>
    <n v="3190"/>
  </r>
  <r>
    <n v="135"/>
    <x v="40"/>
    <x v="44"/>
    <x v="44"/>
    <x v="44"/>
    <x v="41"/>
    <x v="16"/>
    <n v="2400"/>
    <n v="240"/>
    <n v="100"/>
    <n v="50"/>
    <n v="2640"/>
  </r>
  <r>
    <n v="136"/>
    <x v="41"/>
    <x v="45"/>
    <x v="45"/>
    <x v="45"/>
    <x v="42"/>
    <x v="16"/>
    <n v="2200"/>
    <n v="220"/>
    <n v="122"/>
    <n v="50"/>
    <n v="2420"/>
  </r>
  <r>
    <n v="137"/>
    <x v="42"/>
    <x v="46"/>
    <x v="46"/>
    <x v="46"/>
    <x v="43"/>
    <x v="16"/>
    <n v="3600"/>
    <n v="360"/>
    <n v="123"/>
    <n v="50"/>
    <n v="3960"/>
  </r>
  <r>
    <n v="138"/>
    <x v="43"/>
    <x v="47"/>
    <x v="47"/>
    <x v="47"/>
    <x v="44"/>
    <x v="16"/>
    <n v="3200"/>
    <n v="320"/>
    <n v="123"/>
    <n v="50"/>
    <n v="3520"/>
  </r>
  <r>
    <n v="139"/>
    <x v="19"/>
    <x v="48"/>
    <x v="48"/>
    <x v="48"/>
    <x v="45"/>
    <x v="16"/>
    <n v="2700"/>
    <n v="270"/>
    <n v="123"/>
    <n v="50"/>
    <n v="2970"/>
  </r>
  <r>
    <n v="140"/>
    <x v="44"/>
    <x v="49"/>
    <x v="49"/>
    <x v="49"/>
    <x v="46"/>
    <x v="16"/>
    <n v="2500"/>
    <n v="250"/>
    <n v="123"/>
    <n v="50"/>
    <n v="27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n v="17000"/>
    <n v="1700"/>
    <n v="18700"/>
    <n v="100"/>
    <n v="90"/>
  </r>
  <r>
    <x v="1"/>
    <n v="68816"/>
    <n v="6881.6"/>
    <n v="75697.600000000006"/>
    <n v="817"/>
    <n v="560"/>
  </r>
  <r>
    <x v="2"/>
    <n v="43000"/>
    <n v="4300"/>
    <n v="47300"/>
    <n v="438"/>
    <n v="230"/>
  </r>
  <r>
    <x v="3"/>
    <n v="24300"/>
    <n v="2430"/>
    <n v="26730"/>
    <n v="322"/>
    <n v="120"/>
  </r>
  <r>
    <x v="4"/>
    <n v="79100"/>
    <n v="7910"/>
    <n v="87010"/>
    <n v="1546"/>
    <n v="780"/>
  </r>
  <r>
    <x v="5"/>
    <n v="35000"/>
    <n v="3500"/>
    <n v="38500"/>
    <n v="915"/>
    <n v="450"/>
  </r>
  <r>
    <x v="6"/>
    <n v="34900"/>
    <n v="3490"/>
    <n v="38390"/>
    <n v="782"/>
    <n v="500"/>
  </r>
  <r>
    <x v="7"/>
    <n v="7000"/>
    <n v="700"/>
    <n v="7700"/>
    <n v="366"/>
    <n v="150"/>
  </r>
  <r>
    <x v="8"/>
    <n v="309116"/>
    <n v="30911.599999999999"/>
    <n v="340027.6"/>
    <n v="5286"/>
    <n v="28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A68BF1-B134-4EE2-B0D2-3FE9C0C507BE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18:F28" firstHeaderRow="0" firstDataRow="1" firstDataCol="1"/>
  <pivotFields count="6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  <pivotField dataField="1" showAll="0"/>
    <pivotField dataField="1"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um of SALARY" fld="1" baseField="0" baseItem="0"/>
    <dataField name="Sum of Sum of COMMISSION_PCT" fld="2" baseField="0" baseItem="0"/>
    <dataField name="Sum of Sum of TOTAL SALARY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07041C-1284-4D53-B9F2-D2C46ADE1509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2" firstHeaderRow="0" firstDataRow="1" firstDataCol="1"/>
  <pivotFields count="14">
    <pivotField showAll="0"/>
    <pivotField showAll="0">
      <items count="46">
        <item x="29"/>
        <item x="12"/>
        <item x="13"/>
        <item x="18"/>
        <item x="14"/>
        <item x="23"/>
        <item x="16"/>
        <item x="0"/>
        <item x="1"/>
        <item x="26"/>
        <item x="41"/>
        <item x="6"/>
        <item x="34"/>
        <item x="20"/>
        <item x="35"/>
        <item x="39"/>
        <item x="2"/>
        <item x="19"/>
        <item x="21"/>
        <item x="44"/>
        <item x="33"/>
        <item x="27"/>
        <item x="32"/>
        <item x="40"/>
        <item x="36"/>
        <item x="11"/>
        <item x="22"/>
        <item x="28"/>
        <item x="3"/>
        <item x="37"/>
        <item x="17"/>
        <item x="10"/>
        <item x="4"/>
        <item x="30"/>
        <item x="42"/>
        <item x="31"/>
        <item x="7"/>
        <item x="24"/>
        <item x="25"/>
        <item x="43"/>
        <item x="9"/>
        <item x="5"/>
        <item x="38"/>
        <item x="15"/>
        <item x="8"/>
        <item t="default"/>
      </items>
    </pivotField>
    <pivotField showAll="0">
      <items count="51">
        <item x="39"/>
        <item x="14"/>
        <item x="6"/>
        <item x="25"/>
        <item x="38"/>
        <item x="19"/>
        <item x="28"/>
        <item x="11"/>
        <item x="13"/>
        <item x="18"/>
        <item x="4"/>
        <item x="30"/>
        <item x="44"/>
        <item x="8"/>
        <item x="1"/>
        <item x="17"/>
        <item x="3"/>
        <item x="7"/>
        <item x="27"/>
        <item x="12"/>
        <item x="31"/>
        <item x="24"/>
        <item x="9"/>
        <item x="10"/>
        <item x="46"/>
        <item x="36"/>
        <item x="16"/>
        <item x="42"/>
        <item x="37"/>
        <item x="40"/>
        <item x="5"/>
        <item x="35"/>
        <item x="33"/>
        <item x="34"/>
        <item x="0"/>
        <item x="41"/>
        <item x="15"/>
        <item x="49"/>
        <item x="45"/>
        <item x="22"/>
        <item x="23"/>
        <item x="43"/>
        <item x="20"/>
        <item x="48"/>
        <item x="47"/>
        <item x="26"/>
        <item x="21"/>
        <item x="32"/>
        <item x="29"/>
        <item x="2"/>
        <item t="default"/>
      </items>
    </pivotField>
    <pivotField showAll="0">
      <items count="51">
        <item x="30"/>
        <item x="12"/>
        <item x="24"/>
        <item x="13"/>
        <item x="14"/>
        <item x="18"/>
        <item x="1"/>
        <item x="16"/>
        <item x="0"/>
        <item x="23"/>
        <item x="27"/>
        <item x="6"/>
        <item x="45"/>
        <item x="35"/>
        <item x="20"/>
        <item x="40"/>
        <item x="19"/>
        <item x="36"/>
        <item x="42"/>
        <item x="21"/>
        <item x="34"/>
        <item x="49"/>
        <item x="48"/>
        <item x="2"/>
        <item x="28"/>
        <item x="44"/>
        <item x="33"/>
        <item x="38"/>
        <item x="11"/>
        <item x="22"/>
        <item x="39"/>
        <item x="3"/>
        <item x="43"/>
        <item x="29"/>
        <item x="17"/>
        <item x="10"/>
        <item x="4"/>
        <item x="31"/>
        <item x="46"/>
        <item x="25"/>
        <item x="7"/>
        <item x="9"/>
        <item x="37"/>
        <item x="5"/>
        <item x="47"/>
        <item x="26"/>
        <item x="32"/>
        <item x="41"/>
        <item x="15"/>
        <item x="8"/>
        <item t="default"/>
      </items>
    </pivotField>
    <pivotField showAll="0">
      <items count="51">
        <item x="2"/>
        <item x="9"/>
        <item x="10"/>
        <item x="11"/>
        <item x="3"/>
        <item x="5"/>
        <item x="7"/>
        <item x="8"/>
        <item x="6"/>
        <item x="18"/>
        <item x="19"/>
        <item x="20"/>
        <item x="21"/>
        <item x="22"/>
        <item x="17"/>
        <item x="23"/>
        <item x="24"/>
        <item x="25"/>
        <item x="26"/>
        <item x="27"/>
        <item x="28"/>
        <item x="15"/>
        <item x="12"/>
        <item x="13"/>
        <item x="14"/>
        <item x="16"/>
        <item x="4"/>
        <item x="46"/>
        <item x="49"/>
        <item x="48"/>
        <item x="47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5"/>
        <item x="44"/>
        <item x="43"/>
        <item x="42"/>
        <item x="0"/>
        <item x="1"/>
        <item t="default"/>
      </items>
    </pivotField>
    <pivotField axis="axisRow" numFmtId="1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8">
        <item x="7"/>
        <item x="6"/>
        <item x="1"/>
        <item x="8"/>
        <item x="9"/>
        <item x="12"/>
        <item x="11"/>
        <item x="4"/>
        <item x="10"/>
        <item x="2"/>
        <item x="3"/>
        <item x="5"/>
        <item x="14"/>
        <item x="13"/>
        <item x="0"/>
        <item x="16"/>
        <item x="1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t="default"/>
      </items>
    </pivotField>
  </pivotFields>
  <rowFields count="3">
    <field x="13"/>
    <field x="12"/>
    <field x="5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SALARY" fld="7" baseField="0" baseItem="0"/>
    <dataField name="Sum of COMMISSION_PCT" fld="8" baseField="0" baseItem="0"/>
    <dataField name="Sum of TOTAL SALARY" fld="11" baseField="0" baseItem="0"/>
    <dataField name="Sum of MANAGER_ID" fld="9" baseField="0" baseItem="0"/>
    <dataField name="Sum of DEPARTMENT_I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E8E2F-5DB8-4064-8EAF-7F35E907DE56}">
  <dimension ref="A3:F28"/>
  <sheetViews>
    <sheetView tabSelected="1" topLeftCell="A28" workbookViewId="0">
      <selection activeCell="H43" sqref="H43"/>
    </sheetView>
  </sheetViews>
  <sheetFormatPr defaultRowHeight="14.4" x14ac:dyDescent="0.3"/>
  <cols>
    <col min="1" max="1" width="12.5546875" bestFit="1" customWidth="1"/>
    <col min="2" max="2" width="14" bestFit="1" customWidth="1"/>
    <col min="3" max="3" width="12.5546875" bestFit="1" customWidth="1"/>
    <col min="4" max="4" width="20.5546875" bestFit="1" customWidth="1"/>
    <col min="5" max="5" width="30.44140625" bestFit="1" customWidth="1"/>
    <col min="6" max="6" width="26.6640625" bestFit="1" customWidth="1"/>
    <col min="7" max="7" width="26" bestFit="1" customWidth="1"/>
  </cols>
  <sheetData>
    <row r="3" spans="1:6" x14ac:dyDescent="0.3">
      <c r="A3" s="69" t="s">
        <v>247</v>
      </c>
      <c r="B3" t="s">
        <v>257</v>
      </c>
      <c r="C3" t="s">
        <v>259</v>
      </c>
      <c r="D3" t="s">
        <v>258</v>
      </c>
      <c r="E3" t="s">
        <v>260</v>
      </c>
      <c r="F3" t="s">
        <v>261</v>
      </c>
    </row>
    <row r="4" spans="1:6" x14ac:dyDescent="0.3">
      <c r="A4" s="70" t="s">
        <v>256</v>
      </c>
      <c r="B4" s="68">
        <v>17000</v>
      </c>
      <c r="C4" s="68">
        <v>1700</v>
      </c>
      <c r="D4" s="68">
        <v>18700</v>
      </c>
      <c r="E4" s="68">
        <v>100</v>
      </c>
      <c r="F4" s="68">
        <v>90</v>
      </c>
    </row>
    <row r="5" spans="1:6" x14ac:dyDescent="0.3">
      <c r="A5" s="70" t="s">
        <v>253</v>
      </c>
      <c r="B5" s="68">
        <v>68816</v>
      </c>
      <c r="C5" s="68">
        <v>6881.6</v>
      </c>
      <c r="D5" s="68">
        <v>75697.600000000006</v>
      </c>
      <c r="E5" s="68">
        <v>817</v>
      </c>
      <c r="F5" s="68">
        <v>560</v>
      </c>
    </row>
    <row r="6" spans="1:6" x14ac:dyDescent="0.3">
      <c r="A6" s="70" t="s">
        <v>251</v>
      </c>
      <c r="B6" s="68">
        <v>43000</v>
      </c>
      <c r="C6" s="68">
        <v>4300</v>
      </c>
      <c r="D6" s="68">
        <v>47300</v>
      </c>
      <c r="E6" s="68">
        <v>438</v>
      </c>
      <c r="F6" s="68">
        <v>230</v>
      </c>
    </row>
    <row r="7" spans="1:6" x14ac:dyDescent="0.3">
      <c r="A7" s="70" t="s">
        <v>255</v>
      </c>
      <c r="B7" s="68">
        <v>24300</v>
      </c>
      <c r="C7" s="68">
        <v>2430</v>
      </c>
      <c r="D7" s="68">
        <v>26730</v>
      </c>
      <c r="E7" s="68">
        <v>322</v>
      </c>
      <c r="F7" s="68">
        <v>120</v>
      </c>
    </row>
    <row r="8" spans="1:6" x14ac:dyDescent="0.3">
      <c r="A8" s="70" t="s">
        <v>249</v>
      </c>
      <c r="B8" s="68">
        <v>79100</v>
      </c>
      <c r="C8" s="68">
        <v>7910</v>
      </c>
      <c r="D8" s="68">
        <v>87010</v>
      </c>
      <c r="E8" s="68">
        <v>1546</v>
      </c>
      <c r="F8" s="68">
        <v>780</v>
      </c>
    </row>
    <row r="9" spans="1:6" x14ac:dyDescent="0.3">
      <c r="A9" s="70" t="s">
        <v>250</v>
      </c>
      <c r="B9" s="68">
        <v>35000</v>
      </c>
      <c r="C9" s="68">
        <v>3500</v>
      </c>
      <c r="D9" s="68">
        <v>38500</v>
      </c>
      <c r="E9" s="68">
        <v>915</v>
      </c>
      <c r="F9" s="68">
        <v>450</v>
      </c>
    </row>
    <row r="10" spans="1:6" x14ac:dyDescent="0.3">
      <c r="A10" s="70" t="s">
        <v>252</v>
      </c>
      <c r="B10" s="68">
        <v>34900</v>
      </c>
      <c r="C10" s="68">
        <v>3490</v>
      </c>
      <c r="D10" s="68">
        <v>38390</v>
      </c>
      <c r="E10" s="68">
        <v>782</v>
      </c>
      <c r="F10" s="68">
        <v>500</v>
      </c>
    </row>
    <row r="11" spans="1:6" x14ac:dyDescent="0.3">
      <c r="A11" s="70" t="s">
        <v>254</v>
      </c>
      <c r="B11" s="68">
        <v>7000</v>
      </c>
      <c r="C11" s="68">
        <v>700</v>
      </c>
      <c r="D11" s="68">
        <v>7700</v>
      </c>
      <c r="E11" s="68">
        <v>366</v>
      </c>
      <c r="F11" s="68">
        <v>150</v>
      </c>
    </row>
    <row r="12" spans="1:6" x14ac:dyDescent="0.3">
      <c r="A12" s="70" t="s">
        <v>248</v>
      </c>
      <c r="B12" s="68">
        <v>309116</v>
      </c>
      <c r="C12" s="68">
        <v>30911.599999999999</v>
      </c>
      <c r="D12" s="68">
        <v>340027.6</v>
      </c>
      <c r="E12" s="68">
        <v>5286</v>
      </c>
      <c r="F12" s="68">
        <v>2880</v>
      </c>
    </row>
    <row r="18" spans="3:6" x14ac:dyDescent="0.3">
      <c r="C18" s="69" t="s">
        <v>247</v>
      </c>
      <c r="D18" t="s">
        <v>262</v>
      </c>
      <c r="E18" t="s">
        <v>263</v>
      </c>
      <c r="F18" t="s">
        <v>264</v>
      </c>
    </row>
    <row r="19" spans="3:6" x14ac:dyDescent="0.3">
      <c r="C19" s="70" t="s">
        <v>256</v>
      </c>
      <c r="D19" s="68">
        <v>17000</v>
      </c>
      <c r="E19" s="68">
        <v>1700</v>
      </c>
      <c r="F19" s="68">
        <v>18700</v>
      </c>
    </row>
    <row r="20" spans="3:6" x14ac:dyDescent="0.3">
      <c r="C20" s="70" t="s">
        <v>253</v>
      </c>
      <c r="D20" s="68">
        <v>68816</v>
      </c>
      <c r="E20" s="68">
        <v>6881.6</v>
      </c>
      <c r="F20" s="68">
        <v>75697.600000000006</v>
      </c>
    </row>
    <row r="21" spans="3:6" x14ac:dyDescent="0.3">
      <c r="C21" s="70" t="s">
        <v>251</v>
      </c>
      <c r="D21" s="68">
        <v>43000</v>
      </c>
      <c r="E21" s="68">
        <v>4300</v>
      </c>
      <c r="F21" s="68">
        <v>47300</v>
      </c>
    </row>
    <row r="22" spans="3:6" x14ac:dyDescent="0.3">
      <c r="C22" s="70" t="s">
        <v>255</v>
      </c>
      <c r="D22" s="68">
        <v>24300</v>
      </c>
      <c r="E22" s="68">
        <v>2430</v>
      </c>
      <c r="F22" s="68">
        <v>26730</v>
      </c>
    </row>
    <row r="23" spans="3:6" x14ac:dyDescent="0.3">
      <c r="C23" s="70" t="s">
        <v>249</v>
      </c>
      <c r="D23" s="68">
        <v>79100</v>
      </c>
      <c r="E23" s="68">
        <v>7910</v>
      </c>
      <c r="F23" s="68">
        <v>87010</v>
      </c>
    </row>
    <row r="24" spans="3:6" x14ac:dyDescent="0.3">
      <c r="C24" s="70" t="s">
        <v>250</v>
      </c>
      <c r="D24" s="68">
        <v>35000</v>
      </c>
      <c r="E24" s="68">
        <v>3500</v>
      </c>
      <c r="F24" s="68">
        <v>38500</v>
      </c>
    </row>
    <row r="25" spans="3:6" x14ac:dyDescent="0.3">
      <c r="C25" s="70" t="s">
        <v>252</v>
      </c>
      <c r="D25" s="68">
        <v>34900</v>
      </c>
      <c r="E25" s="68">
        <v>3490</v>
      </c>
      <c r="F25" s="68">
        <v>38390</v>
      </c>
    </row>
    <row r="26" spans="3:6" x14ac:dyDescent="0.3">
      <c r="C26" s="70" t="s">
        <v>254</v>
      </c>
      <c r="D26" s="68">
        <v>7000</v>
      </c>
      <c r="E26" s="68">
        <v>700</v>
      </c>
      <c r="F26" s="68">
        <v>7700</v>
      </c>
    </row>
    <row r="27" spans="3:6" x14ac:dyDescent="0.3">
      <c r="C27" s="70" t="s">
        <v>248</v>
      </c>
      <c r="D27" s="68">
        <v>309116</v>
      </c>
      <c r="E27" s="68">
        <v>30911.599999999999</v>
      </c>
      <c r="F27" s="68">
        <v>340027.6</v>
      </c>
    </row>
    <row r="28" spans="3:6" x14ac:dyDescent="0.3">
      <c r="C28" s="70" t="s">
        <v>248</v>
      </c>
      <c r="D28" s="68">
        <v>618232</v>
      </c>
      <c r="E28" s="68">
        <v>61823.199999999997</v>
      </c>
      <c r="F28" s="68">
        <v>680055.2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00642-2045-42D8-82A2-A5942DD0E99C}">
  <dimension ref="B5:V95"/>
  <sheetViews>
    <sheetView topLeftCell="A10" zoomScale="110" zoomScaleNormal="110" workbookViewId="0">
      <selection activeCell="G21" sqref="G21"/>
    </sheetView>
  </sheetViews>
  <sheetFormatPr defaultRowHeight="14.4" x14ac:dyDescent="0.3"/>
  <cols>
    <col min="2" max="2" width="12.6640625" bestFit="1" customWidth="1"/>
    <col min="3" max="3" width="11.5546875" bestFit="1" customWidth="1"/>
    <col min="4" max="4" width="11" bestFit="1" customWidth="1"/>
    <col min="5" max="5" width="10.88671875" bestFit="1" customWidth="1"/>
    <col min="6" max="6" width="15.5546875" bestFit="1" customWidth="1"/>
    <col min="7" max="7" width="14.109375" bestFit="1" customWidth="1"/>
    <col min="8" max="8" width="15.88671875" bestFit="1" customWidth="1"/>
    <col min="9" max="9" width="7.109375" bestFit="1" customWidth="1"/>
    <col min="10" max="10" width="16.5546875" bestFit="1" customWidth="1"/>
    <col min="11" max="11" width="16" bestFit="1" customWidth="1"/>
    <col min="12" max="12" width="15.33203125" bestFit="1" customWidth="1"/>
    <col min="13" max="13" width="13.44140625" bestFit="1" customWidth="1"/>
    <col min="15" max="15" width="11.6640625" customWidth="1"/>
    <col min="16" max="16" width="11.77734375" customWidth="1"/>
    <col min="17" max="17" width="12.6640625" customWidth="1"/>
    <col min="18" max="18" width="15.5546875" customWidth="1"/>
    <col min="19" max="19" width="12.6640625" customWidth="1"/>
    <col min="20" max="20" width="10.6640625" customWidth="1"/>
    <col min="21" max="21" width="15.109375" bestFit="1" customWidth="1"/>
    <col min="22" max="22" width="11.6640625" customWidth="1"/>
  </cols>
  <sheetData>
    <row r="5" spans="2:22" ht="15" thickBot="1" x14ac:dyDescent="0.35"/>
    <row r="6" spans="2:22" x14ac:dyDescent="0.3">
      <c r="B6" s="41" t="s">
        <v>223</v>
      </c>
      <c r="C6" s="42"/>
      <c r="D6" s="42"/>
      <c r="E6" s="42"/>
      <c r="F6" s="42"/>
      <c r="G6" s="42"/>
      <c r="H6" s="42"/>
      <c r="I6" s="42"/>
      <c r="J6" s="42"/>
      <c r="K6" s="42"/>
      <c r="L6" s="43"/>
    </row>
    <row r="7" spans="2:22" ht="15" thickBot="1" x14ac:dyDescent="0.35">
      <c r="B7" s="44"/>
      <c r="C7" s="45"/>
      <c r="D7" s="45"/>
      <c r="E7" s="45"/>
      <c r="F7" s="45"/>
      <c r="G7" s="45"/>
      <c r="H7" s="45"/>
      <c r="I7" s="45"/>
      <c r="J7" s="45"/>
      <c r="K7" s="45"/>
      <c r="L7" s="46"/>
    </row>
    <row r="8" spans="2:22" ht="15" thickBot="1" x14ac:dyDescent="0.35"/>
    <row r="9" spans="2:22" ht="15" thickBot="1" x14ac:dyDescent="0.3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O9" s="37" t="s">
        <v>244</v>
      </c>
      <c r="P9" s="39"/>
      <c r="Q9" s="33" t="s">
        <v>225</v>
      </c>
      <c r="R9" s="33" t="s">
        <v>226</v>
      </c>
      <c r="S9" s="33" t="s">
        <v>227</v>
      </c>
      <c r="T9" s="33" t="s">
        <v>228</v>
      </c>
      <c r="U9" s="33" t="s">
        <v>231</v>
      </c>
      <c r="V9" s="35" t="s">
        <v>234</v>
      </c>
    </row>
    <row r="10" spans="2:22" ht="15" thickBot="1" x14ac:dyDescent="0.35">
      <c r="B10" s="15" t="s">
        <v>0</v>
      </c>
      <c r="C10" s="16" t="s">
        <v>1</v>
      </c>
      <c r="D10" s="16" t="s">
        <v>2</v>
      </c>
      <c r="E10" s="16" t="s">
        <v>3</v>
      </c>
      <c r="F10" s="16" t="s">
        <v>4</v>
      </c>
      <c r="G10" s="16" t="s">
        <v>5</v>
      </c>
      <c r="H10" s="16" t="s">
        <v>6</v>
      </c>
      <c r="I10" s="16" t="s">
        <v>7</v>
      </c>
      <c r="J10" s="16" t="s">
        <v>8</v>
      </c>
      <c r="K10" s="16" t="s">
        <v>9</v>
      </c>
      <c r="L10" s="16" t="s">
        <v>10</v>
      </c>
      <c r="M10" s="17" t="s">
        <v>224</v>
      </c>
      <c r="O10" s="38"/>
      <c r="P10" s="40"/>
      <c r="Q10" s="34"/>
      <c r="R10" s="34"/>
      <c r="S10" s="34"/>
      <c r="T10" s="34"/>
      <c r="U10" s="34"/>
      <c r="V10" s="36"/>
    </row>
    <row r="11" spans="2:22" x14ac:dyDescent="0.3">
      <c r="B11" s="3">
        <v>198</v>
      </c>
      <c r="C11" s="4" t="s">
        <v>11</v>
      </c>
      <c r="D11" s="4" t="s">
        <v>12</v>
      </c>
      <c r="E11" s="4" t="s">
        <v>13</v>
      </c>
      <c r="F11" s="4" t="s">
        <v>14</v>
      </c>
      <c r="G11" s="5">
        <v>39254</v>
      </c>
      <c r="H11" s="4" t="s">
        <v>15</v>
      </c>
      <c r="I11" s="4">
        <v>2600</v>
      </c>
      <c r="J11" s="4">
        <f>I11/100*10</f>
        <v>260</v>
      </c>
      <c r="K11" s="4">
        <v>124</v>
      </c>
      <c r="L11" s="4">
        <v>50</v>
      </c>
      <c r="M11" s="14">
        <f>I11+J11</f>
        <v>2860</v>
      </c>
      <c r="O11" s="18" t="b">
        <f>AND(I11&gt;7500,L11&gt;50)</f>
        <v>0</v>
      </c>
      <c r="P11" s="19"/>
      <c r="Q11" s="19" t="str">
        <f>IF(J11&gt;=500,"500 UP","500 DOWN")</f>
        <v>500 DOWN</v>
      </c>
      <c r="R11" s="19" t="str">
        <f>_xlfn.IFS(J11&lt;=100,"1 TO 100",J11&lt;=500," 101 TO 500",J11&lt;=1000,"501 TO 1000",J11&gt;1000,"1000 UP")</f>
        <v xml:space="preserve"> 101 TO 500</v>
      </c>
      <c r="S11" s="19" t="str">
        <f>LEFT(F11,9)</f>
        <v>650.507.9</v>
      </c>
      <c r="T11" s="19" t="str">
        <f>LOWER(E11)</f>
        <v>doconnel</v>
      </c>
      <c r="U11" s="19" t="b">
        <f>OR(M11&gt;5000,K11=100)</f>
        <v>0</v>
      </c>
      <c r="V11" s="20" t="str">
        <f>RIGHT(F11,9)</f>
        <v>.507.9833</v>
      </c>
    </row>
    <row r="12" spans="2:22" x14ac:dyDescent="0.3">
      <c r="B12" s="6">
        <v>199</v>
      </c>
      <c r="C12" s="7" t="s">
        <v>16</v>
      </c>
      <c r="D12" s="7" t="s">
        <v>17</v>
      </c>
      <c r="E12" s="7" t="s">
        <v>18</v>
      </c>
      <c r="F12" s="7" t="s">
        <v>19</v>
      </c>
      <c r="G12" s="8">
        <v>39460</v>
      </c>
      <c r="H12" s="7" t="s">
        <v>15</v>
      </c>
      <c r="I12" s="7">
        <v>2600</v>
      </c>
      <c r="J12" s="7">
        <f t="shared" ref="J12:J60" si="0">I12/100*10</f>
        <v>260</v>
      </c>
      <c r="K12" s="7">
        <v>124</v>
      </c>
      <c r="L12" s="7">
        <v>50</v>
      </c>
      <c r="M12" s="12">
        <f>I12+J12</f>
        <v>2860</v>
      </c>
      <c r="O12" s="21" t="b">
        <f t="shared" ref="O12:O60" si="1">AND(I12&gt;7500,L12&gt;50)</f>
        <v>0</v>
      </c>
      <c r="P12" s="22"/>
      <c r="Q12" s="22" t="str">
        <f t="shared" ref="Q12:Q60" si="2">IF(J12&gt;=500,"500 UP","500 DOWN")</f>
        <v>500 DOWN</v>
      </c>
      <c r="R12" s="22" t="str">
        <f t="shared" ref="R12:R60" si="3">_xlfn.IFS(J12&lt;=100,"1 TO 100",J12&lt;=500," 101 TO 500",J12&lt;=1000,"501 TO 1000",J12&gt;1000,"1000 UP")</f>
        <v xml:space="preserve"> 101 TO 500</v>
      </c>
      <c r="S12" s="22" t="str">
        <f t="shared" ref="S12:S60" si="4">LEFT(F12,9)</f>
        <v>650.507.9</v>
      </c>
      <c r="T12" s="22" t="str">
        <f t="shared" ref="T12:T60" si="5">LOWER(E12)</f>
        <v>dgrant</v>
      </c>
      <c r="U12" s="22" t="b">
        <f t="shared" ref="U12:U60" si="6">OR(M12&gt;5000,K12=100)</f>
        <v>0</v>
      </c>
      <c r="V12" s="23" t="str">
        <f t="shared" ref="V12:V60" si="7">RIGHT(F12,9)</f>
        <v>.507.9844</v>
      </c>
    </row>
    <row r="13" spans="2:22" x14ac:dyDescent="0.3">
      <c r="B13" s="6">
        <v>200</v>
      </c>
      <c r="C13" s="7" t="s">
        <v>20</v>
      </c>
      <c r="D13" s="7" t="s">
        <v>21</v>
      </c>
      <c r="E13" s="7" t="s">
        <v>22</v>
      </c>
      <c r="F13" s="7" t="s">
        <v>23</v>
      </c>
      <c r="G13" s="8">
        <v>37881</v>
      </c>
      <c r="H13" s="7" t="s">
        <v>24</v>
      </c>
      <c r="I13" s="7">
        <v>4400</v>
      </c>
      <c r="J13" s="7">
        <f t="shared" si="0"/>
        <v>440</v>
      </c>
      <c r="K13" s="7">
        <v>101</v>
      </c>
      <c r="L13" s="7">
        <v>10</v>
      </c>
      <c r="M13" s="12">
        <f t="shared" ref="M13:M60" si="8">I13+J13</f>
        <v>4840</v>
      </c>
      <c r="O13" s="21" t="b">
        <f t="shared" si="1"/>
        <v>0</v>
      </c>
      <c r="P13" s="22"/>
      <c r="Q13" s="22" t="str">
        <f t="shared" si="2"/>
        <v>500 DOWN</v>
      </c>
      <c r="R13" s="22" t="str">
        <f t="shared" si="3"/>
        <v xml:space="preserve"> 101 TO 500</v>
      </c>
      <c r="S13" s="22" t="str">
        <f t="shared" si="4"/>
        <v>515.123.4</v>
      </c>
      <c r="T13" s="22" t="str">
        <f t="shared" si="5"/>
        <v>jwhalen</v>
      </c>
      <c r="U13" s="22" t="b">
        <f t="shared" si="6"/>
        <v>0</v>
      </c>
      <c r="V13" s="23" t="str">
        <f t="shared" si="7"/>
        <v>.123.4444</v>
      </c>
    </row>
    <row r="14" spans="2:22" x14ac:dyDescent="0.3">
      <c r="B14" s="6">
        <v>201</v>
      </c>
      <c r="C14" s="7" t="s">
        <v>25</v>
      </c>
      <c r="D14" s="7" t="s">
        <v>26</v>
      </c>
      <c r="E14" s="7" t="s">
        <v>27</v>
      </c>
      <c r="F14" s="7" t="s">
        <v>28</v>
      </c>
      <c r="G14" s="8">
        <v>38034</v>
      </c>
      <c r="H14" s="7" t="s">
        <v>29</v>
      </c>
      <c r="I14" s="7">
        <v>13000</v>
      </c>
      <c r="J14" s="7">
        <f t="shared" si="0"/>
        <v>1300</v>
      </c>
      <c r="K14" s="7">
        <v>100</v>
      </c>
      <c r="L14" s="7">
        <v>20</v>
      </c>
      <c r="M14" s="12">
        <f t="shared" si="8"/>
        <v>14300</v>
      </c>
      <c r="O14" s="21" t="b">
        <f t="shared" si="1"/>
        <v>0</v>
      </c>
      <c r="P14" s="22"/>
      <c r="Q14" s="22" t="str">
        <f t="shared" si="2"/>
        <v>500 UP</v>
      </c>
      <c r="R14" s="22" t="str">
        <f t="shared" si="3"/>
        <v>1000 UP</v>
      </c>
      <c r="S14" s="22" t="str">
        <f t="shared" si="4"/>
        <v>515.123.5</v>
      </c>
      <c r="T14" s="22" t="str">
        <f t="shared" si="5"/>
        <v>mhartste</v>
      </c>
      <c r="U14" s="22" t="b">
        <f t="shared" si="6"/>
        <v>1</v>
      </c>
      <c r="V14" s="23" t="str">
        <f t="shared" si="7"/>
        <v>.123.5555</v>
      </c>
    </row>
    <row r="15" spans="2:22" x14ac:dyDescent="0.3">
      <c r="B15" s="6">
        <v>202</v>
      </c>
      <c r="C15" s="7" t="s">
        <v>30</v>
      </c>
      <c r="D15" s="7" t="s">
        <v>31</v>
      </c>
      <c r="E15" s="7" t="s">
        <v>32</v>
      </c>
      <c r="F15" s="7" t="s">
        <v>33</v>
      </c>
      <c r="G15" s="8">
        <v>38581</v>
      </c>
      <c r="H15" s="7" t="s">
        <v>34</v>
      </c>
      <c r="I15" s="7">
        <v>6000</v>
      </c>
      <c r="J15" s="7">
        <f t="shared" si="0"/>
        <v>600</v>
      </c>
      <c r="K15" s="7">
        <v>201</v>
      </c>
      <c r="L15" s="7">
        <v>20</v>
      </c>
      <c r="M15" s="12">
        <f t="shared" si="8"/>
        <v>6600</v>
      </c>
      <c r="O15" s="21" t="b">
        <f t="shared" si="1"/>
        <v>0</v>
      </c>
      <c r="P15" s="22"/>
      <c r="Q15" s="22" t="str">
        <f t="shared" si="2"/>
        <v>500 UP</v>
      </c>
      <c r="R15" s="22" t="str">
        <f t="shared" si="3"/>
        <v>501 TO 1000</v>
      </c>
      <c r="S15" s="22" t="str">
        <f t="shared" si="4"/>
        <v>603.123.6</v>
      </c>
      <c r="T15" s="22" t="str">
        <f t="shared" si="5"/>
        <v>pfay</v>
      </c>
      <c r="U15" s="22" t="b">
        <f t="shared" si="6"/>
        <v>1</v>
      </c>
      <c r="V15" s="23" t="str">
        <f t="shared" si="7"/>
        <v>.123.6666</v>
      </c>
    </row>
    <row r="16" spans="2:22" x14ac:dyDescent="0.3">
      <c r="B16" s="6">
        <v>203</v>
      </c>
      <c r="C16" s="7" t="s">
        <v>35</v>
      </c>
      <c r="D16" s="7" t="s">
        <v>36</v>
      </c>
      <c r="E16" s="7" t="s">
        <v>37</v>
      </c>
      <c r="F16" s="7" t="s">
        <v>38</v>
      </c>
      <c r="G16" s="8">
        <v>37414</v>
      </c>
      <c r="H16" s="7" t="s">
        <v>39</v>
      </c>
      <c r="I16" s="7">
        <v>6500</v>
      </c>
      <c r="J16" s="7">
        <f t="shared" si="0"/>
        <v>650</v>
      </c>
      <c r="K16" s="7">
        <v>101</v>
      </c>
      <c r="L16" s="7">
        <v>40</v>
      </c>
      <c r="M16" s="12">
        <f t="shared" si="8"/>
        <v>7150</v>
      </c>
      <c r="O16" s="21" t="b">
        <f t="shared" si="1"/>
        <v>0</v>
      </c>
      <c r="P16" s="22"/>
      <c r="Q16" s="22" t="str">
        <f t="shared" si="2"/>
        <v>500 UP</v>
      </c>
      <c r="R16" s="22" t="str">
        <f t="shared" si="3"/>
        <v>501 TO 1000</v>
      </c>
      <c r="S16" s="22" t="str">
        <f t="shared" si="4"/>
        <v>515.123.7</v>
      </c>
      <c r="T16" s="22" t="str">
        <f t="shared" si="5"/>
        <v>smavris</v>
      </c>
      <c r="U16" s="22" t="b">
        <f t="shared" si="6"/>
        <v>1</v>
      </c>
      <c r="V16" s="23" t="str">
        <f t="shared" si="7"/>
        <v>.123.7777</v>
      </c>
    </row>
    <row r="17" spans="2:22" x14ac:dyDescent="0.3">
      <c r="B17" s="6">
        <v>204</v>
      </c>
      <c r="C17" s="7" t="s">
        <v>40</v>
      </c>
      <c r="D17" s="7" t="s">
        <v>41</v>
      </c>
      <c r="E17" s="7" t="s">
        <v>42</v>
      </c>
      <c r="F17" s="7" t="s">
        <v>43</v>
      </c>
      <c r="G17" s="8">
        <v>37414</v>
      </c>
      <c r="H17" s="7" t="s">
        <v>44</v>
      </c>
      <c r="I17" s="7">
        <v>10000</v>
      </c>
      <c r="J17" s="7">
        <f t="shared" si="0"/>
        <v>1000</v>
      </c>
      <c r="K17" s="7">
        <v>101</v>
      </c>
      <c r="L17" s="7">
        <v>70</v>
      </c>
      <c r="M17" s="12">
        <f t="shared" si="8"/>
        <v>11000</v>
      </c>
      <c r="O17" s="21" t="b">
        <f t="shared" si="1"/>
        <v>1</v>
      </c>
      <c r="P17" s="22"/>
      <c r="Q17" s="22" t="str">
        <f t="shared" si="2"/>
        <v>500 UP</v>
      </c>
      <c r="R17" s="22" t="str">
        <f t="shared" si="3"/>
        <v>501 TO 1000</v>
      </c>
      <c r="S17" s="22" t="str">
        <f t="shared" si="4"/>
        <v>515.123.8</v>
      </c>
      <c r="T17" s="22" t="str">
        <f t="shared" si="5"/>
        <v>hbaer</v>
      </c>
      <c r="U17" s="22" t="b">
        <f t="shared" si="6"/>
        <v>1</v>
      </c>
      <c r="V17" s="23" t="str">
        <f t="shared" si="7"/>
        <v>.123.8888</v>
      </c>
    </row>
    <row r="18" spans="2:22" x14ac:dyDescent="0.3">
      <c r="B18" s="6">
        <v>205</v>
      </c>
      <c r="C18" s="7" t="s">
        <v>45</v>
      </c>
      <c r="D18" s="7" t="s">
        <v>46</v>
      </c>
      <c r="E18" s="7" t="s">
        <v>47</v>
      </c>
      <c r="F18" s="7" t="s">
        <v>48</v>
      </c>
      <c r="G18" s="8">
        <v>37414</v>
      </c>
      <c r="H18" s="7" t="s">
        <v>49</v>
      </c>
      <c r="I18" s="7">
        <v>12008</v>
      </c>
      <c r="J18" s="7">
        <f t="shared" si="0"/>
        <v>1200.8</v>
      </c>
      <c r="K18" s="7">
        <v>101</v>
      </c>
      <c r="L18" s="7">
        <v>110</v>
      </c>
      <c r="M18" s="12">
        <f t="shared" si="8"/>
        <v>13208.8</v>
      </c>
      <c r="O18" s="21" t="b">
        <f t="shared" si="1"/>
        <v>1</v>
      </c>
      <c r="P18" s="22"/>
      <c r="Q18" s="22" t="str">
        <f t="shared" si="2"/>
        <v>500 UP</v>
      </c>
      <c r="R18" s="22" t="str">
        <f t="shared" si="3"/>
        <v>1000 UP</v>
      </c>
      <c r="S18" s="22" t="str">
        <f t="shared" si="4"/>
        <v>515.123.8</v>
      </c>
      <c r="T18" s="22" t="str">
        <f t="shared" si="5"/>
        <v>shiggins</v>
      </c>
      <c r="U18" s="22" t="b">
        <f t="shared" si="6"/>
        <v>1</v>
      </c>
      <c r="V18" s="23" t="str">
        <f t="shared" si="7"/>
        <v>.123.8080</v>
      </c>
    </row>
    <row r="19" spans="2:22" x14ac:dyDescent="0.3">
      <c r="B19" s="6">
        <v>206</v>
      </c>
      <c r="C19" s="7" t="s">
        <v>50</v>
      </c>
      <c r="D19" s="7" t="s">
        <v>51</v>
      </c>
      <c r="E19" s="7" t="s">
        <v>52</v>
      </c>
      <c r="F19" s="7" t="s">
        <v>53</v>
      </c>
      <c r="G19" s="8">
        <v>37414</v>
      </c>
      <c r="H19" s="7" t="s">
        <v>54</v>
      </c>
      <c r="I19" s="7">
        <v>8300</v>
      </c>
      <c r="J19" s="7">
        <f t="shared" si="0"/>
        <v>830</v>
      </c>
      <c r="K19" s="7">
        <v>205</v>
      </c>
      <c r="L19" s="7">
        <v>110</v>
      </c>
      <c r="M19" s="12">
        <f t="shared" si="8"/>
        <v>9130</v>
      </c>
      <c r="O19" s="21" t="b">
        <f t="shared" si="1"/>
        <v>1</v>
      </c>
      <c r="P19" s="22"/>
      <c r="Q19" s="22" t="str">
        <f t="shared" si="2"/>
        <v>500 UP</v>
      </c>
      <c r="R19" s="22" t="str">
        <f t="shared" si="3"/>
        <v>501 TO 1000</v>
      </c>
      <c r="S19" s="22" t="str">
        <f t="shared" si="4"/>
        <v>515.123.8</v>
      </c>
      <c r="T19" s="22" t="str">
        <f t="shared" si="5"/>
        <v>wgietz</v>
      </c>
      <c r="U19" s="22" t="b">
        <f t="shared" si="6"/>
        <v>1</v>
      </c>
      <c r="V19" s="23" t="str">
        <f t="shared" si="7"/>
        <v>.123.8181</v>
      </c>
    </row>
    <row r="20" spans="2:22" x14ac:dyDescent="0.3">
      <c r="B20" s="6">
        <v>100</v>
      </c>
      <c r="C20" s="7" t="s">
        <v>55</v>
      </c>
      <c r="D20" s="7" t="s">
        <v>56</v>
      </c>
      <c r="E20" s="7" t="s">
        <v>57</v>
      </c>
      <c r="F20" s="7" t="s">
        <v>58</v>
      </c>
      <c r="G20" s="8">
        <v>37789</v>
      </c>
      <c r="H20" s="7" t="s">
        <v>59</v>
      </c>
      <c r="I20" s="7">
        <v>24000</v>
      </c>
      <c r="J20" s="7">
        <f t="shared" si="0"/>
        <v>2400</v>
      </c>
      <c r="K20" s="7"/>
      <c r="L20" s="7">
        <v>90</v>
      </c>
      <c r="M20" s="12">
        <f t="shared" si="8"/>
        <v>26400</v>
      </c>
      <c r="O20" s="21" t="b">
        <f t="shared" si="1"/>
        <v>1</v>
      </c>
      <c r="P20" s="22"/>
      <c r="Q20" s="22" t="str">
        <f t="shared" si="2"/>
        <v>500 UP</v>
      </c>
      <c r="R20" s="22" t="str">
        <f t="shared" si="3"/>
        <v>1000 UP</v>
      </c>
      <c r="S20" s="22" t="str">
        <f t="shared" si="4"/>
        <v>515.123.4</v>
      </c>
      <c r="T20" s="22" t="str">
        <f t="shared" si="5"/>
        <v>sking</v>
      </c>
      <c r="U20" s="22" t="b">
        <f t="shared" si="6"/>
        <v>1</v>
      </c>
      <c r="V20" s="23" t="str">
        <f t="shared" si="7"/>
        <v>.123.4567</v>
      </c>
    </row>
    <row r="21" spans="2:22" x14ac:dyDescent="0.3">
      <c r="B21" s="6">
        <v>101</v>
      </c>
      <c r="C21" s="7" t="s">
        <v>60</v>
      </c>
      <c r="D21" s="7" t="s">
        <v>61</v>
      </c>
      <c r="E21" s="7" t="s">
        <v>62</v>
      </c>
      <c r="F21" s="7" t="s">
        <v>63</v>
      </c>
      <c r="G21" s="8">
        <v>38616</v>
      </c>
      <c r="H21" s="7" t="s">
        <v>64</v>
      </c>
      <c r="I21" s="7">
        <v>17000</v>
      </c>
      <c r="J21" s="7">
        <f t="shared" si="0"/>
        <v>1700</v>
      </c>
      <c r="K21" s="7">
        <v>100</v>
      </c>
      <c r="L21" s="7">
        <v>90</v>
      </c>
      <c r="M21" s="12">
        <f t="shared" si="8"/>
        <v>18700</v>
      </c>
      <c r="O21" s="21" t="b">
        <f t="shared" si="1"/>
        <v>1</v>
      </c>
      <c r="P21" s="22"/>
      <c r="Q21" s="22" t="str">
        <f t="shared" si="2"/>
        <v>500 UP</v>
      </c>
      <c r="R21" s="22" t="str">
        <f t="shared" si="3"/>
        <v>1000 UP</v>
      </c>
      <c r="S21" s="22" t="str">
        <f t="shared" si="4"/>
        <v>515.123.4</v>
      </c>
      <c r="T21" s="22" t="str">
        <f t="shared" si="5"/>
        <v>nkochhar</v>
      </c>
      <c r="U21" s="22" t="b">
        <f t="shared" si="6"/>
        <v>1</v>
      </c>
      <c r="V21" s="23" t="str">
        <f t="shared" si="7"/>
        <v>.123.4568</v>
      </c>
    </row>
    <row r="22" spans="2:22" x14ac:dyDescent="0.3">
      <c r="B22" s="6">
        <v>102</v>
      </c>
      <c r="C22" s="7" t="s">
        <v>65</v>
      </c>
      <c r="D22" s="7" t="s">
        <v>66</v>
      </c>
      <c r="E22" s="7" t="s">
        <v>67</v>
      </c>
      <c r="F22" s="7" t="s">
        <v>68</v>
      </c>
      <c r="G22" s="8">
        <v>36904</v>
      </c>
      <c r="H22" s="7" t="s">
        <v>64</v>
      </c>
      <c r="I22" s="7">
        <v>17000</v>
      </c>
      <c r="J22" s="7">
        <f t="shared" si="0"/>
        <v>1700</v>
      </c>
      <c r="K22" s="7">
        <v>100</v>
      </c>
      <c r="L22" s="7">
        <v>90</v>
      </c>
      <c r="M22" s="12">
        <f t="shared" si="8"/>
        <v>18700</v>
      </c>
      <c r="O22" s="21" t="b">
        <f t="shared" si="1"/>
        <v>1</v>
      </c>
      <c r="P22" s="22"/>
      <c r="Q22" s="22" t="str">
        <f t="shared" si="2"/>
        <v>500 UP</v>
      </c>
      <c r="R22" s="22" t="str">
        <f t="shared" si="3"/>
        <v>1000 UP</v>
      </c>
      <c r="S22" s="22" t="str">
        <f t="shared" si="4"/>
        <v>515.123.4</v>
      </c>
      <c r="T22" s="22" t="str">
        <f t="shared" si="5"/>
        <v>ldehaan</v>
      </c>
      <c r="U22" s="22" t="b">
        <f t="shared" si="6"/>
        <v>1</v>
      </c>
      <c r="V22" s="23" t="str">
        <f t="shared" si="7"/>
        <v>.123.4569</v>
      </c>
    </row>
    <row r="23" spans="2:22" x14ac:dyDescent="0.3">
      <c r="B23" s="6">
        <v>103</v>
      </c>
      <c r="C23" s="7" t="s">
        <v>69</v>
      </c>
      <c r="D23" s="7" t="s">
        <v>70</v>
      </c>
      <c r="E23" s="7" t="s">
        <v>71</v>
      </c>
      <c r="F23" s="7" t="s">
        <v>72</v>
      </c>
      <c r="G23" s="8">
        <v>38720</v>
      </c>
      <c r="H23" s="7" t="s">
        <v>73</v>
      </c>
      <c r="I23" s="7">
        <v>9000</v>
      </c>
      <c r="J23" s="7">
        <f t="shared" si="0"/>
        <v>900</v>
      </c>
      <c r="K23" s="7">
        <v>102</v>
      </c>
      <c r="L23" s="7">
        <v>60</v>
      </c>
      <c r="M23" s="12">
        <f t="shared" si="8"/>
        <v>9900</v>
      </c>
      <c r="O23" s="21" t="b">
        <f t="shared" si="1"/>
        <v>1</v>
      </c>
      <c r="P23" s="22"/>
      <c r="Q23" s="22" t="str">
        <f t="shared" si="2"/>
        <v>500 UP</v>
      </c>
      <c r="R23" s="22" t="str">
        <f t="shared" si="3"/>
        <v>501 TO 1000</v>
      </c>
      <c r="S23" s="22" t="str">
        <f t="shared" si="4"/>
        <v>590.423.4</v>
      </c>
      <c r="T23" s="22" t="str">
        <f t="shared" si="5"/>
        <v>ahunold</v>
      </c>
      <c r="U23" s="22" t="b">
        <f t="shared" si="6"/>
        <v>1</v>
      </c>
      <c r="V23" s="23" t="str">
        <f t="shared" si="7"/>
        <v>.423.4567</v>
      </c>
    </row>
    <row r="24" spans="2:22" x14ac:dyDescent="0.3">
      <c r="B24" s="6">
        <v>104</v>
      </c>
      <c r="C24" s="7" t="s">
        <v>74</v>
      </c>
      <c r="D24" s="7" t="s">
        <v>75</v>
      </c>
      <c r="E24" s="7" t="s">
        <v>76</v>
      </c>
      <c r="F24" s="7" t="s">
        <v>77</v>
      </c>
      <c r="G24" s="8">
        <v>39223</v>
      </c>
      <c r="H24" s="7" t="s">
        <v>73</v>
      </c>
      <c r="I24" s="7">
        <v>6000</v>
      </c>
      <c r="J24" s="7">
        <f t="shared" si="0"/>
        <v>600</v>
      </c>
      <c r="K24" s="7">
        <v>103</v>
      </c>
      <c r="L24" s="7">
        <v>60</v>
      </c>
      <c r="M24" s="12">
        <f t="shared" si="8"/>
        <v>6600</v>
      </c>
      <c r="O24" s="21" t="b">
        <f t="shared" si="1"/>
        <v>0</v>
      </c>
      <c r="P24" s="22"/>
      <c r="Q24" s="22" t="str">
        <f t="shared" si="2"/>
        <v>500 UP</v>
      </c>
      <c r="R24" s="22" t="str">
        <f t="shared" si="3"/>
        <v>501 TO 1000</v>
      </c>
      <c r="S24" s="22" t="str">
        <f t="shared" si="4"/>
        <v>590.423.4</v>
      </c>
      <c r="T24" s="22" t="str">
        <f t="shared" si="5"/>
        <v>bernst</v>
      </c>
      <c r="U24" s="22" t="b">
        <f t="shared" si="6"/>
        <v>1</v>
      </c>
      <c r="V24" s="23" t="str">
        <f t="shared" si="7"/>
        <v>.423.4568</v>
      </c>
    </row>
    <row r="25" spans="2:22" x14ac:dyDescent="0.3">
      <c r="B25" s="6">
        <v>105</v>
      </c>
      <c r="C25" s="7" t="s">
        <v>78</v>
      </c>
      <c r="D25" s="7" t="s">
        <v>79</v>
      </c>
      <c r="E25" s="7" t="s">
        <v>80</v>
      </c>
      <c r="F25" s="7" t="s">
        <v>81</v>
      </c>
      <c r="G25" s="8">
        <v>38528</v>
      </c>
      <c r="H25" s="7" t="s">
        <v>73</v>
      </c>
      <c r="I25" s="7">
        <v>4800</v>
      </c>
      <c r="J25" s="7">
        <f t="shared" si="0"/>
        <v>480</v>
      </c>
      <c r="K25" s="7">
        <v>103</v>
      </c>
      <c r="L25" s="7">
        <v>60</v>
      </c>
      <c r="M25" s="12">
        <f t="shared" si="8"/>
        <v>5280</v>
      </c>
      <c r="O25" s="21" t="b">
        <f t="shared" si="1"/>
        <v>0</v>
      </c>
      <c r="P25" s="22"/>
      <c r="Q25" s="22" t="str">
        <f t="shared" si="2"/>
        <v>500 DOWN</v>
      </c>
      <c r="R25" s="22" t="str">
        <f t="shared" si="3"/>
        <v xml:space="preserve"> 101 TO 500</v>
      </c>
      <c r="S25" s="22" t="str">
        <f t="shared" si="4"/>
        <v>590.423.4</v>
      </c>
      <c r="T25" s="22" t="str">
        <f t="shared" si="5"/>
        <v>daustin</v>
      </c>
      <c r="U25" s="22" t="b">
        <f t="shared" si="6"/>
        <v>1</v>
      </c>
      <c r="V25" s="23" t="str">
        <f t="shared" si="7"/>
        <v>.423.4569</v>
      </c>
    </row>
    <row r="26" spans="2:22" x14ac:dyDescent="0.3">
      <c r="B26" s="6">
        <v>106</v>
      </c>
      <c r="C26" s="7" t="s">
        <v>82</v>
      </c>
      <c r="D26" s="7" t="s">
        <v>83</v>
      </c>
      <c r="E26" s="7" t="s">
        <v>84</v>
      </c>
      <c r="F26" s="7" t="s">
        <v>85</v>
      </c>
      <c r="G26" s="8">
        <v>38753</v>
      </c>
      <c r="H26" s="7" t="s">
        <v>73</v>
      </c>
      <c r="I26" s="7">
        <v>4800</v>
      </c>
      <c r="J26" s="7">
        <f t="shared" si="0"/>
        <v>480</v>
      </c>
      <c r="K26" s="7">
        <v>103</v>
      </c>
      <c r="L26" s="7">
        <v>60</v>
      </c>
      <c r="M26" s="12">
        <f t="shared" si="8"/>
        <v>5280</v>
      </c>
      <c r="O26" s="21" t="b">
        <f t="shared" si="1"/>
        <v>0</v>
      </c>
      <c r="P26" s="22"/>
      <c r="Q26" s="22" t="str">
        <f t="shared" si="2"/>
        <v>500 DOWN</v>
      </c>
      <c r="R26" s="22" t="str">
        <f t="shared" si="3"/>
        <v xml:space="preserve"> 101 TO 500</v>
      </c>
      <c r="S26" s="22" t="str">
        <f t="shared" si="4"/>
        <v>590.423.4</v>
      </c>
      <c r="T26" s="22" t="str">
        <f t="shared" si="5"/>
        <v>vpatabal</v>
      </c>
      <c r="U26" s="22" t="b">
        <f t="shared" si="6"/>
        <v>1</v>
      </c>
      <c r="V26" s="23" t="str">
        <f t="shared" si="7"/>
        <v>.423.4560</v>
      </c>
    </row>
    <row r="27" spans="2:22" x14ac:dyDescent="0.3">
      <c r="B27" s="6">
        <v>107</v>
      </c>
      <c r="C27" s="7" t="s">
        <v>86</v>
      </c>
      <c r="D27" s="7" t="s">
        <v>87</v>
      </c>
      <c r="E27" s="7" t="s">
        <v>88</v>
      </c>
      <c r="F27" s="7" t="s">
        <v>89</v>
      </c>
      <c r="G27" s="8">
        <v>39120</v>
      </c>
      <c r="H27" s="7" t="s">
        <v>73</v>
      </c>
      <c r="I27" s="7">
        <v>4200</v>
      </c>
      <c r="J27" s="7">
        <f t="shared" si="0"/>
        <v>420</v>
      </c>
      <c r="K27" s="7"/>
      <c r="L27" s="7">
        <v>60</v>
      </c>
      <c r="M27" s="12">
        <f t="shared" si="8"/>
        <v>4620</v>
      </c>
      <c r="O27" s="21" t="b">
        <f t="shared" si="1"/>
        <v>0</v>
      </c>
      <c r="P27" s="22"/>
      <c r="Q27" s="22" t="str">
        <f t="shared" si="2"/>
        <v>500 DOWN</v>
      </c>
      <c r="R27" s="22" t="str">
        <f t="shared" si="3"/>
        <v xml:space="preserve"> 101 TO 500</v>
      </c>
      <c r="S27" s="22" t="str">
        <f t="shared" si="4"/>
        <v>590.423.5</v>
      </c>
      <c r="T27" s="22" t="str">
        <f t="shared" si="5"/>
        <v>dlorentz</v>
      </c>
      <c r="U27" s="22" t="b">
        <f t="shared" si="6"/>
        <v>0</v>
      </c>
      <c r="V27" s="23" t="str">
        <f t="shared" si="7"/>
        <v>.423.5567</v>
      </c>
    </row>
    <row r="28" spans="2:22" x14ac:dyDescent="0.3">
      <c r="B28" s="6">
        <v>108</v>
      </c>
      <c r="C28" s="7" t="s">
        <v>90</v>
      </c>
      <c r="D28" s="7" t="s">
        <v>91</v>
      </c>
      <c r="E28" s="7" t="s">
        <v>92</v>
      </c>
      <c r="F28" s="7" t="s">
        <v>93</v>
      </c>
      <c r="G28" s="8">
        <v>37485</v>
      </c>
      <c r="H28" s="7" t="s">
        <v>94</v>
      </c>
      <c r="I28" s="7">
        <v>12008</v>
      </c>
      <c r="J28" s="7">
        <f t="shared" si="0"/>
        <v>1200.8</v>
      </c>
      <c r="K28" s="7">
        <v>101</v>
      </c>
      <c r="L28" s="7">
        <v>100</v>
      </c>
      <c r="M28" s="12">
        <f t="shared" si="8"/>
        <v>13208.8</v>
      </c>
      <c r="O28" s="21" t="b">
        <f t="shared" si="1"/>
        <v>1</v>
      </c>
      <c r="P28" s="22"/>
      <c r="Q28" s="22" t="str">
        <f t="shared" si="2"/>
        <v>500 UP</v>
      </c>
      <c r="R28" s="22" t="str">
        <f t="shared" si="3"/>
        <v>1000 UP</v>
      </c>
      <c r="S28" s="22" t="str">
        <f t="shared" si="4"/>
        <v>515.124.4</v>
      </c>
      <c r="T28" s="22" t="str">
        <f t="shared" si="5"/>
        <v>ngreenbe</v>
      </c>
      <c r="U28" s="22" t="b">
        <f t="shared" si="6"/>
        <v>1</v>
      </c>
      <c r="V28" s="23" t="str">
        <f t="shared" si="7"/>
        <v>.124.4569</v>
      </c>
    </row>
    <row r="29" spans="2:22" x14ac:dyDescent="0.3">
      <c r="B29" s="6">
        <v>109</v>
      </c>
      <c r="C29" s="7" t="s">
        <v>95</v>
      </c>
      <c r="D29" s="7" t="s">
        <v>96</v>
      </c>
      <c r="E29" s="7" t="s">
        <v>97</v>
      </c>
      <c r="F29" s="7" t="s">
        <v>98</v>
      </c>
      <c r="G29" s="8">
        <v>37484</v>
      </c>
      <c r="H29" s="7" t="s">
        <v>99</v>
      </c>
      <c r="I29" s="7">
        <v>9000</v>
      </c>
      <c r="J29" s="7">
        <f t="shared" si="0"/>
        <v>900</v>
      </c>
      <c r="K29" s="7">
        <v>108</v>
      </c>
      <c r="L29" s="7">
        <v>100</v>
      </c>
      <c r="M29" s="12">
        <f t="shared" si="8"/>
        <v>9900</v>
      </c>
      <c r="O29" s="21" t="b">
        <f t="shared" si="1"/>
        <v>1</v>
      </c>
      <c r="P29" s="22"/>
      <c r="Q29" s="22" t="str">
        <f t="shared" si="2"/>
        <v>500 UP</v>
      </c>
      <c r="R29" s="22" t="str">
        <f t="shared" si="3"/>
        <v>501 TO 1000</v>
      </c>
      <c r="S29" s="22" t="str">
        <f t="shared" si="4"/>
        <v>515.124.4</v>
      </c>
      <c r="T29" s="22" t="str">
        <f t="shared" si="5"/>
        <v>dfaviet</v>
      </c>
      <c r="U29" s="22" t="b">
        <f t="shared" si="6"/>
        <v>1</v>
      </c>
      <c r="V29" s="23" t="str">
        <f t="shared" si="7"/>
        <v>.124.4169</v>
      </c>
    </row>
    <row r="30" spans="2:22" x14ac:dyDescent="0.3">
      <c r="B30" s="6">
        <v>110</v>
      </c>
      <c r="C30" s="7" t="s">
        <v>100</v>
      </c>
      <c r="D30" s="7" t="s">
        <v>101</v>
      </c>
      <c r="E30" s="7" t="s">
        <v>102</v>
      </c>
      <c r="F30" s="7" t="s">
        <v>103</v>
      </c>
      <c r="G30" s="8">
        <v>38623</v>
      </c>
      <c r="H30" s="7" t="s">
        <v>99</v>
      </c>
      <c r="I30" s="7">
        <v>8200</v>
      </c>
      <c r="J30" s="7">
        <f t="shared" si="0"/>
        <v>820</v>
      </c>
      <c r="K30" s="7">
        <v>108</v>
      </c>
      <c r="L30" s="7">
        <v>100</v>
      </c>
      <c r="M30" s="12">
        <f t="shared" si="8"/>
        <v>9020</v>
      </c>
      <c r="O30" s="21" t="b">
        <f t="shared" si="1"/>
        <v>1</v>
      </c>
      <c r="P30" s="22"/>
      <c r="Q30" s="22" t="str">
        <f t="shared" si="2"/>
        <v>500 UP</v>
      </c>
      <c r="R30" s="22" t="str">
        <f t="shared" si="3"/>
        <v>501 TO 1000</v>
      </c>
      <c r="S30" s="22" t="str">
        <f t="shared" si="4"/>
        <v>515.124.4</v>
      </c>
      <c r="T30" s="22" t="str">
        <f t="shared" si="5"/>
        <v>jchen</v>
      </c>
      <c r="U30" s="22" t="b">
        <f t="shared" si="6"/>
        <v>1</v>
      </c>
      <c r="V30" s="23" t="str">
        <f t="shared" si="7"/>
        <v>.124.4269</v>
      </c>
    </row>
    <row r="31" spans="2:22" x14ac:dyDescent="0.3">
      <c r="B31" s="6">
        <v>111</v>
      </c>
      <c r="C31" s="7" t="s">
        <v>104</v>
      </c>
      <c r="D31" s="7" t="s">
        <v>105</v>
      </c>
      <c r="E31" s="7" t="s">
        <v>106</v>
      </c>
      <c r="F31" s="7" t="s">
        <v>107</v>
      </c>
      <c r="G31" s="8">
        <v>38625</v>
      </c>
      <c r="H31" s="7" t="s">
        <v>99</v>
      </c>
      <c r="I31" s="7">
        <v>7700</v>
      </c>
      <c r="J31" s="7">
        <f t="shared" si="0"/>
        <v>770</v>
      </c>
      <c r="K31" s="7"/>
      <c r="L31" s="7">
        <v>100</v>
      </c>
      <c r="M31" s="12">
        <f t="shared" si="8"/>
        <v>8470</v>
      </c>
      <c r="O31" s="21" t="b">
        <f t="shared" si="1"/>
        <v>1</v>
      </c>
      <c r="P31" s="22"/>
      <c r="Q31" s="22" t="str">
        <f t="shared" si="2"/>
        <v>500 UP</v>
      </c>
      <c r="R31" s="22" t="str">
        <f t="shared" si="3"/>
        <v>501 TO 1000</v>
      </c>
      <c r="S31" s="22" t="str">
        <f t="shared" si="4"/>
        <v>515.124.4</v>
      </c>
      <c r="T31" s="22" t="str">
        <f t="shared" si="5"/>
        <v>isciarra</v>
      </c>
      <c r="U31" s="22" t="b">
        <f t="shared" si="6"/>
        <v>1</v>
      </c>
      <c r="V31" s="23" t="str">
        <f t="shared" si="7"/>
        <v>.124.4369</v>
      </c>
    </row>
    <row r="32" spans="2:22" x14ac:dyDescent="0.3">
      <c r="B32" s="6">
        <v>112</v>
      </c>
      <c r="C32" s="7" t="s">
        <v>108</v>
      </c>
      <c r="D32" s="7" t="s">
        <v>109</v>
      </c>
      <c r="E32" s="7" t="s">
        <v>110</v>
      </c>
      <c r="F32" s="7" t="s">
        <v>111</v>
      </c>
      <c r="G32" s="8">
        <v>38783</v>
      </c>
      <c r="H32" s="7" t="s">
        <v>99</v>
      </c>
      <c r="I32" s="7">
        <v>7800</v>
      </c>
      <c r="J32" s="7">
        <f t="shared" si="0"/>
        <v>780</v>
      </c>
      <c r="K32" s="7">
        <v>108</v>
      </c>
      <c r="L32" s="7">
        <v>100</v>
      </c>
      <c r="M32" s="12">
        <f t="shared" si="8"/>
        <v>8580</v>
      </c>
      <c r="O32" s="21" t="b">
        <f t="shared" si="1"/>
        <v>1</v>
      </c>
      <c r="P32" s="22"/>
      <c r="Q32" s="22" t="str">
        <f t="shared" si="2"/>
        <v>500 UP</v>
      </c>
      <c r="R32" s="22" t="str">
        <f t="shared" si="3"/>
        <v>501 TO 1000</v>
      </c>
      <c r="S32" s="22" t="str">
        <f t="shared" si="4"/>
        <v>515.124.4</v>
      </c>
      <c r="T32" s="22" t="str">
        <f t="shared" si="5"/>
        <v>jmurman</v>
      </c>
      <c r="U32" s="22" t="b">
        <f t="shared" si="6"/>
        <v>1</v>
      </c>
      <c r="V32" s="23" t="str">
        <f t="shared" si="7"/>
        <v>.124.4469</v>
      </c>
    </row>
    <row r="33" spans="2:22" x14ac:dyDescent="0.3">
      <c r="B33" s="6">
        <v>113</v>
      </c>
      <c r="C33" s="7" t="s">
        <v>112</v>
      </c>
      <c r="D33" s="7" t="s">
        <v>113</v>
      </c>
      <c r="E33" s="7" t="s">
        <v>114</v>
      </c>
      <c r="F33" s="7" t="s">
        <v>115</v>
      </c>
      <c r="G33" s="8">
        <v>39423</v>
      </c>
      <c r="H33" s="7" t="s">
        <v>99</v>
      </c>
      <c r="I33" s="7">
        <v>6900</v>
      </c>
      <c r="J33" s="7">
        <f t="shared" si="0"/>
        <v>690</v>
      </c>
      <c r="K33" s="7"/>
      <c r="L33" s="7">
        <v>100</v>
      </c>
      <c r="M33" s="12">
        <f t="shared" si="8"/>
        <v>7590</v>
      </c>
      <c r="O33" s="21" t="b">
        <f t="shared" si="1"/>
        <v>0</v>
      </c>
      <c r="P33" s="22"/>
      <c r="Q33" s="22" t="str">
        <f t="shared" si="2"/>
        <v>500 UP</v>
      </c>
      <c r="R33" s="22" t="str">
        <f t="shared" si="3"/>
        <v>501 TO 1000</v>
      </c>
      <c r="S33" s="22" t="str">
        <f t="shared" si="4"/>
        <v>515.124.4</v>
      </c>
      <c r="T33" s="22" t="str">
        <f t="shared" si="5"/>
        <v>lpopp</v>
      </c>
      <c r="U33" s="22" t="b">
        <f t="shared" si="6"/>
        <v>1</v>
      </c>
      <c r="V33" s="23" t="str">
        <f t="shared" si="7"/>
        <v>.124.4567</v>
      </c>
    </row>
    <row r="34" spans="2:22" x14ac:dyDescent="0.3">
      <c r="B34" s="6">
        <v>114</v>
      </c>
      <c r="C34" s="7" t="s">
        <v>116</v>
      </c>
      <c r="D34" s="7" t="s">
        <v>117</v>
      </c>
      <c r="E34" s="7" t="s">
        <v>118</v>
      </c>
      <c r="F34" s="7" t="s">
        <v>119</v>
      </c>
      <c r="G34" s="8">
        <v>37597</v>
      </c>
      <c r="H34" s="7" t="s">
        <v>120</v>
      </c>
      <c r="I34" s="7">
        <v>11000</v>
      </c>
      <c r="J34" s="7">
        <f t="shared" si="0"/>
        <v>1100</v>
      </c>
      <c r="K34" s="7">
        <v>100</v>
      </c>
      <c r="L34" s="7">
        <v>30</v>
      </c>
      <c r="M34" s="12">
        <f t="shared" si="8"/>
        <v>12100</v>
      </c>
      <c r="O34" s="21" t="b">
        <f t="shared" si="1"/>
        <v>0</v>
      </c>
      <c r="P34" s="22"/>
      <c r="Q34" s="22" t="str">
        <f t="shared" si="2"/>
        <v>500 UP</v>
      </c>
      <c r="R34" s="22" t="str">
        <f t="shared" si="3"/>
        <v>1000 UP</v>
      </c>
      <c r="S34" s="22" t="str">
        <f t="shared" si="4"/>
        <v>515.127.4</v>
      </c>
      <c r="T34" s="22" t="str">
        <f t="shared" si="5"/>
        <v>drapheal</v>
      </c>
      <c r="U34" s="22" t="b">
        <f t="shared" si="6"/>
        <v>1</v>
      </c>
      <c r="V34" s="23" t="str">
        <f t="shared" si="7"/>
        <v>.127.4561</v>
      </c>
    </row>
    <row r="35" spans="2:22" x14ac:dyDescent="0.3">
      <c r="B35" s="6">
        <v>115</v>
      </c>
      <c r="C35" s="7" t="s">
        <v>69</v>
      </c>
      <c r="D35" s="7" t="s">
        <v>121</v>
      </c>
      <c r="E35" s="7" t="s">
        <v>122</v>
      </c>
      <c r="F35" s="7" t="s">
        <v>123</v>
      </c>
      <c r="G35" s="8">
        <v>37759</v>
      </c>
      <c r="H35" s="7" t="s">
        <v>124</v>
      </c>
      <c r="I35" s="7">
        <v>3100</v>
      </c>
      <c r="J35" s="7">
        <f t="shared" si="0"/>
        <v>310</v>
      </c>
      <c r="K35" s="7">
        <v>114</v>
      </c>
      <c r="L35" s="7">
        <v>30</v>
      </c>
      <c r="M35" s="12">
        <f t="shared" si="8"/>
        <v>3410</v>
      </c>
      <c r="O35" s="21" t="b">
        <f t="shared" si="1"/>
        <v>0</v>
      </c>
      <c r="P35" s="22"/>
      <c r="Q35" s="22" t="str">
        <f t="shared" si="2"/>
        <v>500 DOWN</v>
      </c>
      <c r="R35" s="22" t="str">
        <f t="shared" si="3"/>
        <v xml:space="preserve"> 101 TO 500</v>
      </c>
      <c r="S35" s="22" t="str">
        <f t="shared" si="4"/>
        <v>515.127.4</v>
      </c>
      <c r="T35" s="22" t="str">
        <f t="shared" si="5"/>
        <v>akhoo</v>
      </c>
      <c r="U35" s="22" t="b">
        <f t="shared" si="6"/>
        <v>0</v>
      </c>
      <c r="V35" s="23" t="str">
        <f t="shared" si="7"/>
        <v>.127.4562</v>
      </c>
    </row>
    <row r="36" spans="2:22" x14ac:dyDescent="0.3">
      <c r="B36" s="6">
        <v>116</v>
      </c>
      <c r="C36" s="7" t="s">
        <v>125</v>
      </c>
      <c r="D36" s="7" t="s">
        <v>126</v>
      </c>
      <c r="E36" s="7" t="s">
        <v>127</v>
      </c>
      <c r="F36" s="7" t="s">
        <v>128</v>
      </c>
      <c r="G36" s="8">
        <v>38710</v>
      </c>
      <c r="H36" s="7" t="s">
        <v>124</v>
      </c>
      <c r="I36" s="7">
        <v>2900</v>
      </c>
      <c r="J36" s="7">
        <f t="shared" si="0"/>
        <v>290</v>
      </c>
      <c r="K36" s="7">
        <v>114</v>
      </c>
      <c r="L36" s="7">
        <v>30</v>
      </c>
      <c r="M36" s="12">
        <f t="shared" si="8"/>
        <v>3190</v>
      </c>
      <c r="O36" s="21" t="b">
        <f t="shared" si="1"/>
        <v>0</v>
      </c>
      <c r="P36" s="22"/>
      <c r="Q36" s="22" t="str">
        <f t="shared" si="2"/>
        <v>500 DOWN</v>
      </c>
      <c r="R36" s="22" t="str">
        <f t="shared" si="3"/>
        <v xml:space="preserve"> 101 TO 500</v>
      </c>
      <c r="S36" s="22" t="str">
        <f t="shared" si="4"/>
        <v>515.127.4</v>
      </c>
      <c r="T36" s="22" t="str">
        <f t="shared" si="5"/>
        <v>sbaida</v>
      </c>
      <c r="U36" s="22" t="b">
        <f t="shared" si="6"/>
        <v>0</v>
      </c>
      <c r="V36" s="23" t="str">
        <f t="shared" si="7"/>
        <v>.127.4563</v>
      </c>
    </row>
    <row r="37" spans="2:22" x14ac:dyDescent="0.3">
      <c r="B37" s="6">
        <v>117</v>
      </c>
      <c r="C37" s="7" t="s">
        <v>129</v>
      </c>
      <c r="D37" s="7" t="s">
        <v>130</v>
      </c>
      <c r="E37" s="7" t="s">
        <v>131</v>
      </c>
      <c r="F37" s="7" t="s">
        <v>132</v>
      </c>
      <c r="G37" s="8">
        <v>38557</v>
      </c>
      <c r="H37" s="7" t="s">
        <v>124</v>
      </c>
      <c r="I37" s="7">
        <v>2800</v>
      </c>
      <c r="J37" s="7">
        <f t="shared" si="0"/>
        <v>280</v>
      </c>
      <c r="K37" s="7">
        <v>114</v>
      </c>
      <c r="L37" s="7">
        <v>30</v>
      </c>
      <c r="M37" s="12">
        <f t="shared" si="8"/>
        <v>3080</v>
      </c>
      <c r="O37" s="21" t="b">
        <f t="shared" si="1"/>
        <v>0</v>
      </c>
      <c r="P37" s="22"/>
      <c r="Q37" s="22" t="str">
        <f t="shared" si="2"/>
        <v>500 DOWN</v>
      </c>
      <c r="R37" s="22" t="str">
        <f t="shared" si="3"/>
        <v xml:space="preserve"> 101 TO 500</v>
      </c>
      <c r="S37" s="22" t="str">
        <f t="shared" si="4"/>
        <v>515.127.4</v>
      </c>
      <c r="T37" s="22" t="str">
        <f t="shared" si="5"/>
        <v>stobias</v>
      </c>
      <c r="U37" s="22" t="b">
        <f t="shared" si="6"/>
        <v>0</v>
      </c>
      <c r="V37" s="23" t="str">
        <f t="shared" si="7"/>
        <v>.127.4564</v>
      </c>
    </row>
    <row r="38" spans="2:22" x14ac:dyDescent="0.3">
      <c r="B38" s="6">
        <v>118</v>
      </c>
      <c r="C38" s="7" t="s">
        <v>133</v>
      </c>
      <c r="D38" s="7" t="s">
        <v>134</v>
      </c>
      <c r="E38" s="7" t="s">
        <v>135</v>
      </c>
      <c r="F38" s="7" t="s">
        <v>136</v>
      </c>
      <c r="G38" s="8">
        <v>39036</v>
      </c>
      <c r="H38" s="7" t="s">
        <v>124</v>
      </c>
      <c r="I38" s="7">
        <v>2600</v>
      </c>
      <c r="J38" s="7">
        <f t="shared" si="0"/>
        <v>260</v>
      </c>
      <c r="K38" s="7">
        <v>114</v>
      </c>
      <c r="L38" s="7">
        <v>30</v>
      </c>
      <c r="M38" s="12">
        <f t="shared" si="8"/>
        <v>2860</v>
      </c>
      <c r="O38" s="21" t="b">
        <f t="shared" si="1"/>
        <v>0</v>
      </c>
      <c r="P38" s="22"/>
      <c r="Q38" s="22" t="str">
        <f t="shared" si="2"/>
        <v>500 DOWN</v>
      </c>
      <c r="R38" s="22" t="str">
        <f t="shared" si="3"/>
        <v xml:space="preserve"> 101 TO 500</v>
      </c>
      <c r="S38" s="22" t="str">
        <f t="shared" si="4"/>
        <v>515.127.4</v>
      </c>
      <c r="T38" s="22" t="str">
        <f t="shared" si="5"/>
        <v>ghimuro</v>
      </c>
      <c r="U38" s="22" t="b">
        <f t="shared" si="6"/>
        <v>0</v>
      </c>
      <c r="V38" s="23" t="str">
        <f t="shared" si="7"/>
        <v>.127.4565</v>
      </c>
    </row>
    <row r="39" spans="2:22" x14ac:dyDescent="0.3">
      <c r="B39" s="6">
        <v>119</v>
      </c>
      <c r="C39" s="7" t="s">
        <v>137</v>
      </c>
      <c r="D39" s="7" t="s">
        <v>138</v>
      </c>
      <c r="E39" s="7" t="s">
        <v>139</v>
      </c>
      <c r="F39" s="7" t="s">
        <v>140</v>
      </c>
      <c r="G39" s="8">
        <v>39304</v>
      </c>
      <c r="H39" s="7" t="s">
        <v>124</v>
      </c>
      <c r="I39" s="7">
        <v>2500</v>
      </c>
      <c r="J39" s="7">
        <f t="shared" si="0"/>
        <v>250</v>
      </c>
      <c r="K39" s="7">
        <v>114</v>
      </c>
      <c r="L39" s="7">
        <v>30</v>
      </c>
      <c r="M39" s="12">
        <f t="shared" si="8"/>
        <v>2750</v>
      </c>
      <c r="O39" s="21" t="b">
        <f t="shared" si="1"/>
        <v>0</v>
      </c>
      <c r="P39" s="22"/>
      <c r="Q39" s="22" t="str">
        <f t="shared" si="2"/>
        <v>500 DOWN</v>
      </c>
      <c r="R39" s="22" t="str">
        <f t="shared" si="3"/>
        <v xml:space="preserve"> 101 TO 500</v>
      </c>
      <c r="S39" s="22" t="str">
        <f t="shared" si="4"/>
        <v>515.127.4</v>
      </c>
      <c r="T39" s="22" t="str">
        <f t="shared" si="5"/>
        <v>kcolmena</v>
      </c>
      <c r="U39" s="22" t="b">
        <f t="shared" si="6"/>
        <v>0</v>
      </c>
      <c r="V39" s="23" t="str">
        <f t="shared" si="7"/>
        <v>.127.4566</v>
      </c>
    </row>
    <row r="40" spans="2:22" x14ac:dyDescent="0.3">
      <c r="B40" s="6">
        <v>120</v>
      </c>
      <c r="C40" s="7" t="s">
        <v>141</v>
      </c>
      <c r="D40" s="7" t="s">
        <v>142</v>
      </c>
      <c r="E40" s="7" t="s">
        <v>143</v>
      </c>
      <c r="F40" s="7" t="s">
        <v>144</v>
      </c>
      <c r="G40" s="8">
        <v>38186</v>
      </c>
      <c r="H40" s="7" t="s">
        <v>145</v>
      </c>
      <c r="I40" s="7">
        <v>8000</v>
      </c>
      <c r="J40" s="7">
        <f t="shared" si="0"/>
        <v>800</v>
      </c>
      <c r="K40" s="7">
        <v>100</v>
      </c>
      <c r="L40" s="7">
        <v>50</v>
      </c>
      <c r="M40" s="12">
        <f t="shared" si="8"/>
        <v>8800</v>
      </c>
      <c r="O40" s="21" t="b">
        <f t="shared" si="1"/>
        <v>0</v>
      </c>
      <c r="P40" s="22"/>
      <c r="Q40" s="22" t="str">
        <f t="shared" si="2"/>
        <v>500 UP</v>
      </c>
      <c r="R40" s="22" t="str">
        <f t="shared" si="3"/>
        <v>501 TO 1000</v>
      </c>
      <c r="S40" s="22" t="str">
        <f t="shared" si="4"/>
        <v>650.123.1</v>
      </c>
      <c r="T40" s="22" t="str">
        <f t="shared" si="5"/>
        <v>mweiss</v>
      </c>
      <c r="U40" s="22" t="b">
        <f t="shared" si="6"/>
        <v>1</v>
      </c>
      <c r="V40" s="23" t="str">
        <f t="shared" si="7"/>
        <v>.123.1234</v>
      </c>
    </row>
    <row r="41" spans="2:22" x14ac:dyDescent="0.3">
      <c r="B41" s="6">
        <v>121</v>
      </c>
      <c r="C41" s="7" t="s">
        <v>146</v>
      </c>
      <c r="D41" s="7" t="s">
        <v>147</v>
      </c>
      <c r="E41" s="7" t="s">
        <v>148</v>
      </c>
      <c r="F41" s="7" t="s">
        <v>149</v>
      </c>
      <c r="G41" s="8">
        <v>38452</v>
      </c>
      <c r="H41" s="7" t="s">
        <v>145</v>
      </c>
      <c r="I41" s="7">
        <v>8200</v>
      </c>
      <c r="J41" s="7">
        <f t="shared" si="0"/>
        <v>820</v>
      </c>
      <c r="K41" s="7">
        <v>100</v>
      </c>
      <c r="L41" s="7">
        <v>50</v>
      </c>
      <c r="M41" s="12">
        <f t="shared" si="8"/>
        <v>9020</v>
      </c>
      <c r="O41" s="21" t="b">
        <f t="shared" si="1"/>
        <v>0</v>
      </c>
      <c r="P41" s="22"/>
      <c r="Q41" s="22" t="str">
        <f t="shared" si="2"/>
        <v>500 UP</v>
      </c>
      <c r="R41" s="22" t="str">
        <f t="shared" si="3"/>
        <v>501 TO 1000</v>
      </c>
      <c r="S41" s="22" t="str">
        <f t="shared" si="4"/>
        <v>650.123.2</v>
      </c>
      <c r="T41" s="22" t="str">
        <f t="shared" si="5"/>
        <v>afripp</v>
      </c>
      <c r="U41" s="22" t="b">
        <f t="shared" si="6"/>
        <v>1</v>
      </c>
      <c r="V41" s="23" t="str">
        <f t="shared" si="7"/>
        <v>.123.2234</v>
      </c>
    </row>
    <row r="42" spans="2:22" x14ac:dyDescent="0.3">
      <c r="B42" s="6">
        <v>122</v>
      </c>
      <c r="C42" s="7" t="s">
        <v>150</v>
      </c>
      <c r="D42" s="7" t="s">
        <v>151</v>
      </c>
      <c r="E42" s="7" t="s">
        <v>152</v>
      </c>
      <c r="F42" s="7" t="s">
        <v>153</v>
      </c>
      <c r="G42" s="8">
        <v>37742</v>
      </c>
      <c r="H42" s="7" t="s">
        <v>145</v>
      </c>
      <c r="I42" s="7">
        <v>7900</v>
      </c>
      <c r="J42" s="7">
        <f t="shared" si="0"/>
        <v>790</v>
      </c>
      <c r="K42" s="7">
        <v>100</v>
      </c>
      <c r="L42" s="7">
        <v>50</v>
      </c>
      <c r="M42" s="12">
        <f t="shared" si="8"/>
        <v>8690</v>
      </c>
      <c r="O42" s="21" t="b">
        <f t="shared" si="1"/>
        <v>0</v>
      </c>
      <c r="P42" s="22"/>
      <c r="Q42" s="22" t="str">
        <f t="shared" si="2"/>
        <v>500 UP</v>
      </c>
      <c r="R42" s="22" t="str">
        <f t="shared" si="3"/>
        <v>501 TO 1000</v>
      </c>
      <c r="S42" s="22" t="str">
        <f t="shared" si="4"/>
        <v>650.123.3</v>
      </c>
      <c r="T42" s="22" t="str">
        <f t="shared" si="5"/>
        <v>pkauflin</v>
      </c>
      <c r="U42" s="22" t="b">
        <f t="shared" si="6"/>
        <v>1</v>
      </c>
      <c r="V42" s="23" t="str">
        <f t="shared" si="7"/>
        <v>.123.3234</v>
      </c>
    </row>
    <row r="43" spans="2:22" x14ac:dyDescent="0.3">
      <c r="B43" s="6">
        <v>123</v>
      </c>
      <c r="C43" s="7" t="s">
        <v>154</v>
      </c>
      <c r="D43" s="7" t="s">
        <v>155</v>
      </c>
      <c r="E43" s="7" t="s">
        <v>156</v>
      </c>
      <c r="F43" s="7" t="s">
        <v>157</v>
      </c>
      <c r="G43" s="8">
        <v>38635</v>
      </c>
      <c r="H43" s="7" t="s">
        <v>145</v>
      </c>
      <c r="I43" s="7">
        <v>6500</v>
      </c>
      <c r="J43" s="7">
        <f t="shared" si="0"/>
        <v>650</v>
      </c>
      <c r="K43" s="7">
        <v>100</v>
      </c>
      <c r="L43" s="7">
        <v>50</v>
      </c>
      <c r="M43" s="12">
        <f t="shared" si="8"/>
        <v>7150</v>
      </c>
      <c r="O43" s="21" t="b">
        <f t="shared" si="1"/>
        <v>0</v>
      </c>
      <c r="P43" s="22"/>
      <c r="Q43" s="22" t="str">
        <f t="shared" si="2"/>
        <v>500 UP</v>
      </c>
      <c r="R43" s="22" t="str">
        <f t="shared" si="3"/>
        <v>501 TO 1000</v>
      </c>
      <c r="S43" s="22" t="str">
        <f t="shared" si="4"/>
        <v>650.123.4</v>
      </c>
      <c r="T43" s="22" t="str">
        <f t="shared" si="5"/>
        <v>svollman</v>
      </c>
      <c r="U43" s="22" t="b">
        <f t="shared" si="6"/>
        <v>1</v>
      </c>
      <c r="V43" s="23" t="str">
        <f t="shared" si="7"/>
        <v>.123.4234</v>
      </c>
    </row>
    <row r="44" spans="2:22" x14ac:dyDescent="0.3">
      <c r="B44" s="6">
        <v>124</v>
      </c>
      <c r="C44" s="7" t="s">
        <v>158</v>
      </c>
      <c r="D44" s="7" t="s">
        <v>159</v>
      </c>
      <c r="E44" s="7" t="s">
        <v>160</v>
      </c>
      <c r="F44" s="7" t="s">
        <v>161</v>
      </c>
      <c r="G44" s="8">
        <v>39402</v>
      </c>
      <c r="H44" s="7" t="s">
        <v>145</v>
      </c>
      <c r="I44" s="7">
        <v>5800</v>
      </c>
      <c r="J44" s="7">
        <f t="shared" si="0"/>
        <v>580</v>
      </c>
      <c r="K44" s="7">
        <v>100</v>
      </c>
      <c r="L44" s="7">
        <v>50</v>
      </c>
      <c r="M44" s="12">
        <f t="shared" si="8"/>
        <v>6380</v>
      </c>
      <c r="O44" s="21" t="b">
        <f t="shared" si="1"/>
        <v>0</v>
      </c>
      <c r="P44" s="22"/>
      <c r="Q44" s="22" t="str">
        <f t="shared" si="2"/>
        <v>500 UP</v>
      </c>
      <c r="R44" s="22" t="str">
        <f t="shared" si="3"/>
        <v>501 TO 1000</v>
      </c>
      <c r="S44" s="22" t="str">
        <f t="shared" si="4"/>
        <v>650.123.5</v>
      </c>
      <c r="T44" s="22" t="str">
        <f t="shared" si="5"/>
        <v>kmourgos</v>
      </c>
      <c r="U44" s="22" t="b">
        <f t="shared" si="6"/>
        <v>1</v>
      </c>
      <c r="V44" s="23" t="str">
        <f t="shared" si="7"/>
        <v>.123.5234</v>
      </c>
    </row>
    <row r="45" spans="2:22" x14ac:dyDescent="0.3">
      <c r="B45" s="6">
        <v>125</v>
      </c>
      <c r="C45" s="7" t="s">
        <v>162</v>
      </c>
      <c r="D45" s="7" t="s">
        <v>163</v>
      </c>
      <c r="E45" s="7" t="s">
        <v>164</v>
      </c>
      <c r="F45" s="7" t="s">
        <v>165</v>
      </c>
      <c r="G45" s="8">
        <v>38549</v>
      </c>
      <c r="H45" s="7" t="s">
        <v>166</v>
      </c>
      <c r="I45" s="7">
        <v>3200</v>
      </c>
      <c r="J45" s="7">
        <f t="shared" si="0"/>
        <v>320</v>
      </c>
      <c r="K45" s="7">
        <v>120</v>
      </c>
      <c r="L45" s="7">
        <v>50</v>
      </c>
      <c r="M45" s="12">
        <f t="shared" si="8"/>
        <v>3520</v>
      </c>
      <c r="O45" s="21" t="b">
        <f t="shared" si="1"/>
        <v>0</v>
      </c>
      <c r="P45" s="22"/>
      <c r="Q45" s="22" t="str">
        <f t="shared" si="2"/>
        <v>500 DOWN</v>
      </c>
      <c r="R45" s="22" t="str">
        <f t="shared" si="3"/>
        <v xml:space="preserve"> 101 TO 500</v>
      </c>
      <c r="S45" s="22" t="str">
        <f t="shared" si="4"/>
        <v>650.124.1</v>
      </c>
      <c r="T45" s="22" t="str">
        <f t="shared" si="5"/>
        <v>jnayer</v>
      </c>
      <c r="U45" s="22" t="b">
        <f t="shared" si="6"/>
        <v>0</v>
      </c>
      <c r="V45" s="23" t="str">
        <f t="shared" si="7"/>
        <v>.124.1214</v>
      </c>
    </row>
    <row r="46" spans="2:22" x14ac:dyDescent="0.3">
      <c r="B46" s="6">
        <v>126</v>
      </c>
      <c r="C46" s="7" t="s">
        <v>167</v>
      </c>
      <c r="D46" s="7" t="s">
        <v>168</v>
      </c>
      <c r="E46" s="7" t="s">
        <v>169</v>
      </c>
      <c r="F46" s="7" t="s">
        <v>170</v>
      </c>
      <c r="G46" s="8">
        <v>38988</v>
      </c>
      <c r="H46" s="7" t="s">
        <v>166</v>
      </c>
      <c r="I46" s="7">
        <v>2700</v>
      </c>
      <c r="J46" s="7">
        <f t="shared" si="0"/>
        <v>270</v>
      </c>
      <c r="K46" s="7">
        <v>120</v>
      </c>
      <c r="L46" s="7">
        <v>50</v>
      </c>
      <c r="M46" s="12">
        <f t="shared" si="8"/>
        <v>2970</v>
      </c>
      <c r="O46" s="21" t="b">
        <f t="shared" si="1"/>
        <v>0</v>
      </c>
      <c r="P46" s="22"/>
      <c r="Q46" s="22" t="str">
        <f t="shared" si="2"/>
        <v>500 DOWN</v>
      </c>
      <c r="R46" s="22" t="str">
        <f t="shared" si="3"/>
        <v xml:space="preserve"> 101 TO 500</v>
      </c>
      <c r="S46" s="22" t="str">
        <f t="shared" si="4"/>
        <v>650.124.1</v>
      </c>
      <c r="T46" s="22" t="str">
        <f t="shared" si="5"/>
        <v>imikkili</v>
      </c>
      <c r="U46" s="22" t="b">
        <f t="shared" si="6"/>
        <v>0</v>
      </c>
      <c r="V46" s="23" t="str">
        <f t="shared" si="7"/>
        <v>.124.1224</v>
      </c>
    </row>
    <row r="47" spans="2:22" x14ac:dyDescent="0.3">
      <c r="B47" s="6">
        <v>127</v>
      </c>
      <c r="C47" s="7" t="s">
        <v>171</v>
      </c>
      <c r="D47" s="7" t="s">
        <v>172</v>
      </c>
      <c r="E47" s="7" t="s">
        <v>173</v>
      </c>
      <c r="F47" s="7" t="s">
        <v>174</v>
      </c>
      <c r="G47" s="8">
        <v>39096</v>
      </c>
      <c r="H47" s="7" t="s">
        <v>166</v>
      </c>
      <c r="I47" s="7">
        <v>2400</v>
      </c>
      <c r="J47" s="7">
        <f t="shared" si="0"/>
        <v>240</v>
      </c>
      <c r="K47" s="7">
        <v>120</v>
      </c>
      <c r="L47" s="7">
        <v>50</v>
      </c>
      <c r="M47" s="12">
        <f t="shared" si="8"/>
        <v>2640</v>
      </c>
      <c r="O47" s="21" t="b">
        <f t="shared" si="1"/>
        <v>0</v>
      </c>
      <c r="P47" s="22"/>
      <c r="Q47" s="22" t="str">
        <f t="shared" si="2"/>
        <v>500 DOWN</v>
      </c>
      <c r="R47" s="22" t="str">
        <f t="shared" si="3"/>
        <v xml:space="preserve"> 101 TO 500</v>
      </c>
      <c r="S47" s="22" t="str">
        <f t="shared" si="4"/>
        <v>650.124.1</v>
      </c>
      <c r="T47" s="22" t="str">
        <f t="shared" si="5"/>
        <v>jlandry</v>
      </c>
      <c r="U47" s="22" t="b">
        <f t="shared" si="6"/>
        <v>0</v>
      </c>
      <c r="V47" s="23" t="str">
        <f t="shared" si="7"/>
        <v>.124.1334</v>
      </c>
    </row>
    <row r="48" spans="2:22" x14ac:dyDescent="0.3">
      <c r="B48" s="6">
        <v>128</v>
      </c>
      <c r="C48" s="7" t="s">
        <v>55</v>
      </c>
      <c r="D48" s="7" t="s">
        <v>175</v>
      </c>
      <c r="E48" s="7" t="s">
        <v>176</v>
      </c>
      <c r="F48" s="7" t="s">
        <v>177</v>
      </c>
      <c r="G48" s="8">
        <v>39515</v>
      </c>
      <c r="H48" s="7" t="s">
        <v>166</v>
      </c>
      <c r="I48" s="7">
        <v>2200</v>
      </c>
      <c r="J48" s="7">
        <f t="shared" si="0"/>
        <v>220</v>
      </c>
      <c r="K48" s="7">
        <v>120</v>
      </c>
      <c r="L48" s="7">
        <v>50</v>
      </c>
      <c r="M48" s="12">
        <f t="shared" si="8"/>
        <v>2420</v>
      </c>
      <c r="O48" s="21" t="b">
        <f t="shared" si="1"/>
        <v>0</v>
      </c>
      <c r="P48" s="22"/>
      <c r="Q48" s="22" t="str">
        <f t="shared" si="2"/>
        <v>500 DOWN</v>
      </c>
      <c r="R48" s="22" t="str">
        <f t="shared" si="3"/>
        <v xml:space="preserve"> 101 TO 500</v>
      </c>
      <c r="S48" s="22" t="str">
        <f t="shared" si="4"/>
        <v>650.124.1</v>
      </c>
      <c r="T48" s="22" t="str">
        <f t="shared" si="5"/>
        <v>smarkle</v>
      </c>
      <c r="U48" s="22" t="b">
        <f t="shared" si="6"/>
        <v>0</v>
      </c>
      <c r="V48" s="23" t="str">
        <f t="shared" si="7"/>
        <v>.124.1434</v>
      </c>
    </row>
    <row r="49" spans="2:22" x14ac:dyDescent="0.3">
      <c r="B49" s="6">
        <v>129</v>
      </c>
      <c r="C49" s="7" t="s">
        <v>178</v>
      </c>
      <c r="D49" s="7" t="s">
        <v>179</v>
      </c>
      <c r="E49" s="7" t="s">
        <v>180</v>
      </c>
      <c r="F49" s="7" t="s">
        <v>181</v>
      </c>
      <c r="G49" s="8">
        <v>38584</v>
      </c>
      <c r="H49" s="7" t="s">
        <v>166</v>
      </c>
      <c r="I49" s="7">
        <v>3300</v>
      </c>
      <c r="J49" s="7">
        <f t="shared" si="0"/>
        <v>330</v>
      </c>
      <c r="K49" s="7">
        <v>121</v>
      </c>
      <c r="L49" s="7">
        <v>50</v>
      </c>
      <c r="M49" s="12">
        <f t="shared" si="8"/>
        <v>3630</v>
      </c>
      <c r="O49" s="21" t="b">
        <f t="shared" si="1"/>
        <v>0</v>
      </c>
      <c r="P49" s="22"/>
      <c r="Q49" s="22" t="str">
        <f t="shared" si="2"/>
        <v>500 DOWN</v>
      </c>
      <c r="R49" s="22" t="str">
        <f t="shared" si="3"/>
        <v xml:space="preserve"> 101 TO 500</v>
      </c>
      <c r="S49" s="22" t="str">
        <f t="shared" si="4"/>
        <v>650.124.5</v>
      </c>
      <c r="T49" s="22" t="str">
        <f t="shared" si="5"/>
        <v>lbissot</v>
      </c>
      <c r="U49" s="22" t="b">
        <f t="shared" si="6"/>
        <v>0</v>
      </c>
      <c r="V49" s="23" t="str">
        <f t="shared" si="7"/>
        <v>.124.5234</v>
      </c>
    </row>
    <row r="50" spans="2:22" x14ac:dyDescent="0.3">
      <c r="B50" s="6">
        <v>130</v>
      </c>
      <c r="C50" s="7" t="s">
        <v>182</v>
      </c>
      <c r="D50" s="7" t="s">
        <v>183</v>
      </c>
      <c r="E50" s="7" t="s">
        <v>184</v>
      </c>
      <c r="F50" s="7" t="s">
        <v>185</v>
      </c>
      <c r="G50" s="8">
        <v>38655</v>
      </c>
      <c r="H50" s="7" t="s">
        <v>166</v>
      </c>
      <c r="I50" s="7">
        <v>2800</v>
      </c>
      <c r="J50" s="7">
        <f t="shared" si="0"/>
        <v>280</v>
      </c>
      <c r="K50" s="7">
        <v>121</v>
      </c>
      <c r="L50" s="7">
        <v>50</v>
      </c>
      <c r="M50" s="12">
        <f t="shared" si="8"/>
        <v>3080</v>
      </c>
      <c r="O50" s="21" t="b">
        <f t="shared" si="1"/>
        <v>0</v>
      </c>
      <c r="P50" s="22"/>
      <c r="Q50" s="22" t="str">
        <f t="shared" si="2"/>
        <v>500 DOWN</v>
      </c>
      <c r="R50" s="22" t="str">
        <f t="shared" si="3"/>
        <v xml:space="preserve"> 101 TO 500</v>
      </c>
      <c r="S50" s="22" t="str">
        <f t="shared" si="4"/>
        <v>650.124.6</v>
      </c>
      <c r="T50" s="22" t="str">
        <f t="shared" si="5"/>
        <v>matkinso</v>
      </c>
      <c r="U50" s="22" t="b">
        <f t="shared" si="6"/>
        <v>0</v>
      </c>
      <c r="V50" s="23" t="str">
        <f t="shared" si="7"/>
        <v>.124.6234</v>
      </c>
    </row>
    <row r="51" spans="2:22" x14ac:dyDescent="0.3">
      <c r="B51" s="6">
        <v>131</v>
      </c>
      <c r="C51" s="7" t="s">
        <v>171</v>
      </c>
      <c r="D51" s="7" t="s">
        <v>186</v>
      </c>
      <c r="E51" s="7" t="s">
        <v>187</v>
      </c>
      <c r="F51" s="7" t="s">
        <v>188</v>
      </c>
      <c r="G51" s="8">
        <v>38399</v>
      </c>
      <c r="H51" s="7" t="s">
        <v>166</v>
      </c>
      <c r="I51" s="7">
        <v>2500</v>
      </c>
      <c r="J51" s="7">
        <f t="shared" si="0"/>
        <v>250</v>
      </c>
      <c r="K51" s="7">
        <v>121</v>
      </c>
      <c r="L51" s="7">
        <v>50</v>
      </c>
      <c r="M51" s="12">
        <f t="shared" si="8"/>
        <v>2750</v>
      </c>
      <c r="O51" s="21" t="b">
        <f t="shared" si="1"/>
        <v>0</v>
      </c>
      <c r="P51" s="22"/>
      <c r="Q51" s="22" t="str">
        <f t="shared" si="2"/>
        <v>500 DOWN</v>
      </c>
      <c r="R51" s="22" t="str">
        <f t="shared" si="3"/>
        <v xml:space="preserve"> 101 TO 500</v>
      </c>
      <c r="S51" s="22" t="str">
        <f t="shared" si="4"/>
        <v>650.124.7</v>
      </c>
      <c r="T51" s="22" t="str">
        <f t="shared" si="5"/>
        <v>jamrlow</v>
      </c>
      <c r="U51" s="22" t="b">
        <f t="shared" si="6"/>
        <v>0</v>
      </c>
      <c r="V51" s="23" t="str">
        <f t="shared" si="7"/>
        <v>.124.7234</v>
      </c>
    </row>
    <row r="52" spans="2:22" x14ac:dyDescent="0.3">
      <c r="B52" s="6">
        <v>132</v>
      </c>
      <c r="C52" s="7" t="s">
        <v>189</v>
      </c>
      <c r="D52" s="7" t="s">
        <v>190</v>
      </c>
      <c r="E52" s="7" t="s">
        <v>191</v>
      </c>
      <c r="F52" s="7" t="s">
        <v>192</v>
      </c>
      <c r="G52" s="8">
        <v>39182</v>
      </c>
      <c r="H52" s="7" t="s">
        <v>166</v>
      </c>
      <c r="I52" s="7">
        <v>2100</v>
      </c>
      <c r="J52" s="7">
        <f t="shared" si="0"/>
        <v>210</v>
      </c>
      <c r="K52" s="7">
        <v>121</v>
      </c>
      <c r="L52" s="7">
        <v>50</v>
      </c>
      <c r="M52" s="12">
        <f t="shared" si="8"/>
        <v>2310</v>
      </c>
      <c r="O52" s="21" t="b">
        <f t="shared" si="1"/>
        <v>0</v>
      </c>
      <c r="P52" s="22"/>
      <c r="Q52" s="22" t="str">
        <f t="shared" si="2"/>
        <v>500 DOWN</v>
      </c>
      <c r="R52" s="22" t="str">
        <f t="shared" si="3"/>
        <v xml:space="preserve"> 101 TO 500</v>
      </c>
      <c r="S52" s="22" t="str">
        <f t="shared" si="4"/>
        <v>650.124.8</v>
      </c>
      <c r="T52" s="22" t="str">
        <f t="shared" si="5"/>
        <v>tjolson</v>
      </c>
      <c r="U52" s="22" t="b">
        <f t="shared" si="6"/>
        <v>0</v>
      </c>
      <c r="V52" s="23" t="str">
        <f t="shared" si="7"/>
        <v>.124.8234</v>
      </c>
    </row>
    <row r="53" spans="2:22" x14ac:dyDescent="0.3">
      <c r="B53" s="6">
        <v>133</v>
      </c>
      <c r="C53" s="7" t="s">
        <v>193</v>
      </c>
      <c r="D53" s="7" t="s">
        <v>194</v>
      </c>
      <c r="E53" s="7" t="s">
        <v>195</v>
      </c>
      <c r="F53" s="7" t="s">
        <v>196</v>
      </c>
      <c r="G53" s="8">
        <v>38152</v>
      </c>
      <c r="H53" s="7" t="s">
        <v>166</v>
      </c>
      <c r="I53" s="7">
        <v>3300</v>
      </c>
      <c r="J53" s="7">
        <f t="shared" si="0"/>
        <v>330</v>
      </c>
      <c r="K53" s="7">
        <v>122</v>
      </c>
      <c r="L53" s="7">
        <v>50</v>
      </c>
      <c r="M53" s="12">
        <f t="shared" si="8"/>
        <v>3630</v>
      </c>
      <c r="O53" s="21" t="b">
        <f t="shared" si="1"/>
        <v>0</v>
      </c>
      <c r="P53" s="22"/>
      <c r="Q53" s="22" t="str">
        <f t="shared" si="2"/>
        <v>500 DOWN</v>
      </c>
      <c r="R53" s="22" t="str">
        <f t="shared" si="3"/>
        <v xml:space="preserve"> 101 TO 500</v>
      </c>
      <c r="S53" s="22" t="str">
        <f t="shared" si="4"/>
        <v>650.127.1</v>
      </c>
      <c r="T53" s="22" t="str">
        <f t="shared" si="5"/>
        <v>jmallin</v>
      </c>
      <c r="U53" s="22" t="b">
        <f t="shared" si="6"/>
        <v>0</v>
      </c>
      <c r="V53" s="23" t="str">
        <f t="shared" si="7"/>
        <v>.127.1934</v>
      </c>
    </row>
    <row r="54" spans="2:22" x14ac:dyDescent="0.3">
      <c r="B54" s="6">
        <v>134</v>
      </c>
      <c r="C54" s="7" t="s">
        <v>25</v>
      </c>
      <c r="D54" s="7" t="s">
        <v>197</v>
      </c>
      <c r="E54" s="7" t="s">
        <v>198</v>
      </c>
      <c r="F54" s="7" t="s">
        <v>199</v>
      </c>
      <c r="G54" s="8">
        <v>38955</v>
      </c>
      <c r="H54" s="7" t="s">
        <v>166</v>
      </c>
      <c r="I54" s="7">
        <v>2900</v>
      </c>
      <c r="J54" s="7">
        <f t="shared" si="0"/>
        <v>290</v>
      </c>
      <c r="K54" s="7">
        <v>122</v>
      </c>
      <c r="L54" s="7">
        <v>50</v>
      </c>
      <c r="M54" s="12">
        <f t="shared" si="8"/>
        <v>3190</v>
      </c>
      <c r="O54" s="21" t="b">
        <f t="shared" si="1"/>
        <v>0</v>
      </c>
      <c r="P54" s="22"/>
      <c r="Q54" s="22" t="str">
        <f t="shared" si="2"/>
        <v>500 DOWN</v>
      </c>
      <c r="R54" s="22" t="str">
        <f t="shared" si="3"/>
        <v xml:space="preserve"> 101 TO 500</v>
      </c>
      <c r="S54" s="22" t="str">
        <f t="shared" si="4"/>
        <v>650.127.1</v>
      </c>
      <c r="T54" s="22" t="str">
        <f t="shared" si="5"/>
        <v>mrogers</v>
      </c>
      <c r="U54" s="22" t="b">
        <f t="shared" si="6"/>
        <v>0</v>
      </c>
      <c r="V54" s="23" t="str">
        <f t="shared" si="7"/>
        <v>.127.1834</v>
      </c>
    </row>
    <row r="55" spans="2:22" x14ac:dyDescent="0.3">
      <c r="B55" s="6">
        <v>135</v>
      </c>
      <c r="C55" s="7" t="s">
        <v>200</v>
      </c>
      <c r="D55" s="7" t="s">
        <v>201</v>
      </c>
      <c r="E55" s="7" t="s">
        <v>202</v>
      </c>
      <c r="F55" s="7" t="s">
        <v>203</v>
      </c>
      <c r="G55" s="8">
        <v>39428</v>
      </c>
      <c r="H55" s="7" t="s">
        <v>166</v>
      </c>
      <c r="I55" s="7">
        <v>2400</v>
      </c>
      <c r="J55" s="7">
        <f t="shared" si="0"/>
        <v>240</v>
      </c>
      <c r="K55" s="7">
        <v>100</v>
      </c>
      <c r="L55" s="7">
        <v>50</v>
      </c>
      <c r="M55" s="12">
        <f t="shared" si="8"/>
        <v>2640</v>
      </c>
      <c r="O55" s="21" t="b">
        <f t="shared" si="1"/>
        <v>0</v>
      </c>
      <c r="P55" s="22"/>
      <c r="Q55" s="22" t="str">
        <f t="shared" si="2"/>
        <v>500 DOWN</v>
      </c>
      <c r="R55" s="22" t="str">
        <f t="shared" si="3"/>
        <v xml:space="preserve"> 101 TO 500</v>
      </c>
      <c r="S55" s="22" t="str">
        <f t="shared" si="4"/>
        <v>650.127.1</v>
      </c>
      <c r="T55" s="22" t="str">
        <f t="shared" si="5"/>
        <v>kgee</v>
      </c>
      <c r="U55" s="22" t="b">
        <f t="shared" si="6"/>
        <v>1</v>
      </c>
      <c r="V55" s="23" t="str">
        <f t="shared" si="7"/>
        <v>.127.1734</v>
      </c>
    </row>
    <row r="56" spans="2:22" x14ac:dyDescent="0.3">
      <c r="B56" s="6">
        <v>136</v>
      </c>
      <c r="C56" s="7" t="s">
        <v>204</v>
      </c>
      <c r="D56" s="7" t="s">
        <v>205</v>
      </c>
      <c r="E56" s="7" t="s">
        <v>206</v>
      </c>
      <c r="F56" s="7" t="s">
        <v>207</v>
      </c>
      <c r="G56" s="8">
        <v>39484</v>
      </c>
      <c r="H56" s="7" t="s">
        <v>166</v>
      </c>
      <c r="I56" s="7">
        <v>2200</v>
      </c>
      <c r="J56" s="7">
        <f t="shared" si="0"/>
        <v>220</v>
      </c>
      <c r="K56" s="7">
        <v>122</v>
      </c>
      <c r="L56" s="7">
        <v>50</v>
      </c>
      <c r="M56" s="12">
        <f t="shared" si="8"/>
        <v>2420</v>
      </c>
      <c r="O56" s="21" t="b">
        <f t="shared" si="1"/>
        <v>0</v>
      </c>
      <c r="P56" s="22"/>
      <c r="Q56" s="22" t="str">
        <f t="shared" si="2"/>
        <v>500 DOWN</v>
      </c>
      <c r="R56" s="22" t="str">
        <f t="shared" si="3"/>
        <v xml:space="preserve"> 101 TO 500</v>
      </c>
      <c r="S56" s="22" t="str">
        <f t="shared" si="4"/>
        <v>650.127.1</v>
      </c>
      <c r="T56" s="22" t="str">
        <f t="shared" si="5"/>
        <v>hphiltan</v>
      </c>
      <c r="U56" s="22" t="b">
        <f t="shared" si="6"/>
        <v>0</v>
      </c>
      <c r="V56" s="23" t="str">
        <f t="shared" si="7"/>
        <v>.127.1634</v>
      </c>
    </row>
    <row r="57" spans="2:22" x14ac:dyDescent="0.3">
      <c r="B57" s="6">
        <v>137</v>
      </c>
      <c r="C57" s="7" t="s">
        <v>208</v>
      </c>
      <c r="D57" s="7" t="s">
        <v>209</v>
      </c>
      <c r="E57" s="7" t="s">
        <v>210</v>
      </c>
      <c r="F57" s="7" t="s">
        <v>211</v>
      </c>
      <c r="G57" s="8">
        <v>37816</v>
      </c>
      <c r="H57" s="7" t="s">
        <v>166</v>
      </c>
      <c r="I57" s="7">
        <v>3600</v>
      </c>
      <c r="J57" s="7">
        <f t="shared" si="0"/>
        <v>360</v>
      </c>
      <c r="K57" s="7">
        <v>123</v>
      </c>
      <c r="L57" s="7">
        <v>50</v>
      </c>
      <c r="M57" s="12">
        <f t="shared" si="8"/>
        <v>3960</v>
      </c>
      <c r="O57" s="21" t="b">
        <f t="shared" si="1"/>
        <v>0</v>
      </c>
      <c r="P57" s="22"/>
      <c r="Q57" s="22" t="str">
        <f t="shared" si="2"/>
        <v>500 DOWN</v>
      </c>
      <c r="R57" s="22" t="str">
        <f t="shared" si="3"/>
        <v xml:space="preserve"> 101 TO 500</v>
      </c>
      <c r="S57" s="22" t="str">
        <f t="shared" si="4"/>
        <v>650.121.1</v>
      </c>
      <c r="T57" s="22" t="str">
        <f t="shared" si="5"/>
        <v>rladwig</v>
      </c>
      <c r="U57" s="22" t="b">
        <f t="shared" si="6"/>
        <v>0</v>
      </c>
      <c r="V57" s="23" t="str">
        <f t="shared" si="7"/>
        <v>.121.1234</v>
      </c>
    </row>
    <row r="58" spans="2:22" x14ac:dyDescent="0.3">
      <c r="B58" s="6">
        <v>138</v>
      </c>
      <c r="C58" s="7" t="s">
        <v>212</v>
      </c>
      <c r="D58" s="7" t="s">
        <v>213</v>
      </c>
      <c r="E58" s="7" t="s">
        <v>214</v>
      </c>
      <c r="F58" s="7" t="s">
        <v>215</v>
      </c>
      <c r="G58" s="8">
        <v>38651</v>
      </c>
      <c r="H58" s="7" t="s">
        <v>166</v>
      </c>
      <c r="I58" s="7">
        <v>3200</v>
      </c>
      <c r="J58" s="7">
        <f t="shared" si="0"/>
        <v>320</v>
      </c>
      <c r="K58" s="7">
        <v>123</v>
      </c>
      <c r="L58" s="7">
        <v>50</v>
      </c>
      <c r="M58" s="12">
        <f t="shared" si="8"/>
        <v>3520</v>
      </c>
      <c r="O58" s="21" t="b">
        <f t="shared" si="1"/>
        <v>0</v>
      </c>
      <c r="P58" s="22"/>
      <c r="Q58" s="22" t="str">
        <f t="shared" si="2"/>
        <v>500 DOWN</v>
      </c>
      <c r="R58" s="22" t="str">
        <f t="shared" si="3"/>
        <v xml:space="preserve"> 101 TO 500</v>
      </c>
      <c r="S58" s="22" t="str">
        <f t="shared" si="4"/>
        <v>650.121.2</v>
      </c>
      <c r="T58" s="22" t="str">
        <f t="shared" si="5"/>
        <v>sstiles</v>
      </c>
      <c r="U58" s="22" t="b">
        <f t="shared" si="6"/>
        <v>0</v>
      </c>
      <c r="V58" s="23" t="str">
        <f t="shared" si="7"/>
        <v>.121.2034</v>
      </c>
    </row>
    <row r="59" spans="2:22" x14ac:dyDescent="0.3">
      <c r="B59" s="6">
        <v>139</v>
      </c>
      <c r="C59" s="7" t="s">
        <v>100</v>
      </c>
      <c r="D59" s="7" t="s">
        <v>216</v>
      </c>
      <c r="E59" s="7" t="s">
        <v>217</v>
      </c>
      <c r="F59" s="7" t="s">
        <v>218</v>
      </c>
      <c r="G59" s="8">
        <v>38760</v>
      </c>
      <c r="H59" s="7" t="s">
        <v>166</v>
      </c>
      <c r="I59" s="7">
        <v>2700</v>
      </c>
      <c r="J59" s="7">
        <f t="shared" si="0"/>
        <v>270</v>
      </c>
      <c r="K59" s="7">
        <v>123</v>
      </c>
      <c r="L59" s="7">
        <v>50</v>
      </c>
      <c r="M59" s="12">
        <f t="shared" si="8"/>
        <v>2970</v>
      </c>
      <c r="O59" s="21" t="b">
        <f t="shared" si="1"/>
        <v>0</v>
      </c>
      <c r="P59" s="22"/>
      <c r="Q59" s="22" t="str">
        <f t="shared" si="2"/>
        <v>500 DOWN</v>
      </c>
      <c r="R59" s="22" t="str">
        <f t="shared" si="3"/>
        <v xml:space="preserve"> 101 TO 500</v>
      </c>
      <c r="S59" s="22" t="str">
        <f t="shared" si="4"/>
        <v>650.121.2</v>
      </c>
      <c r="T59" s="22" t="str">
        <f t="shared" si="5"/>
        <v>jseo</v>
      </c>
      <c r="U59" s="22" t="b">
        <f t="shared" si="6"/>
        <v>0</v>
      </c>
      <c r="V59" s="23" t="str">
        <f t="shared" si="7"/>
        <v>.121.2019</v>
      </c>
    </row>
    <row r="60" spans="2:22" ht="15" thickBot="1" x14ac:dyDescent="0.35">
      <c r="B60" s="9">
        <v>140</v>
      </c>
      <c r="C60" s="10" t="s">
        <v>219</v>
      </c>
      <c r="D60" s="10" t="s">
        <v>220</v>
      </c>
      <c r="E60" s="10" t="s">
        <v>221</v>
      </c>
      <c r="F60" s="10" t="s">
        <v>222</v>
      </c>
      <c r="G60" s="11">
        <v>38813</v>
      </c>
      <c r="H60" s="10" t="s">
        <v>166</v>
      </c>
      <c r="I60" s="10">
        <v>2500</v>
      </c>
      <c r="J60" s="10">
        <f t="shared" si="0"/>
        <v>250</v>
      </c>
      <c r="K60" s="10">
        <v>123</v>
      </c>
      <c r="L60" s="10">
        <v>50</v>
      </c>
      <c r="M60" s="13">
        <f t="shared" si="8"/>
        <v>2750</v>
      </c>
      <c r="O60" s="24" t="b">
        <f t="shared" si="1"/>
        <v>0</v>
      </c>
      <c r="P60" s="25"/>
      <c r="Q60" s="25" t="str">
        <f t="shared" si="2"/>
        <v>500 DOWN</v>
      </c>
      <c r="R60" s="25" t="str">
        <f t="shared" si="3"/>
        <v xml:space="preserve"> 101 TO 500</v>
      </c>
      <c r="S60" s="25" t="str">
        <f t="shared" si="4"/>
        <v>650.121.1</v>
      </c>
      <c r="T60" s="25" t="str">
        <f t="shared" si="5"/>
        <v>jpatel</v>
      </c>
      <c r="U60" s="25" t="b">
        <f t="shared" si="6"/>
        <v>0</v>
      </c>
      <c r="V60" s="26" t="str">
        <f t="shared" si="7"/>
        <v>.121.1834</v>
      </c>
    </row>
    <row r="61" spans="2:22" x14ac:dyDescent="0.3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2:22" ht="15" thickBot="1" x14ac:dyDescent="0.3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2:22" ht="19.2" thickBot="1" x14ac:dyDescent="0.35">
      <c r="F63" s="56" t="s">
        <v>245</v>
      </c>
      <c r="G63" s="57"/>
      <c r="H63" s="58"/>
      <c r="J63" s="66" t="s">
        <v>246</v>
      </c>
      <c r="K63" s="67"/>
      <c r="R63" s="27" t="s">
        <v>235</v>
      </c>
      <c r="S63" s="30">
        <f>AVERAGE(M11:M60)</f>
        <v>6800.5519999999997</v>
      </c>
    </row>
    <row r="64" spans="2:22" ht="18" thickBot="1" x14ac:dyDescent="0.35">
      <c r="F64" s="59"/>
      <c r="G64" s="60"/>
      <c r="H64" s="61"/>
      <c r="K64" s="1"/>
      <c r="L64" s="1"/>
      <c r="M64" s="17" t="s">
        <v>224</v>
      </c>
      <c r="N64" s="1"/>
      <c r="U64" s="28" t="s">
        <v>236</v>
      </c>
      <c r="V64" s="31">
        <f>AVERAGEIF(L11:L60,L11,M11:M60)</f>
        <v>4093.913043478261</v>
      </c>
    </row>
    <row r="65" spans="6:22" ht="18" thickBot="1" x14ac:dyDescent="0.4">
      <c r="F65" s="62" t="s">
        <v>0</v>
      </c>
      <c r="G65" s="64" t="s">
        <v>1</v>
      </c>
      <c r="H65" s="65" t="s">
        <v>224</v>
      </c>
      <c r="J65" s="62" t="s">
        <v>0</v>
      </c>
      <c r="K65" s="63" t="s">
        <v>246</v>
      </c>
      <c r="R65" s="28" t="s">
        <v>237</v>
      </c>
      <c r="S65" s="31">
        <f>AVERAGEIFS(M11:M60,L11:L60,L58,K11:K60,K59)</f>
        <v>3300</v>
      </c>
    </row>
    <row r="66" spans="6:22" ht="17.399999999999999" x14ac:dyDescent="0.3">
      <c r="F66" s="47">
        <v>138</v>
      </c>
      <c r="G66" s="48" t="str">
        <f>VLOOKUP(F66,B11:M60,2,0)</f>
        <v>Stephen</v>
      </c>
      <c r="H66" s="49">
        <f>VLOOKUP(F66,B11:M60,12,0)</f>
        <v>3520</v>
      </c>
      <c r="J66" s="47">
        <v>45</v>
      </c>
      <c r="K66" s="49">
        <f>HLOOKUP($M$64,$B$10:$M$60,J66,0)</f>
        <v>3190</v>
      </c>
      <c r="L66" s="1"/>
      <c r="M66" s="1"/>
      <c r="T66" s="28" t="s">
        <v>238</v>
      </c>
      <c r="U66" s="31">
        <f>COUNT(B11:M60)</f>
        <v>346</v>
      </c>
    </row>
    <row r="67" spans="6:22" ht="17.399999999999999" x14ac:dyDescent="0.3">
      <c r="F67" s="50">
        <v>110</v>
      </c>
      <c r="G67" s="51" t="str">
        <f t="shared" ref="G67:G71" si="9">VLOOKUP(F67,B12:M61,2,0)</f>
        <v>John</v>
      </c>
      <c r="H67" s="52">
        <f t="shared" ref="H67:H71" si="10">VLOOKUP(F67,B12:M61,12,0)</f>
        <v>9020</v>
      </c>
      <c r="J67" s="50">
        <v>5</v>
      </c>
      <c r="K67" s="52">
        <f>HLOOKUP($M$64,$B$10:$M$60,J67,0)</f>
        <v>14300</v>
      </c>
      <c r="L67" s="1"/>
      <c r="M67" s="1"/>
      <c r="T67" s="28" t="s">
        <v>239</v>
      </c>
      <c r="U67" s="31">
        <f>COUNTA(B11:M60)</f>
        <v>596</v>
      </c>
    </row>
    <row r="68" spans="6:22" ht="17.399999999999999" x14ac:dyDescent="0.3">
      <c r="F68" s="50">
        <v>201</v>
      </c>
      <c r="G68" s="51" t="str">
        <f t="shared" si="9"/>
        <v>Michael</v>
      </c>
      <c r="H68" s="52">
        <f t="shared" si="10"/>
        <v>14300</v>
      </c>
      <c r="J68" s="50">
        <v>41</v>
      </c>
      <c r="K68" s="52">
        <f t="shared" ref="K68:K71" si="11">HLOOKUP($M$64,$B$10:$M$60,J68,0)</f>
        <v>3080</v>
      </c>
      <c r="L68" s="1"/>
      <c r="M68" s="1"/>
      <c r="T68" s="28" t="s">
        <v>240</v>
      </c>
      <c r="U68" s="31">
        <f>COUNTBLANK(B11:M60)</f>
        <v>4</v>
      </c>
    </row>
    <row r="69" spans="6:22" ht="17.399999999999999" x14ac:dyDescent="0.3">
      <c r="F69" s="50">
        <v>101</v>
      </c>
      <c r="G69" s="51" t="str">
        <f t="shared" si="9"/>
        <v>Neena</v>
      </c>
      <c r="H69" s="52">
        <f t="shared" si="10"/>
        <v>18700</v>
      </c>
      <c r="J69" s="50">
        <v>10</v>
      </c>
      <c r="K69" s="52">
        <f t="shared" si="11"/>
        <v>9130</v>
      </c>
      <c r="L69" s="1"/>
      <c r="M69" s="1"/>
      <c r="T69" s="28" t="s">
        <v>241</v>
      </c>
      <c r="U69" s="31">
        <f>COUNTIF(L11:L60,L34)</f>
        <v>6</v>
      </c>
    </row>
    <row r="70" spans="6:22" ht="17.399999999999999" x14ac:dyDescent="0.3">
      <c r="F70" s="50">
        <v>140</v>
      </c>
      <c r="G70" s="51" t="str">
        <f t="shared" si="9"/>
        <v>Joshua</v>
      </c>
      <c r="H70" s="52">
        <f t="shared" si="10"/>
        <v>2750</v>
      </c>
      <c r="J70" s="50">
        <v>25</v>
      </c>
      <c r="K70" s="52">
        <f t="shared" si="11"/>
        <v>12100</v>
      </c>
      <c r="L70" s="1"/>
      <c r="M70" s="1"/>
      <c r="N70" s="1"/>
      <c r="U70" s="28" t="s">
        <v>242</v>
      </c>
      <c r="V70" s="31">
        <f>COUNTIFS(L11:L60,L50,K11:K60,K59)</f>
        <v>4</v>
      </c>
    </row>
    <row r="71" spans="6:22" ht="18" thickBot="1" x14ac:dyDescent="0.35">
      <c r="F71" s="53">
        <v>125</v>
      </c>
      <c r="G71" s="54" t="str">
        <f t="shared" si="9"/>
        <v>Julia</v>
      </c>
      <c r="H71" s="55">
        <f t="shared" si="10"/>
        <v>3520</v>
      </c>
      <c r="J71" s="53">
        <v>30</v>
      </c>
      <c r="K71" s="55">
        <f t="shared" si="11"/>
        <v>2750</v>
      </c>
      <c r="L71" s="1"/>
      <c r="M71" s="1"/>
      <c r="N71" s="1"/>
      <c r="U71" s="28" t="s">
        <v>229</v>
      </c>
      <c r="V71" s="31">
        <f>MAX(M11:M60)</f>
        <v>26400</v>
      </c>
    </row>
    <row r="72" spans="6:22" ht="17.399999999999999" x14ac:dyDescent="0.3">
      <c r="G72" s="1"/>
      <c r="K72" s="1"/>
      <c r="L72" s="1"/>
      <c r="M72" s="1"/>
      <c r="N72" s="1"/>
      <c r="U72" s="28" t="s">
        <v>230</v>
      </c>
      <c r="V72" s="31">
        <f>MIN(M11:M60)</f>
        <v>2310</v>
      </c>
    </row>
    <row r="73" spans="6:22" ht="17.399999999999999" x14ac:dyDescent="0.3">
      <c r="G73" s="1"/>
      <c r="K73" s="1"/>
      <c r="L73" s="1"/>
      <c r="M73" s="1"/>
      <c r="N73" s="1"/>
      <c r="U73" s="28" t="s">
        <v>232</v>
      </c>
      <c r="V73" s="31">
        <f>SUM(M11:M60)</f>
        <v>340027.6</v>
      </c>
    </row>
    <row r="74" spans="6:22" ht="17.399999999999999" x14ac:dyDescent="0.3">
      <c r="G74" s="1"/>
      <c r="K74" s="1"/>
      <c r="L74" s="1"/>
      <c r="M74" s="1"/>
      <c r="N74" s="1"/>
      <c r="U74" s="28" t="s">
        <v>243</v>
      </c>
      <c r="V74" s="31">
        <f>SUMIF(L11:L60,L21,M11:M60)</f>
        <v>63800</v>
      </c>
    </row>
    <row r="75" spans="6:22" ht="17.399999999999999" x14ac:dyDescent="0.3">
      <c r="G75" s="1"/>
      <c r="K75" s="1"/>
      <c r="L75" s="1"/>
      <c r="M75" s="1"/>
      <c r="N75" s="1"/>
      <c r="U75" s="28" t="s">
        <v>233</v>
      </c>
      <c r="V75" s="31">
        <f>SUMIFS(M11:M60,L11:L60,L29,K11:K60,K29)</f>
        <v>27500</v>
      </c>
    </row>
    <row r="76" spans="6:22" ht="16.2" thickBot="1" x14ac:dyDescent="0.35">
      <c r="G76" s="1"/>
      <c r="K76" s="1"/>
      <c r="L76" s="1"/>
      <c r="M76" s="1"/>
      <c r="N76" s="1"/>
      <c r="U76" s="29"/>
      <c r="V76" s="32"/>
    </row>
    <row r="77" spans="6:22" x14ac:dyDescent="0.3">
      <c r="K77" s="1"/>
      <c r="L77" s="1"/>
      <c r="M77" s="1"/>
      <c r="N77" s="1"/>
    </row>
    <row r="78" spans="6:22" ht="14.4" customHeight="1" x14ac:dyDescent="0.3">
      <c r="K78" s="1"/>
      <c r="L78" s="1"/>
      <c r="M78" s="1"/>
      <c r="N78" s="1"/>
    </row>
    <row r="79" spans="6:22" ht="14.4" customHeight="1" x14ac:dyDescent="0.3">
      <c r="K79" s="1"/>
      <c r="L79" s="1"/>
      <c r="M79" s="1"/>
      <c r="N79" s="1"/>
    </row>
    <row r="80" spans="6:22" ht="14.4" customHeight="1" x14ac:dyDescent="0.3">
      <c r="K80" s="1"/>
      <c r="L80" s="1"/>
      <c r="M80" s="1"/>
      <c r="N80" s="1"/>
    </row>
    <row r="81" spans="11:14" ht="14.4" customHeight="1" x14ac:dyDescent="0.3">
      <c r="K81" s="1"/>
      <c r="L81" s="1"/>
      <c r="M81" s="1"/>
      <c r="N81" s="1"/>
    </row>
    <row r="82" spans="11:14" ht="14.4" customHeight="1" x14ac:dyDescent="0.3">
      <c r="K82" s="1"/>
      <c r="L82" s="1"/>
      <c r="M82" s="1"/>
      <c r="N82" s="1"/>
    </row>
    <row r="83" spans="11:14" ht="14.4" customHeight="1" x14ac:dyDescent="0.3">
      <c r="K83" s="1"/>
      <c r="L83" s="1"/>
      <c r="M83" s="1"/>
      <c r="N83" s="1"/>
    </row>
    <row r="84" spans="11:14" ht="14.4" customHeight="1" x14ac:dyDescent="0.3">
      <c r="K84" s="1"/>
      <c r="L84" s="1"/>
      <c r="M84" s="1"/>
      <c r="N84" s="1"/>
    </row>
    <row r="85" spans="11:14" ht="14.4" customHeight="1" x14ac:dyDescent="0.3">
      <c r="K85" s="1"/>
      <c r="L85" s="1"/>
      <c r="M85" s="1"/>
      <c r="N85" s="1"/>
    </row>
    <row r="86" spans="11:14" ht="14.4" customHeight="1" x14ac:dyDescent="0.3">
      <c r="K86" s="1"/>
      <c r="L86" s="1"/>
      <c r="M86" s="1"/>
      <c r="N86" s="1"/>
    </row>
    <row r="87" spans="11:14" ht="14.4" customHeight="1" x14ac:dyDescent="0.3">
      <c r="K87" s="1"/>
      <c r="L87" s="1"/>
      <c r="M87" s="1"/>
      <c r="N87" s="1"/>
    </row>
    <row r="88" spans="11:14" ht="14.4" customHeight="1" x14ac:dyDescent="0.3">
      <c r="K88" s="1"/>
      <c r="L88" s="1"/>
      <c r="M88" s="1"/>
      <c r="N88" s="1"/>
    </row>
    <row r="89" spans="11:14" ht="14.4" customHeight="1" x14ac:dyDescent="0.3">
      <c r="K89" s="1"/>
      <c r="L89" s="1"/>
      <c r="M89" s="1"/>
      <c r="N89" s="1"/>
    </row>
    <row r="90" spans="11:14" ht="14.4" customHeight="1" x14ac:dyDescent="0.3">
      <c r="K90" s="1"/>
      <c r="L90" s="1"/>
      <c r="M90" s="1"/>
      <c r="N90" s="1"/>
    </row>
    <row r="91" spans="11:14" ht="15" customHeight="1" x14ac:dyDescent="0.3">
      <c r="K91" s="1"/>
      <c r="L91" s="1"/>
      <c r="M91" s="1"/>
      <c r="N91" s="1"/>
    </row>
    <row r="92" spans="11:14" x14ac:dyDescent="0.3">
      <c r="K92" s="1"/>
      <c r="L92" s="1"/>
      <c r="M92" s="1"/>
      <c r="N92" s="1"/>
    </row>
    <row r="93" spans="11:14" x14ac:dyDescent="0.3">
      <c r="K93" s="1"/>
      <c r="L93" s="1"/>
      <c r="M93" s="1"/>
      <c r="N93" s="1"/>
    </row>
    <row r="94" spans="11:14" x14ac:dyDescent="0.3">
      <c r="K94" s="1"/>
      <c r="L94" s="1"/>
      <c r="M94" s="1"/>
      <c r="N94" s="1"/>
    </row>
    <row r="95" spans="11:14" x14ac:dyDescent="0.3">
      <c r="K95" s="1"/>
      <c r="L95" s="1"/>
      <c r="M95" s="1"/>
      <c r="N95" s="1"/>
    </row>
  </sheetData>
  <mergeCells count="12">
    <mergeCell ref="B6:L7"/>
    <mergeCell ref="F63:H63"/>
    <mergeCell ref="F64:H64"/>
    <mergeCell ref="J63:K63"/>
    <mergeCell ref="T9:T10"/>
    <mergeCell ref="U9:U10"/>
    <mergeCell ref="V9:V10"/>
    <mergeCell ref="O9:O10"/>
    <mergeCell ref="P9:P10"/>
    <mergeCell ref="Q9:Q10"/>
    <mergeCell ref="R9:R10"/>
    <mergeCell ref="S9:S10"/>
  </mergeCells>
  <conditionalFormatting sqref="B10:M10 Q9:V9 O9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{3E44D17F-93F8-4A7E-8734-800E3C48ED89}</x14:id>
        </ext>
      </extLst>
    </cfRule>
  </conditionalFormatting>
  <conditionalFormatting sqref="F65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{378FDEDB-2322-46A1-B3DE-4EE32FB68381}</x14:id>
        </ext>
      </extLst>
    </cfRule>
  </conditionalFormatting>
  <conditionalFormatting sqref="G65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{7C0AA2DF-6996-42DE-A89A-74A55D5CA316}</x14:id>
        </ext>
      </extLst>
    </cfRule>
  </conditionalFormatting>
  <conditionalFormatting sqref="H65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{9D99E2D3-BC03-423D-B046-CE8E19912DAC}</x14:id>
        </ext>
      </extLst>
    </cfRule>
  </conditionalFormatting>
  <conditionalFormatting sqref="J6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{9529C0B8-CC7A-4D96-9259-9B8F7F6EF8D8}</x14:id>
        </ext>
      </extLst>
    </cfRule>
  </conditionalFormatting>
  <conditionalFormatting sqref="M64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{6DC33631-5062-45EB-BD9C-846A927A3EE7}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E44D17F-93F8-4A7E-8734-800E3C48ED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B10:M10 Q9:V9 O9</xm:sqref>
        </x14:conditionalFormatting>
        <x14:conditionalFormatting xmlns:xm="http://schemas.microsoft.com/office/excel/2006/main">
          <x14:cfRule type="dataBar" id="{378FDEDB-2322-46A1-B3DE-4EE32FB683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F65</xm:sqref>
        </x14:conditionalFormatting>
        <x14:conditionalFormatting xmlns:xm="http://schemas.microsoft.com/office/excel/2006/main">
          <x14:cfRule type="dataBar" id="{7C0AA2DF-6996-42DE-A89A-74A55D5CA3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G65</xm:sqref>
        </x14:conditionalFormatting>
        <x14:conditionalFormatting xmlns:xm="http://schemas.microsoft.com/office/excel/2006/main">
          <x14:cfRule type="dataBar" id="{9D99E2D3-BC03-423D-B046-CE8E19912D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H65</xm:sqref>
        </x14:conditionalFormatting>
        <x14:conditionalFormatting xmlns:xm="http://schemas.microsoft.com/office/excel/2006/main">
          <x14:cfRule type="dataBar" id="{9529C0B8-CC7A-4D96-9259-9B8F7F6EF8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J65</xm:sqref>
        </x14:conditionalFormatting>
        <x14:conditionalFormatting xmlns:xm="http://schemas.microsoft.com/office/excel/2006/main">
          <x14:cfRule type="dataBar" id="{6DC33631-5062-45EB-BD9C-846A927A3E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PIVOTCHART AND TABLE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Mihir</dc:creator>
  <cp:lastModifiedBy>Mihir</cp:lastModifiedBy>
  <dcterms:created xsi:type="dcterms:W3CDTF">2023-05-07T11:58:37Z</dcterms:created>
  <dcterms:modified xsi:type="dcterms:W3CDTF">2023-05-08T04:54:03Z</dcterms:modified>
</cp:coreProperties>
</file>