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MPLABXProjects\SerialCop4P\"/>
    </mc:Choice>
  </mc:AlternateContent>
  <xr:revisionPtr revIDLastSave="0" documentId="13_ncr:1_{E96C19A7-B599-4135-A4C7-3818314ACDB8}" xr6:coauthVersionLast="43" xr6:coauthVersionMax="43" xr10:uidLastSave="{00000000-0000-0000-0000-000000000000}"/>
  <bookViews>
    <workbookView xWindow="-120" yWindow="-120" windowWidth="29040" windowHeight="16440" activeTab="1" xr2:uid="{9C70A16A-12F0-491F-9F17-839333B215EC}"/>
  </bookViews>
  <sheets>
    <sheet name="Foglio1" sheetId="1" r:id="rId1"/>
    <sheet name="Disp7seg" sheetId="2" r:id="rId2"/>
  </sheets>
  <definedNames>
    <definedName name="PORTSet">Foglio1!$M$1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2" l="1"/>
  <c r="C20" i="2"/>
  <c r="D20" i="2"/>
  <c r="E20" i="2"/>
  <c r="F20" i="2"/>
  <c r="G20" i="2"/>
  <c r="H20" i="2"/>
  <c r="A20" i="2"/>
  <c r="AF2" i="2"/>
  <c r="R3" i="2" a="1"/>
  <c r="R4" i="2" a="1"/>
  <c r="R4" i="2"/>
  <c r="R5" i="2" a="1"/>
  <c r="R6" i="2" a="1"/>
  <c r="R7" i="2" a="1"/>
  <c r="R7" i="2" s="1"/>
  <c r="R8" i="2" a="1"/>
  <c r="R9" i="2" a="1"/>
  <c r="R10" i="2" a="1"/>
  <c r="R11" i="2" a="1"/>
  <c r="R11" i="2" s="1"/>
  <c r="R12" i="2" a="1"/>
  <c r="R12" i="2"/>
  <c r="R13" i="2" a="1"/>
  <c r="R14" i="2" a="1"/>
  <c r="R14" i="2"/>
  <c r="R15" i="2" a="1"/>
  <c r="R15" i="2" s="1"/>
  <c r="R16" i="2" a="1"/>
  <c r="R16" i="2"/>
  <c r="R17" i="2" a="1"/>
  <c r="R17" i="2" s="1"/>
  <c r="R2" i="2" a="1"/>
  <c r="R2" i="2" s="1"/>
  <c r="C18" i="2"/>
  <c r="D18" i="2" s="1"/>
  <c r="E18" i="2" s="1"/>
  <c r="F18" i="2" s="1"/>
  <c r="G18" i="2" s="1"/>
  <c r="H18" i="2" s="1"/>
  <c r="B18" i="2"/>
  <c r="U35" i="2"/>
  <c r="T35" i="2"/>
  <c r="U34" i="2"/>
  <c r="T34" i="2"/>
  <c r="U33" i="2"/>
  <c r="T33" i="2"/>
  <c r="U32" i="2"/>
  <c r="T32" i="2"/>
  <c r="U31" i="2"/>
  <c r="T31" i="2"/>
  <c r="U30" i="2"/>
  <c r="T30" i="2"/>
  <c r="U29" i="2"/>
  <c r="T29" i="2"/>
  <c r="U28" i="2"/>
  <c r="T28" i="2"/>
  <c r="U27" i="2"/>
  <c r="T27" i="2"/>
  <c r="U26" i="2"/>
  <c r="T26" i="2"/>
  <c r="U25" i="2"/>
  <c r="T25" i="2"/>
  <c r="U24" i="2"/>
  <c r="T24" i="2"/>
  <c r="U23" i="2"/>
  <c r="T23" i="2"/>
  <c r="U22" i="2"/>
  <c r="T22" i="2"/>
  <c r="U21" i="2"/>
  <c r="T21" i="2"/>
  <c r="U20" i="2"/>
  <c r="T20" i="2"/>
  <c r="Q17" i="2"/>
  <c r="M17" i="2"/>
  <c r="Q16" i="2"/>
  <c r="M16" i="2"/>
  <c r="Q15" i="2"/>
  <c r="M15" i="2"/>
  <c r="Q14" i="2"/>
  <c r="M14" i="2"/>
  <c r="Q13" i="2"/>
  <c r="M13" i="2"/>
  <c r="Q12" i="2"/>
  <c r="M12" i="2"/>
  <c r="Q11" i="2"/>
  <c r="M11" i="2"/>
  <c r="Q10" i="2"/>
  <c r="M10" i="2"/>
  <c r="Q9" i="2"/>
  <c r="M9" i="2"/>
  <c r="Q8" i="2"/>
  <c r="M8" i="2"/>
  <c r="Q7" i="2"/>
  <c r="M7" i="2"/>
  <c r="Q6" i="2"/>
  <c r="M6" i="2"/>
  <c r="Q5" i="2"/>
  <c r="M5" i="2"/>
  <c r="Q4" i="2"/>
  <c r="M4" i="2"/>
  <c r="Q3" i="2"/>
  <c r="M3" i="2"/>
  <c r="Q2" i="2"/>
  <c r="M2" i="2"/>
  <c r="J17" i="2"/>
  <c r="N15" i="2"/>
  <c r="J15" i="2"/>
  <c r="J13" i="2"/>
  <c r="N11" i="2"/>
  <c r="J10" i="2"/>
  <c r="N8" i="2"/>
  <c r="J7" i="2"/>
  <c r="N5" i="2"/>
  <c r="J4" i="2"/>
  <c r="J3" i="2"/>
  <c r="P17" i="2"/>
  <c r="L17" i="2"/>
  <c r="P16" i="2"/>
  <c r="L16" i="2"/>
  <c r="P15" i="2"/>
  <c r="L15" i="2"/>
  <c r="P14" i="2"/>
  <c r="L14" i="2"/>
  <c r="P13" i="2"/>
  <c r="L13" i="2"/>
  <c r="P12" i="2"/>
  <c r="L12" i="2"/>
  <c r="P11" i="2"/>
  <c r="L11" i="2"/>
  <c r="P10" i="2"/>
  <c r="L10" i="2"/>
  <c r="P9" i="2"/>
  <c r="L9" i="2"/>
  <c r="P8" i="2"/>
  <c r="L8" i="2"/>
  <c r="P7" i="2"/>
  <c r="L7" i="2"/>
  <c r="P6" i="2"/>
  <c r="L6" i="2"/>
  <c r="P5" i="2"/>
  <c r="L5" i="2"/>
  <c r="P4" i="2"/>
  <c r="L4" i="2"/>
  <c r="P3" i="2"/>
  <c r="L3" i="2"/>
  <c r="P2" i="2"/>
  <c r="L2" i="2"/>
  <c r="N16" i="2"/>
  <c r="J14" i="2"/>
  <c r="N12" i="2"/>
  <c r="J11" i="2"/>
  <c r="N9" i="2"/>
  <c r="J8" i="2"/>
  <c r="N6" i="2"/>
  <c r="N4" i="2"/>
  <c r="N2" i="2"/>
  <c r="O17" i="2"/>
  <c r="K17" i="2"/>
  <c r="O16" i="2"/>
  <c r="K16" i="2"/>
  <c r="O15" i="2"/>
  <c r="K15" i="2"/>
  <c r="O14" i="2"/>
  <c r="K14" i="2"/>
  <c r="O13" i="2"/>
  <c r="K13" i="2"/>
  <c r="O12" i="2"/>
  <c r="K12" i="2"/>
  <c r="O11" i="2"/>
  <c r="K11" i="2"/>
  <c r="O10" i="2"/>
  <c r="K10" i="2"/>
  <c r="O9" i="2"/>
  <c r="K9" i="2"/>
  <c r="O8" i="2"/>
  <c r="K8" i="2"/>
  <c r="O7" i="2"/>
  <c r="K7" i="2"/>
  <c r="O6" i="2"/>
  <c r="K6" i="2"/>
  <c r="O5" i="2"/>
  <c r="K5" i="2"/>
  <c r="O4" i="2"/>
  <c r="K4" i="2"/>
  <c r="O3" i="2"/>
  <c r="K3" i="2"/>
  <c r="O2" i="2"/>
  <c r="K2" i="2"/>
  <c r="N17" i="2"/>
  <c r="J16" i="2"/>
  <c r="N14" i="2"/>
  <c r="N13" i="2"/>
  <c r="J12" i="2"/>
  <c r="N10" i="2"/>
  <c r="J9" i="2"/>
  <c r="N7" i="2"/>
  <c r="J6" i="2"/>
  <c r="J5" i="2"/>
  <c r="N3" i="2"/>
  <c r="J2" i="2"/>
  <c r="AA1" i="2"/>
  <c r="AD1" i="2"/>
  <c r="AE1" i="2"/>
  <c r="AC1" i="2"/>
  <c r="Z1" i="2"/>
  <c r="AB1" i="2"/>
  <c r="Y1" i="2"/>
  <c r="X1" i="2"/>
  <c r="R9" i="2" l="1"/>
  <c r="R6" i="2"/>
  <c r="R8" i="2"/>
  <c r="R3" i="2"/>
  <c r="R13" i="2"/>
  <c r="R10" i="2"/>
  <c r="R5" i="2"/>
  <c r="AB2" i="2"/>
  <c r="Z2" i="2"/>
  <c r="AC2" i="2"/>
  <c r="AE2" i="2"/>
  <c r="AD2" i="2"/>
  <c r="AA2" i="2"/>
  <c r="Y2" i="2"/>
  <c r="AA8" i="2"/>
  <c r="Y4" i="2"/>
  <c r="Y9" i="2"/>
  <c r="AA13" i="2"/>
  <c r="AB13" i="2" s="1"/>
  <c r="AC13" i="2" s="1"/>
  <c r="AD13" i="2" s="1"/>
  <c r="AE9" i="2"/>
  <c r="AE4" i="2"/>
  <c r="AA3" i="2"/>
  <c r="AB3" i="2" s="1"/>
  <c r="AC3" i="2" s="1"/>
  <c r="AD3" i="2" s="1"/>
  <c r="AH2" i="2" l="1" a="1"/>
  <c r="AH2" i="2" s="1"/>
  <c r="AE5" i="2" a="1"/>
  <c r="AF7" i="2" s="1"/>
  <c r="Z4" i="2"/>
  <c r="Y5" i="2" a="1"/>
  <c r="Z5" i="2" s="1"/>
  <c r="Z9" i="2"/>
  <c r="Y10" i="2" a="1"/>
  <c r="Z11" i="2" s="1"/>
  <c r="AF4" i="2"/>
  <c r="AE10" i="2" a="1"/>
  <c r="AF10" i="2" s="1"/>
  <c r="AF9" i="2"/>
  <c r="AE5" i="2" l="1"/>
  <c r="Z6" i="2"/>
  <c r="AF5" i="2"/>
  <c r="Z7" i="2"/>
  <c r="Z12" i="2"/>
  <c r="Y11" i="2"/>
  <c r="Y10" i="2"/>
  <c r="AF6" i="2"/>
  <c r="AE7" i="2"/>
  <c r="Z10" i="2"/>
  <c r="Y6" i="2"/>
  <c r="AB8" i="2" s="1"/>
  <c r="AC8" i="2" s="1"/>
  <c r="AD8" i="2" s="1"/>
  <c r="Y7" i="2"/>
  <c r="Y12" i="2"/>
  <c r="AE6" i="2"/>
  <c r="Y5" i="2"/>
  <c r="AE11" i="2"/>
  <c r="AE10" i="2"/>
  <c r="AE12" i="2"/>
  <c r="AF11" i="2"/>
  <c r="AF12" i="2"/>
  <c r="AT23" i="2" l="1"/>
  <c r="AU23" i="2"/>
  <c r="AV23" i="2"/>
  <c r="AW23" i="2"/>
  <c r="AT24" i="2"/>
  <c r="AU24" i="2"/>
  <c r="AV24" i="2"/>
  <c r="AW24" i="2"/>
  <c r="AT25" i="2"/>
  <c r="AU25" i="2"/>
  <c r="AV25" i="2"/>
  <c r="AW25" i="2"/>
  <c r="AT22" i="2"/>
  <c r="AU22" i="2"/>
  <c r="AV22" i="2"/>
  <c r="AW22" i="2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4" i="1"/>
  <c r="M20" i="1"/>
  <c r="M21" i="1"/>
  <c r="P21" i="1" s="1"/>
  <c r="M22" i="1"/>
  <c r="P22" i="1" s="1"/>
  <c r="M23" i="1"/>
  <c r="P23" i="1" s="1"/>
  <c r="M24" i="1"/>
  <c r="P24" i="1" s="1"/>
  <c r="M25" i="1"/>
  <c r="P25" i="1" s="1"/>
  <c r="M26" i="1"/>
  <c r="P26" i="1" s="1"/>
  <c r="M27" i="1"/>
  <c r="P27" i="1" s="1"/>
  <c r="M28" i="1"/>
  <c r="P28" i="1" s="1"/>
  <c r="M29" i="1"/>
  <c r="P29" i="1" s="1"/>
  <c r="AT19" i="2" l="1"/>
  <c r="AU19" i="2"/>
  <c r="AV19" i="2"/>
  <c r="AW19" i="2"/>
  <c r="AT20" i="2"/>
  <c r="AU20" i="2"/>
  <c r="AV20" i="2"/>
  <c r="AW20" i="2"/>
  <c r="AT21" i="2"/>
  <c r="AU21" i="2"/>
  <c r="AV21" i="2"/>
  <c r="AW21" i="2"/>
  <c r="AW18" i="2"/>
  <c r="AV18" i="2"/>
  <c r="AU18" i="2"/>
  <c r="AT18" i="2"/>
  <c r="I5" i="1" l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J4" i="1"/>
  <c r="I4" i="1"/>
  <c r="S2" i="2" l="1"/>
  <c r="T2" i="2"/>
  <c r="AN18" i="2" s="1"/>
  <c r="U2" i="2"/>
  <c r="AN22" i="2" s="1"/>
  <c r="U14" i="2"/>
  <c r="AN25" i="2" s="1"/>
  <c r="T14" i="2"/>
  <c r="S14" i="2"/>
  <c r="S7" i="2"/>
  <c r="T7" i="2"/>
  <c r="AO19" i="2" s="1"/>
  <c r="U7" i="2"/>
  <c r="S11" i="2"/>
  <c r="T11" i="2"/>
  <c r="AO20" i="2" s="1"/>
  <c r="U11" i="2"/>
  <c r="AO24" i="2" s="1"/>
  <c r="U16" i="2"/>
  <c r="S16" i="2"/>
  <c r="T16" i="2"/>
  <c r="AP21" i="2" s="1"/>
  <c r="T9" i="2"/>
  <c r="AQ19" i="2" s="1"/>
  <c r="U9" i="2"/>
  <c r="S9" i="2"/>
  <c r="U4" i="2"/>
  <c r="AP22" i="2" s="1"/>
  <c r="S4" i="2"/>
  <c r="T4" i="2"/>
  <c r="AP18" i="2" s="1"/>
  <c r="U17" i="2"/>
  <c r="AQ25" i="2" s="1"/>
  <c r="T17" i="2"/>
  <c r="AQ21" i="2" s="1"/>
  <c r="S17" i="2"/>
  <c r="U6" i="2"/>
  <c r="T6" i="2"/>
  <c r="AN19" i="2" s="1"/>
  <c r="S6" i="2"/>
  <c r="T13" i="2"/>
  <c r="AQ20" i="2" s="1"/>
  <c r="U13" i="2"/>
  <c r="AQ24" i="2" s="1"/>
  <c r="S13" i="2"/>
  <c r="S15" i="2"/>
  <c r="T15" i="2"/>
  <c r="AO21" i="2" s="1"/>
  <c r="U15" i="2"/>
  <c r="T5" i="2"/>
  <c r="U5" i="2"/>
  <c r="AQ22" i="2" s="1"/>
  <c r="S5" i="2"/>
  <c r="U12" i="2"/>
  <c r="AP24" i="2" s="1"/>
  <c r="S12" i="2"/>
  <c r="T12" i="2"/>
  <c r="AP20" i="2" s="1"/>
  <c r="S3" i="2"/>
  <c r="T3" i="2"/>
  <c r="AO18" i="2" s="1"/>
  <c r="U3" i="2"/>
  <c r="AO22" i="2" s="1"/>
  <c r="U8" i="2"/>
  <c r="AP23" i="2" s="1"/>
  <c r="S8" i="2"/>
  <c r="T8" i="2"/>
  <c r="U10" i="2"/>
  <c r="AN24" i="2" s="1"/>
  <c r="T10" i="2"/>
  <c r="AN20" i="2" s="1"/>
  <c r="S10" i="2"/>
  <c r="AO25" i="2"/>
  <c r="AN23" i="2"/>
  <c r="AQ18" i="2"/>
  <c r="AP25" i="2"/>
  <c r="AQ23" i="2"/>
  <c r="AO23" i="2"/>
  <c r="AN21" i="2"/>
  <c r="AP19" i="2"/>
</calcChain>
</file>

<file path=xl/sharedStrings.xml><?xml version="1.0" encoding="utf-8"?>
<sst xmlns="http://schemas.openxmlformats.org/spreadsheetml/2006/main" count="190" uniqueCount="99">
  <si>
    <t>CON4 – DIGITAL:</t>
  </si>
  <si>
    <t>Pin #</t>
  </si>
  <si>
    <t>Signal Name</t>
  </si>
  <si>
    <t>D0(RXD1)</t>
  </si>
  <si>
    <t>D1(TXD1)</t>
  </si>
  <si>
    <t>D2(BUT)</t>
  </si>
  <si>
    <t>D3</t>
  </si>
  <si>
    <t>D4</t>
  </si>
  <si>
    <t>D5</t>
  </si>
  <si>
    <t>D6</t>
  </si>
  <si>
    <t>D7</t>
  </si>
  <si>
    <t>CON5 – DIGITAL:</t>
  </si>
  <si>
    <t>D8_MMC_#SS</t>
  </si>
  <si>
    <t>D9</t>
  </si>
  <si>
    <t>D10(#SS)</t>
  </si>
  <si>
    <t>D11(MOSI)</t>
  </si>
  <si>
    <t>D12(MISO)</t>
  </si>
  <si>
    <t>D13(SCK/LED1)</t>
  </si>
  <si>
    <t>GND</t>
  </si>
  <si>
    <t>AREF</t>
  </si>
  <si>
    <t>RD11</t>
  </si>
  <si>
    <t>RD8</t>
  </si>
  <si>
    <t>RD4</t>
  </si>
  <si>
    <t>RD5</t>
  </si>
  <si>
    <t>RD6</t>
  </si>
  <si>
    <t>RD7</t>
  </si>
  <si>
    <t>RD2</t>
  </si>
  <si>
    <t>RD3</t>
  </si>
  <si>
    <t>RB13</t>
  </si>
  <si>
    <t>RB3</t>
  </si>
  <si>
    <t>RB14</t>
  </si>
  <si>
    <t>RG9</t>
  </si>
  <si>
    <t>RG8</t>
  </si>
  <si>
    <t>RG7</t>
  </si>
  <si>
    <t>RG6</t>
  </si>
  <si>
    <t>/*</t>
  </si>
  <si>
    <t>*</t>
  </si>
  <si>
    <t>*/</t>
  </si>
  <si>
    <t>cicla i parametri sul display</t>
  </si>
  <si>
    <t>B</t>
  </si>
  <si>
    <t>A</t>
  </si>
  <si>
    <t>ClockRX</t>
  </si>
  <si>
    <t>ClockTX</t>
  </si>
  <si>
    <t>DataTX</t>
  </si>
  <si>
    <t>DataRX</t>
  </si>
  <si>
    <t>CON2 – ANALOG:</t>
  </si>
  <si>
    <t>A0</t>
  </si>
  <si>
    <t>A1</t>
  </si>
  <si>
    <t>A2</t>
  </si>
  <si>
    <t>A3</t>
  </si>
  <si>
    <t>A4(SDA1)</t>
  </si>
  <si>
    <t>A5(SCL1)</t>
  </si>
  <si>
    <t>RB1</t>
  </si>
  <si>
    <t>RB2</t>
  </si>
  <si>
    <t>RB4</t>
  </si>
  <si>
    <t>btn4Up</t>
  </si>
  <si>
    <t>btn4Down</t>
  </si>
  <si>
    <t>btn3Up</t>
  </si>
  <si>
    <t>btn3Down</t>
  </si>
  <si>
    <t>btn2Up</t>
  </si>
  <si>
    <t>btn2Down</t>
  </si>
  <si>
    <t>btn1Up</t>
  </si>
  <si>
    <t>btn1Down</t>
  </si>
  <si>
    <t>Disp7</t>
  </si>
  <si>
    <t>Disp1</t>
  </si>
  <si>
    <t>Disp2</t>
  </si>
  <si>
    <t>Disp3</t>
  </si>
  <si>
    <t>Disp4</t>
  </si>
  <si>
    <t>Disp5</t>
  </si>
  <si>
    <t>Disp6</t>
  </si>
  <si>
    <t>IN</t>
  </si>
  <si>
    <t>OUT</t>
  </si>
  <si>
    <t>https://www.nutsvolts.com/magazine/article/using-seven-segment-displays-part-1</t>
  </si>
  <si>
    <t>a</t>
  </si>
  <si>
    <t>b</t>
  </si>
  <si>
    <t>c</t>
  </si>
  <si>
    <t>d</t>
  </si>
  <si>
    <t>e</t>
  </si>
  <si>
    <t>f</t>
  </si>
  <si>
    <t>g</t>
  </si>
  <si>
    <t>DISP</t>
  </si>
  <si>
    <t>C</t>
  </si>
  <si>
    <t>E</t>
  </si>
  <si>
    <t>F</t>
  </si>
  <si>
    <t>//</t>
  </si>
  <si>
    <t>|</t>
  </si>
  <si>
    <t>static const unsigned char display7s[] = {</t>
  </si>
  <si>
    <t>PORTSetPinsDigital%IO(IOPORT_%p, BIT_%b);</t>
  </si>
  <si>
    <t>--a--</t>
  </si>
  <si>
    <t>--g--</t>
  </si>
  <si>
    <t>--d--</t>
  </si>
  <si>
    <t>dp</t>
  </si>
  <si>
    <t>.</t>
  </si>
  <si>
    <t>COM +</t>
  </si>
  <si>
    <t>https://everlighteurope.com/index.php?controller=attachment?id_attachment=4657</t>
  </si>
  <si>
    <t>senza punto</t>
  </si>
  <si>
    <t>con punto</t>
  </si>
  <si>
    <t>Disp8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</si>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</sst>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0" xfId="0" applyFont="1" applyFill="1"/>
    <xf numFmtId="0" fontId="0" fillId="0" borderId="0" xfId="0" applyFill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quotePrefix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1"/>
    <xf numFmtId="0" fontId="0" fillId="0" borderId="0" xfId="0" applyAlignment="1">
      <alignment horizontal="center" wrapText="1"/>
    </xf>
    <xf numFmtId="0" fontId="0" fillId="4" borderId="2" xfId="0" applyFill="1" applyBorder="1"/>
    <xf numFmtId="0" fontId="4" fillId="5" borderId="2" xfId="0" applyFont="1" applyFill="1" applyBorder="1"/>
    <xf numFmtId="0" fontId="4" fillId="0" borderId="0" xfId="0" applyFont="1"/>
    <xf numFmtId="0" fontId="1" fillId="0" borderId="0" xfId="0" applyFont="1" applyFill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12" xfId="0" applyBorder="1"/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3">
    <dxf>
      <font>
        <color rgb="FFFF0000"/>
      </font>
      <fill>
        <patternFill>
          <bgColor rgb="FFFF0000"/>
        </patternFill>
      </fill>
    </dxf>
    <dxf>
      <font>
        <color theme="2"/>
      </font>
      <fill>
        <patternFill>
          <bgColor theme="2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33CC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utsvolts.com/magazine/article/using-seven-segment-displays-part-1" TargetMode="External"/><Relationship Id="rId1" Type="http://schemas.openxmlformats.org/officeDocument/2006/relationships/hyperlink" Target="https://www.google.com/url?sa=t&amp;rct=j&amp;q=&amp;esrc=s&amp;source=web&amp;cd=1&amp;cad=rja&amp;uact=8&amp;ved=2ahUKEwiAkevR18fiAhXhMewKHTfFAtcQFjAAegQIAxAC&amp;url=https%3A%2F%2Feverlighteurope.com%2Findex.php%3Fcontroller%3Dattachment%3Fid_attachment%3D4657&amp;usg=AOvVaw1fsrvDthItiZrMfX0-g3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990F-4108-4D07-BDE9-EE6547677464}">
  <dimension ref="A1:P32"/>
  <sheetViews>
    <sheetView workbookViewId="0">
      <selection activeCell="D7" sqref="D7:G10"/>
    </sheetView>
  </sheetViews>
  <sheetFormatPr defaultColWidth="16.7109375" defaultRowHeight="15" x14ac:dyDescent="0.25"/>
  <cols>
    <col min="9" max="9" width="2.28515625" bestFit="1" customWidth="1"/>
    <col min="10" max="10" width="3.28515625" customWidth="1"/>
    <col min="11" max="11" width="3" style="10" bestFit="1" customWidth="1"/>
    <col min="12" max="12" width="4.7109375" style="10" bestFit="1" customWidth="1"/>
    <col min="13" max="13" width="49.140625" customWidth="1"/>
    <col min="14" max="14" width="3" style="10" bestFit="1" customWidth="1"/>
    <col min="15" max="15" width="4.7109375" style="10" bestFit="1" customWidth="1"/>
    <col min="16" max="16" width="35.85546875" bestFit="1" customWidth="1"/>
  </cols>
  <sheetData>
    <row r="1" spans="1:16" x14ac:dyDescent="0.25">
      <c r="A1" s="9" t="s">
        <v>35</v>
      </c>
      <c r="M1" t="s">
        <v>87</v>
      </c>
    </row>
    <row r="2" spans="1:16" ht="15.75" thickBot="1" x14ac:dyDescent="0.3">
      <c r="A2" s="9" t="s">
        <v>36</v>
      </c>
      <c r="B2" s="7" t="s">
        <v>0</v>
      </c>
      <c r="C2" s="7"/>
      <c r="E2" t="s">
        <v>40</v>
      </c>
      <c r="G2" t="s">
        <v>39</v>
      </c>
      <c r="M2" t="s">
        <v>40</v>
      </c>
      <c r="P2" t="s">
        <v>40</v>
      </c>
    </row>
    <row r="3" spans="1:16" ht="15.75" thickBot="1" x14ac:dyDescent="0.3">
      <c r="A3" s="9" t="s">
        <v>36</v>
      </c>
      <c r="B3" s="5" t="s">
        <v>1</v>
      </c>
      <c r="C3" s="6" t="s">
        <v>2</v>
      </c>
      <c r="K3" s="10" t="s">
        <v>70</v>
      </c>
      <c r="L3" s="10" t="s">
        <v>71</v>
      </c>
      <c r="N3" s="10" t="s">
        <v>70</v>
      </c>
      <c r="O3" s="10" t="s">
        <v>71</v>
      </c>
    </row>
    <row r="4" spans="1:16" x14ac:dyDescent="0.25">
      <c r="A4" s="9" t="s">
        <v>36</v>
      </c>
      <c r="B4" s="3">
        <v>1</v>
      </c>
      <c r="C4" s="1" t="s">
        <v>3</v>
      </c>
      <c r="D4" t="s">
        <v>26</v>
      </c>
      <c r="E4" t="s">
        <v>42</v>
      </c>
      <c r="G4" t="s">
        <v>42</v>
      </c>
      <c r="I4" t="str">
        <f>MID(D4,2,1)</f>
        <v>D</v>
      </c>
      <c r="J4" t="str">
        <f>MID(D4,3,10)</f>
        <v>2</v>
      </c>
      <c r="L4" s="10">
        <v>1</v>
      </c>
      <c r="M4" t="str">
        <f>SUBSTITUTE(SUBSTITUTE(IF(K4=1,  SUBSTITUTE(PORTSet,"%IO","In"),   IF(L4=1,   SUBSTITUTE(PORTSet,"%IO","Out"),   "")), "%p",$I4), "%b", $J4) &amp;" // "&amp;E4</f>
        <v>PORTSetPinsDigitalOut(IOPORT_D, BIT_2); // ClockTX</v>
      </c>
      <c r="O4" s="10">
        <v>1</v>
      </c>
      <c r="P4" t="str">
        <f>SUBSTITUTE(SUBSTITUTE(IF(N4=1,  SUBSTITUTE(PORTSet,"%IO","In"),   IF(O4=1,   SUBSTITUTE(PORTSet,"%IO","Out"),   "")), "%p",$I4), "%b", $J4)&amp; " // "&amp;G4</f>
        <v>PORTSetPinsDigitalOut(IOPORT_D, BIT_2); // ClockTX</v>
      </c>
    </row>
    <row r="5" spans="1:16" x14ac:dyDescent="0.25">
      <c r="A5" s="9" t="s">
        <v>36</v>
      </c>
      <c r="B5" s="3">
        <v>2</v>
      </c>
      <c r="C5" s="1" t="s">
        <v>4</v>
      </c>
      <c r="D5" t="s">
        <v>27</v>
      </c>
      <c r="E5" t="s">
        <v>41</v>
      </c>
      <c r="G5" t="s">
        <v>41</v>
      </c>
      <c r="I5" t="str">
        <f t="shared" ref="I5:I32" si="0">MID(D5,2,1)</f>
        <v>D</v>
      </c>
      <c r="J5" t="str">
        <f t="shared" ref="J5:J32" si="1">MID(D5,3,10)</f>
        <v>3</v>
      </c>
      <c r="K5" s="10">
        <v>1</v>
      </c>
      <c r="M5" t="str">
        <f>SUBSTITUTE(SUBSTITUTE(IF(K5=1,  SUBSTITUTE(PORTSet,"%IO","In"),   IF(L5=1,   SUBSTITUTE(PORTSet,"%IO","Out"),   "")), "%p",$I5), "%b", $J5) &amp;" // "&amp;E5</f>
        <v>PORTSetPinsDigitalIn(IOPORT_D, BIT_3); // ClockRX</v>
      </c>
      <c r="N5" s="10">
        <v>1</v>
      </c>
      <c r="P5" t="str">
        <f>SUBSTITUTE(SUBSTITUTE(IF(N5=1,  SUBSTITUTE(PORTSet,"%IO","In"),   IF(O5=1,   SUBSTITUTE(PORTSet,"%IO","Out"),   "")), "%p",$I5), "%b", $J5)&amp; " // "&amp;G5</f>
        <v>PORTSetPinsDigitalIn(IOPORT_D, BIT_3); // ClockRX</v>
      </c>
    </row>
    <row r="6" spans="1:16" x14ac:dyDescent="0.25">
      <c r="A6" s="9" t="s">
        <v>36</v>
      </c>
      <c r="B6" s="28">
        <v>3</v>
      </c>
      <c r="C6" s="25" t="s">
        <v>5</v>
      </c>
      <c r="D6" s="26" t="s">
        <v>22</v>
      </c>
      <c r="G6" t="s">
        <v>38</v>
      </c>
      <c r="I6" t="str">
        <f t="shared" si="0"/>
        <v>D</v>
      </c>
      <c r="J6" t="str">
        <f t="shared" si="1"/>
        <v>4</v>
      </c>
      <c r="M6" t="str">
        <f>SUBSTITUTE(SUBSTITUTE(IF(K6=1,  SUBSTITUTE(PORTSet,"%IO","In"),   IF(L6=1,   SUBSTITUTE(PORTSet,"%IO","Out"),   "")), "%p",$I6), "%b", $J6) &amp;" // "&amp;E6</f>
        <v xml:space="preserve"> // </v>
      </c>
      <c r="P6" t="str">
        <f>SUBSTITUTE(SUBSTITUTE(IF(N6=1,  SUBSTITUTE(PORTSet,"%IO","In"),   IF(O6=1,   SUBSTITUTE(PORTSet,"%IO","Out"),   "")), "%p",$I6), "%b", $J6)&amp; " // "&amp;G6</f>
        <v xml:space="preserve"> // cicla i parametri sul display</v>
      </c>
    </row>
    <row r="7" spans="1:16" x14ac:dyDescent="0.25">
      <c r="A7" s="9" t="s">
        <v>36</v>
      </c>
      <c r="B7" s="3">
        <v>4</v>
      </c>
      <c r="C7" s="1" t="s">
        <v>6</v>
      </c>
      <c r="D7" t="s">
        <v>23</v>
      </c>
      <c r="E7" t="s">
        <v>55</v>
      </c>
      <c r="G7" t="s">
        <v>64</v>
      </c>
      <c r="I7" t="str">
        <f t="shared" si="0"/>
        <v>D</v>
      </c>
      <c r="J7" t="str">
        <f t="shared" si="1"/>
        <v>5</v>
      </c>
      <c r="K7" s="10">
        <v>1</v>
      </c>
      <c r="M7" t="str">
        <f>SUBSTITUTE(SUBSTITUTE(IF(K7=1,  SUBSTITUTE(PORTSet,"%IO","In"),   IF(L7=1,   SUBSTITUTE(PORTSet,"%IO","Out"),   "")), "%p",$I7), "%b", $J7) &amp;" // "&amp;E7</f>
        <v>PORTSetPinsDigitalIn(IOPORT_D, BIT_5); // btn4Up</v>
      </c>
      <c r="O7" s="10">
        <v>1</v>
      </c>
      <c r="P7" t="str">
        <f>SUBSTITUTE(SUBSTITUTE(IF(N7=1,  SUBSTITUTE(PORTSet,"%IO","In"),   IF(O7=1,   SUBSTITUTE(PORTSet,"%IO","Out"),   "")), "%p",$I7), "%b", $J7)&amp; " // "&amp;G7</f>
        <v>PORTSetPinsDigitalOut(IOPORT_D, BIT_5); // Disp1</v>
      </c>
    </row>
    <row r="8" spans="1:16" x14ac:dyDescent="0.25">
      <c r="A8" s="9" t="s">
        <v>36</v>
      </c>
      <c r="B8" s="3">
        <v>5</v>
      </c>
      <c r="C8" s="1" t="s">
        <v>7</v>
      </c>
      <c r="D8" t="s">
        <v>24</v>
      </c>
      <c r="E8" t="s">
        <v>56</v>
      </c>
      <c r="G8" t="s">
        <v>65</v>
      </c>
      <c r="I8" t="str">
        <f t="shared" si="0"/>
        <v>D</v>
      </c>
      <c r="J8" t="str">
        <f t="shared" si="1"/>
        <v>6</v>
      </c>
      <c r="K8" s="10">
        <v>1</v>
      </c>
      <c r="M8" t="str">
        <f>SUBSTITUTE(SUBSTITUTE(IF(K8=1,  SUBSTITUTE(PORTSet,"%IO","In"),   IF(L8=1,   SUBSTITUTE(PORTSet,"%IO","Out"),   "")), "%p",$I8), "%b", $J8) &amp;" // "&amp;E8</f>
        <v>PORTSetPinsDigitalIn(IOPORT_D, BIT_6); // btn4Down</v>
      </c>
      <c r="O8" s="10">
        <v>1</v>
      </c>
      <c r="P8" t="str">
        <f>SUBSTITUTE(SUBSTITUTE(IF(N8=1,  SUBSTITUTE(PORTSet,"%IO","In"),   IF(O8=1,   SUBSTITUTE(PORTSet,"%IO","Out"),   "")), "%p",$I8), "%b", $J8)&amp; " // "&amp;G8</f>
        <v>PORTSetPinsDigitalOut(IOPORT_D, BIT_6); // Disp2</v>
      </c>
    </row>
    <row r="9" spans="1:16" x14ac:dyDescent="0.25">
      <c r="A9" s="9" t="s">
        <v>36</v>
      </c>
      <c r="B9" s="3">
        <v>6</v>
      </c>
      <c r="C9" s="1" t="s">
        <v>8</v>
      </c>
      <c r="D9" t="s">
        <v>25</v>
      </c>
      <c r="E9" t="s">
        <v>57</v>
      </c>
      <c r="G9" t="s">
        <v>66</v>
      </c>
      <c r="I9" t="str">
        <f t="shared" si="0"/>
        <v>D</v>
      </c>
      <c r="J9" t="str">
        <f t="shared" si="1"/>
        <v>7</v>
      </c>
      <c r="K9" s="10">
        <v>1</v>
      </c>
      <c r="M9" t="str">
        <f>SUBSTITUTE(SUBSTITUTE(IF(K9=1,  SUBSTITUTE(PORTSet,"%IO","In"),   IF(L9=1,   SUBSTITUTE(PORTSet,"%IO","Out"),   "")), "%p",$I9), "%b", $J9) &amp;" // "&amp;E9</f>
        <v>PORTSetPinsDigitalIn(IOPORT_D, BIT_7); // btn3Up</v>
      </c>
      <c r="O9" s="10">
        <v>1</v>
      </c>
      <c r="P9" t="str">
        <f>SUBSTITUTE(SUBSTITUTE(IF(N9=1,  SUBSTITUTE(PORTSet,"%IO","In"),   IF(O9=1,   SUBSTITUTE(PORTSet,"%IO","Out"),   "")), "%p",$I9), "%b", $J9)&amp; " // "&amp;G9</f>
        <v>PORTSetPinsDigitalOut(IOPORT_D, BIT_7); // Disp3</v>
      </c>
    </row>
    <row r="10" spans="1:16" x14ac:dyDescent="0.25">
      <c r="A10" s="9" t="s">
        <v>36</v>
      </c>
      <c r="B10" s="3">
        <v>7</v>
      </c>
      <c r="C10" s="1" t="s">
        <v>9</v>
      </c>
      <c r="D10" t="s">
        <v>21</v>
      </c>
      <c r="E10" t="s">
        <v>58</v>
      </c>
      <c r="G10" t="s">
        <v>67</v>
      </c>
      <c r="I10" t="str">
        <f t="shared" si="0"/>
        <v>D</v>
      </c>
      <c r="J10" t="str">
        <f t="shared" si="1"/>
        <v>8</v>
      </c>
      <c r="K10" s="10">
        <v>1</v>
      </c>
      <c r="M10" t="str">
        <f>SUBSTITUTE(SUBSTITUTE(IF(K10=1,  SUBSTITUTE(PORTSet,"%IO","In"),   IF(L10=1,   SUBSTITUTE(PORTSet,"%IO","Out"),   "")), "%p",$I10), "%b", $J10) &amp;" // "&amp;E10</f>
        <v>PORTSetPinsDigitalIn(IOPORT_D, BIT_8); // btn3Down</v>
      </c>
      <c r="O10" s="10">
        <v>1</v>
      </c>
      <c r="P10" t="str">
        <f>SUBSTITUTE(SUBSTITUTE(IF(N10=1,  SUBSTITUTE(PORTSet,"%IO","In"),   IF(O10=1,   SUBSTITUTE(PORTSet,"%IO","Out"),   "")), "%p",$I10), "%b", $J10)&amp; " // "&amp;G10</f>
        <v>PORTSetPinsDigitalOut(IOPORT_D, BIT_8); // Disp4</v>
      </c>
    </row>
    <row r="11" spans="1:16" x14ac:dyDescent="0.25">
      <c r="A11" s="9" t="s">
        <v>36</v>
      </c>
      <c r="B11" s="4">
        <v>8</v>
      </c>
      <c r="C11" s="2" t="s">
        <v>10</v>
      </c>
      <c r="D11" t="s">
        <v>20</v>
      </c>
      <c r="E11" t="s">
        <v>59</v>
      </c>
      <c r="G11" t="s">
        <v>97</v>
      </c>
      <c r="I11" t="str">
        <f t="shared" si="0"/>
        <v>D</v>
      </c>
      <c r="J11" t="str">
        <f t="shared" si="1"/>
        <v>11</v>
      </c>
      <c r="K11" s="10">
        <v>1</v>
      </c>
      <c r="M11" t="str">
        <f>SUBSTITUTE(SUBSTITUTE(IF(K11=1,  SUBSTITUTE(PORTSet,"%IO","In"),   IF(L11=1,   SUBSTITUTE(PORTSet,"%IO","Out"),   "")), "%p",$I11), "%b", $J11) &amp;" // "&amp;E11</f>
        <v>PORTSetPinsDigitalIn(IOPORT_D, BIT_11); // btn2Up</v>
      </c>
      <c r="P11" t="str">
        <f>SUBSTITUTE(SUBSTITUTE(IF(N11=1,  SUBSTITUTE(PORTSet,"%IO","In"),   IF(O11=1,   SUBSTITUTE(PORTSet,"%IO","Out"),   "")), "%p",$I11), "%b", $J11)&amp; " // "&amp;G11</f>
        <v xml:space="preserve"> // Disp8</v>
      </c>
    </row>
    <row r="12" spans="1:16" x14ac:dyDescent="0.25">
      <c r="A12" s="9" t="s">
        <v>36</v>
      </c>
      <c r="I12" t="str">
        <f t="shared" si="0"/>
        <v/>
      </c>
      <c r="J12" t="str">
        <f t="shared" si="1"/>
        <v/>
      </c>
      <c r="M12" t="str">
        <f>SUBSTITUTE(SUBSTITUTE(IF(K12=1,  SUBSTITUTE(PORTSet,"%IO","In"),   IF(L12=1,   SUBSTITUTE(PORTSet,"%IO","Out"),   "")), "%p",$I12), "%b", $J12) &amp;" // "&amp;E12</f>
        <v xml:space="preserve"> // </v>
      </c>
      <c r="P12" t="str">
        <f>SUBSTITUTE(SUBSTITUTE(IF(N12=1,  SUBSTITUTE(PORTSet,"%IO","In"),   IF(O12=1,   SUBSTITUTE(PORTSet,"%IO","Out"),   "")), "%p",$I12), "%b", $J12)&amp; " // "&amp;G12</f>
        <v xml:space="preserve"> // </v>
      </c>
    </row>
    <row r="13" spans="1:16" ht="15.75" thickBot="1" x14ac:dyDescent="0.3">
      <c r="A13" s="9" t="s">
        <v>36</v>
      </c>
      <c r="B13" s="7" t="s">
        <v>11</v>
      </c>
      <c r="C13" s="7"/>
      <c r="I13" t="str">
        <f t="shared" si="0"/>
        <v/>
      </c>
      <c r="J13" t="str">
        <f t="shared" si="1"/>
        <v/>
      </c>
      <c r="M13" t="str">
        <f>SUBSTITUTE(SUBSTITUTE(IF(K13=1,  SUBSTITUTE(PORTSet,"%IO","In"),   IF(L13=1,   SUBSTITUTE(PORTSet,"%IO","Out"),   "")), "%p",$I13), "%b", $J13) &amp;" // "&amp;E13</f>
        <v xml:space="preserve"> // </v>
      </c>
      <c r="P13" t="str">
        <f>SUBSTITUTE(SUBSTITUTE(IF(N13=1,  SUBSTITUTE(PORTSet,"%IO","In"),   IF(O13=1,   SUBSTITUTE(PORTSet,"%IO","Out"),   "")), "%p",$I13), "%b", $J13)&amp; " // "&amp;G13</f>
        <v xml:space="preserve"> // </v>
      </c>
    </row>
    <row r="14" spans="1:16" ht="15.75" thickBot="1" x14ac:dyDescent="0.3">
      <c r="A14" s="9" t="s">
        <v>36</v>
      </c>
      <c r="B14" s="5" t="s">
        <v>1</v>
      </c>
      <c r="C14" s="6" t="s">
        <v>2</v>
      </c>
      <c r="I14" t="str">
        <f t="shared" si="0"/>
        <v/>
      </c>
      <c r="J14" t="str">
        <f t="shared" si="1"/>
        <v/>
      </c>
      <c r="M14" t="str">
        <f>SUBSTITUTE(SUBSTITUTE(IF(K14=1,  SUBSTITUTE(PORTSet,"%IO","In"),   IF(L14=1,   SUBSTITUTE(PORTSet,"%IO","Out"),   "")), "%p",$I14), "%b", $J14) &amp;" // "&amp;E14</f>
        <v xml:space="preserve"> // </v>
      </c>
      <c r="P14" t="str">
        <f>SUBSTITUTE(SUBSTITUTE(IF(N14=1,  SUBSTITUTE(PORTSet,"%IO","In"),   IF(O14=1,   SUBSTITUTE(PORTSet,"%IO","Out"),   "")), "%p",$I14), "%b", $J14)&amp; " // "&amp;G14</f>
        <v xml:space="preserve"> // </v>
      </c>
    </row>
    <row r="15" spans="1:16" x14ac:dyDescent="0.25">
      <c r="A15" s="9" t="s">
        <v>36</v>
      </c>
      <c r="B15" s="3">
        <v>1</v>
      </c>
      <c r="C15" s="1" t="s">
        <v>12</v>
      </c>
      <c r="D15" s="8" t="s">
        <v>28</v>
      </c>
      <c r="E15" t="s">
        <v>43</v>
      </c>
      <c r="G15" t="s">
        <v>43</v>
      </c>
      <c r="I15" t="str">
        <f t="shared" si="0"/>
        <v>B</v>
      </c>
      <c r="J15" t="str">
        <f t="shared" si="1"/>
        <v>13</v>
      </c>
      <c r="L15" s="10">
        <v>1</v>
      </c>
      <c r="M15" t="str">
        <f>SUBSTITUTE(SUBSTITUTE(IF(K15=1,  SUBSTITUTE(PORTSet,"%IO","In"),   IF(L15=1,   SUBSTITUTE(PORTSet,"%IO","Out"),   "")), "%p",$I15), "%b", $J15) &amp;" // "&amp;E15</f>
        <v>PORTSetPinsDigitalOut(IOPORT_B, BIT_13); // DataTX</v>
      </c>
      <c r="O15" s="10">
        <v>1</v>
      </c>
      <c r="P15" t="str">
        <f>SUBSTITUTE(SUBSTITUTE(IF(N15=1,  SUBSTITUTE(PORTSet,"%IO","In"),   IF(O15=1,   SUBSTITUTE(PORTSet,"%IO","Out"),   "")), "%p",$I15), "%b", $J15)&amp; " // "&amp;G15</f>
        <v>PORTSetPinsDigitalOut(IOPORT_B, BIT_13); // DataTX</v>
      </c>
    </row>
    <row r="16" spans="1:16" x14ac:dyDescent="0.25">
      <c r="A16" s="9" t="s">
        <v>36</v>
      </c>
      <c r="B16" s="3">
        <v>2</v>
      </c>
      <c r="C16" s="1" t="s">
        <v>13</v>
      </c>
      <c r="D16" s="8" t="s">
        <v>30</v>
      </c>
      <c r="E16" t="s">
        <v>44</v>
      </c>
      <c r="G16" t="s">
        <v>44</v>
      </c>
      <c r="I16" t="str">
        <f t="shared" si="0"/>
        <v>B</v>
      </c>
      <c r="J16" t="str">
        <f t="shared" si="1"/>
        <v>14</v>
      </c>
      <c r="K16" s="10">
        <v>1</v>
      </c>
      <c r="M16" t="str">
        <f>SUBSTITUTE(SUBSTITUTE(IF(K16=1,  SUBSTITUTE(PORTSet,"%IO","In"),   IF(L16=1,   SUBSTITUTE(PORTSet,"%IO","Out"),   "")), "%p",$I16), "%b", $J16) &amp;" // "&amp;E16</f>
        <v>PORTSetPinsDigitalIn(IOPORT_B, BIT_14); // DataRX</v>
      </c>
      <c r="N16" s="10">
        <v>1</v>
      </c>
      <c r="P16" t="str">
        <f>SUBSTITUTE(SUBSTITUTE(IF(N16=1,  SUBSTITUTE(PORTSet,"%IO","In"),   IF(O16=1,   SUBSTITUTE(PORTSet,"%IO","Out"),   "")), "%p",$I16), "%b", $J16)&amp; " // "&amp;G16</f>
        <v>PORTSetPinsDigitalIn(IOPORT_B, BIT_14); // DataRX</v>
      </c>
    </row>
    <row r="17" spans="1:16" x14ac:dyDescent="0.25">
      <c r="A17" s="9" t="s">
        <v>36</v>
      </c>
      <c r="B17" s="3">
        <v>3</v>
      </c>
      <c r="C17" s="1" t="s">
        <v>14</v>
      </c>
      <c r="D17" s="8" t="s">
        <v>31</v>
      </c>
      <c r="E17" t="s">
        <v>60</v>
      </c>
      <c r="G17" t="s">
        <v>68</v>
      </c>
      <c r="I17" t="str">
        <f t="shared" si="0"/>
        <v>G</v>
      </c>
      <c r="J17" t="str">
        <f t="shared" si="1"/>
        <v>9</v>
      </c>
      <c r="K17" s="10">
        <v>1</v>
      </c>
      <c r="M17" t="str">
        <f>SUBSTITUTE(SUBSTITUTE(IF(K17=1,  SUBSTITUTE(PORTSet,"%IO","In"),   IF(L17=1,   SUBSTITUTE(PORTSet,"%IO","Out"),   "")), "%p",$I17), "%b", $J17) &amp;" // "&amp;E17</f>
        <v>PORTSetPinsDigitalIn(IOPORT_G, BIT_9); // btn2Down</v>
      </c>
      <c r="O17" s="10">
        <v>1</v>
      </c>
      <c r="P17" t="str">
        <f>SUBSTITUTE(SUBSTITUTE(IF(N17=1,  SUBSTITUTE(PORTSet,"%IO","In"),   IF(O17=1,   SUBSTITUTE(PORTSet,"%IO","Out"),   "")), "%p",$I17), "%b", $J17)&amp; " // "&amp;G17</f>
        <v>PORTSetPinsDigitalOut(IOPORT_G, BIT_9); // Disp5</v>
      </c>
    </row>
    <row r="18" spans="1:16" x14ac:dyDescent="0.25">
      <c r="A18" s="9" t="s">
        <v>36</v>
      </c>
      <c r="B18" s="3">
        <v>4</v>
      </c>
      <c r="C18" s="1" t="s">
        <v>15</v>
      </c>
      <c r="D18" s="8" t="s">
        <v>32</v>
      </c>
      <c r="E18" t="s">
        <v>61</v>
      </c>
      <c r="G18" t="s">
        <v>69</v>
      </c>
      <c r="I18" t="str">
        <f t="shared" si="0"/>
        <v>G</v>
      </c>
      <c r="J18" t="str">
        <f t="shared" si="1"/>
        <v>8</v>
      </c>
      <c r="K18" s="10">
        <v>1</v>
      </c>
      <c r="M18" t="str">
        <f>SUBSTITUTE(SUBSTITUTE(IF(K18=1,  SUBSTITUTE(PORTSet,"%IO","In"),   IF(L18=1,   SUBSTITUTE(PORTSet,"%IO","Out"),   "")), "%p",$I18), "%b", $J18) &amp;" // "&amp;E18</f>
        <v>PORTSetPinsDigitalIn(IOPORT_G, BIT_8); // btn1Up</v>
      </c>
      <c r="O18" s="10">
        <v>1</v>
      </c>
      <c r="P18" t="str">
        <f>SUBSTITUTE(SUBSTITUTE(IF(N18=1,  SUBSTITUTE(PORTSet,"%IO","In"),   IF(O18=1,   SUBSTITUTE(PORTSet,"%IO","Out"),   "")), "%p",$I18), "%b", $J18)&amp; " // "&amp;G18</f>
        <v>PORTSetPinsDigitalOut(IOPORT_G, BIT_8); // Disp6</v>
      </c>
    </row>
    <row r="19" spans="1:16" x14ac:dyDescent="0.25">
      <c r="A19" s="9" t="s">
        <v>36</v>
      </c>
      <c r="B19" s="3">
        <v>5</v>
      </c>
      <c r="C19" s="1" t="s">
        <v>16</v>
      </c>
      <c r="D19" s="8" t="s">
        <v>33</v>
      </c>
      <c r="E19" t="s">
        <v>62</v>
      </c>
      <c r="G19" t="s">
        <v>63</v>
      </c>
      <c r="I19" t="str">
        <f t="shared" si="0"/>
        <v>G</v>
      </c>
      <c r="J19" t="str">
        <f t="shared" si="1"/>
        <v>7</v>
      </c>
      <c r="K19" s="10">
        <v>1</v>
      </c>
      <c r="M19" t="str">
        <f>SUBSTITUTE(SUBSTITUTE(IF(K19=1,  SUBSTITUTE(PORTSet,"%IO","In"),   IF(L19=1,   SUBSTITUTE(PORTSet,"%IO","Out"),   "")), "%p",$I19), "%b", $J19) &amp;" // "&amp;E19</f>
        <v>PORTSetPinsDigitalIn(IOPORT_G, BIT_7); // btn1Down</v>
      </c>
      <c r="O19" s="10">
        <v>1</v>
      </c>
      <c r="P19" t="str">
        <f>SUBSTITUTE(SUBSTITUTE(IF(N19=1,  SUBSTITUTE(PORTSet,"%IO","In"),   IF(O19=1,   SUBSTITUTE(PORTSet,"%IO","Out"),   "")), "%p",$I19), "%b", $J19)&amp; " // "&amp;G19</f>
        <v>PORTSetPinsDigitalOut(IOPORT_G, BIT_7); // Disp7</v>
      </c>
    </row>
    <row r="20" spans="1:16" x14ac:dyDescent="0.25">
      <c r="A20" s="9" t="s">
        <v>36</v>
      </c>
      <c r="B20" s="3">
        <v>6</v>
      </c>
      <c r="C20" s="24" t="s">
        <v>17</v>
      </c>
      <c r="D20" s="27" t="s">
        <v>34</v>
      </c>
      <c r="I20" t="str">
        <f t="shared" si="0"/>
        <v>G</v>
      </c>
      <c r="J20" t="str">
        <f t="shared" si="1"/>
        <v>6</v>
      </c>
      <c r="M20" t="str">
        <f>SUBSTITUTE(SUBSTITUTE(IF(K20=1,  SUBSTITUTE(PORTSet,"%IO","In"),   IF(L20=1,   SUBSTITUTE(PORTSet,"%IO","Out"),   "")), "%p",$I20), "%b", $J20)</f>
        <v/>
      </c>
    </row>
    <row r="21" spans="1:16" x14ac:dyDescent="0.25">
      <c r="A21" s="9" t="s">
        <v>36</v>
      </c>
      <c r="B21" s="3">
        <v>7</v>
      </c>
      <c r="C21" s="1" t="s">
        <v>18</v>
      </c>
      <c r="I21" t="str">
        <f t="shared" si="0"/>
        <v/>
      </c>
      <c r="J21" t="str">
        <f t="shared" si="1"/>
        <v/>
      </c>
      <c r="M21" t="str">
        <f>SUBSTITUTE(SUBSTITUTE(IF(K21=1,  SUBSTITUTE(PORTSet,"%IO","In"),   IF(L21=1,   SUBSTITUTE(PORTSet,"%IO","Out"),   "")), "%p",I21), "%b", J21)</f>
        <v/>
      </c>
      <c r="P21" t="str">
        <f>SUBSTITUTE(SUBSTITUTE(IF(N21=1,  SUBSTITUTE(PORTSet,"%IO","In"),   IF(O21=1,   SUBSTITUTE(PORTSet,"%IO","Out"),   "")), "%p",L21), "%b", M21)</f>
        <v/>
      </c>
    </row>
    <row r="22" spans="1:16" x14ac:dyDescent="0.25">
      <c r="A22" s="9" t="s">
        <v>36</v>
      </c>
      <c r="B22" s="4">
        <v>8</v>
      </c>
      <c r="C22" s="2" t="s">
        <v>19</v>
      </c>
      <c r="I22" t="str">
        <f t="shared" si="0"/>
        <v/>
      </c>
      <c r="J22" t="str">
        <f t="shared" si="1"/>
        <v/>
      </c>
      <c r="M22" t="str">
        <f>SUBSTITUTE(SUBSTITUTE(IF(K22=1,  SUBSTITUTE(PORTSet,"%IO","In"),   IF(L22=1,   SUBSTITUTE(PORTSet,"%IO","Out"),   "")), "%p",I22), "%b", J22)</f>
        <v/>
      </c>
      <c r="P22" t="str">
        <f>SUBSTITUTE(SUBSTITUTE(IF(N22=1,  SUBSTITUTE(PORTSet,"%IO","In"),   IF(O22=1,   SUBSTITUTE(PORTSet,"%IO","Out"),   "")), "%p",L22), "%b", M22)</f>
        <v/>
      </c>
    </row>
    <row r="23" spans="1:16" x14ac:dyDescent="0.25">
      <c r="A23" s="9" t="s">
        <v>36</v>
      </c>
      <c r="I23" t="str">
        <f t="shared" si="0"/>
        <v/>
      </c>
      <c r="J23" t="str">
        <f t="shared" si="1"/>
        <v/>
      </c>
      <c r="M23" t="str">
        <f>SUBSTITUTE(SUBSTITUTE(IF(K23=1,  SUBSTITUTE(PORTSet,"%IO","In"),   IF(L23=1,   SUBSTITUTE(PORTSet,"%IO","Out"),   "")), "%p",I23), "%b", J23)</f>
        <v/>
      </c>
      <c r="P23" t="str">
        <f>SUBSTITUTE(SUBSTITUTE(IF(N23=1,  SUBSTITUTE(PORTSet,"%IO","In"),   IF(O23=1,   SUBSTITUTE(PORTSet,"%IO","Out"),   "")), "%p",L23), "%b", M23)</f>
        <v/>
      </c>
    </row>
    <row r="24" spans="1:16" ht="15.75" thickBot="1" x14ac:dyDescent="0.3">
      <c r="A24" s="9" t="s">
        <v>36</v>
      </c>
      <c r="B24" s="7" t="s">
        <v>45</v>
      </c>
      <c r="C24" s="7"/>
      <c r="I24" t="str">
        <f t="shared" si="0"/>
        <v/>
      </c>
      <c r="J24" t="str">
        <f t="shared" si="1"/>
        <v/>
      </c>
      <c r="M24" t="str">
        <f>SUBSTITUTE(SUBSTITUTE(IF(K24=1,  SUBSTITUTE(PORTSet,"%IO","In"),   IF(L24=1,   SUBSTITUTE(PORTSet,"%IO","Out"),   "")), "%p",I24), "%b", J24)</f>
        <v/>
      </c>
      <c r="P24" t="str">
        <f>SUBSTITUTE(SUBSTITUTE(IF(N24=1,  SUBSTITUTE(PORTSet,"%IO","In"),   IF(O24=1,   SUBSTITUTE(PORTSet,"%IO","Out"),   "")), "%p",L24), "%b", M24)</f>
        <v/>
      </c>
    </row>
    <row r="25" spans="1:16" ht="15.75" thickBot="1" x14ac:dyDescent="0.3">
      <c r="A25" s="9" t="s">
        <v>36</v>
      </c>
      <c r="B25" s="5" t="s">
        <v>1</v>
      </c>
      <c r="C25" s="6" t="s">
        <v>2</v>
      </c>
      <c r="I25" t="str">
        <f t="shared" si="0"/>
        <v/>
      </c>
      <c r="J25" t="str">
        <f t="shared" si="1"/>
        <v/>
      </c>
      <c r="M25" t="str">
        <f>SUBSTITUTE(SUBSTITUTE(IF(K25=1,  SUBSTITUTE(PORTSet,"%IO","In"),   IF(L25=1,   SUBSTITUTE(PORTSet,"%IO","Out"),   "")), "%p",I25), "%b", J25)</f>
        <v/>
      </c>
      <c r="P25" t="str">
        <f>SUBSTITUTE(SUBSTITUTE(IF(N25=1,  SUBSTITUTE(PORTSet,"%IO","In"),   IF(O25=1,   SUBSTITUTE(PORTSet,"%IO","Out"),   "")), "%p",L25), "%b", M25)</f>
        <v/>
      </c>
    </row>
    <row r="26" spans="1:16" x14ac:dyDescent="0.25">
      <c r="A26" s="9" t="s">
        <v>36</v>
      </c>
      <c r="B26" s="3">
        <v>1</v>
      </c>
      <c r="C26" s="1" t="s">
        <v>46</v>
      </c>
      <c r="D26" t="s">
        <v>52</v>
      </c>
      <c r="I26" t="str">
        <f t="shared" si="0"/>
        <v>B</v>
      </c>
      <c r="J26" t="str">
        <f t="shared" si="1"/>
        <v>1</v>
      </c>
      <c r="M26" t="str">
        <f>SUBSTITUTE(SUBSTITUTE(IF(K26=1,  SUBSTITUTE(PORTSet,"%IO","In"),   IF(L26=1,   SUBSTITUTE(PORTSet,"%IO","Out"),   "")), "%p",I26), "%b", J26)</f>
        <v/>
      </c>
      <c r="P26" t="str">
        <f>SUBSTITUTE(SUBSTITUTE(IF(N26=1,  SUBSTITUTE(PORTSet,"%IO","In"),   IF(O26=1,   SUBSTITUTE(PORTSet,"%IO","Out"),   "")), "%p",L26), "%b", M26)</f>
        <v/>
      </c>
    </row>
    <row r="27" spans="1:16" x14ac:dyDescent="0.25">
      <c r="A27" s="9" t="s">
        <v>36</v>
      </c>
      <c r="B27" s="3">
        <v>2</v>
      </c>
      <c r="C27" s="1" t="s">
        <v>47</v>
      </c>
      <c r="D27" t="s">
        <v>53</v>
      </c>
      <c r="I27" t="str">
        <f t="shared" si="0"/>
        <v>B</v>
      </c>
      <c r="J27" t="str">
        <f t="shared" si="1"/>
        <v>2</v>
      </c>
      <c r="M27" t="str">
        <f>SUBSTITUTE(SUBSTITUTE(IF(K27=1,  SUBSTITUTE(PORTSet,"%IO","In"),   IF(L27=1,   SUBSTITUTE(PORTSet,"%IO","Out"),   "")), "%p",I27), "%b", J27)</f>
        <v/>
      </c>
      <c r="P27" t="str">
        <f>SUBSTITUTE(SUBSTITUTE(IF(N27=1,  SUBSTITUTE(PORTSet,"%IO","In"),   IF(O27=1,   SUBSTITUTE(PORTSet,"%IO","Out"),   "")), "%p",L27), "%b", M27)</f>
        <v/>
      </c>
    </row>
    <row r="28" spans="1:16" x14ac:dyDescent="0.25">
      <c r="A28" s="9" t="s">
        <v>36</v>
      </c>
      <c r="B28" s="3">
        <v>3</v>
      </c>
      <c r="C28" s="1" t="s">
        <v>48</v>
      </c>
      <c r="D28" t="s">
        <v>29</v>
      </c>
      <c r="I28" t="str">
        <f t="shared" si="0"/>
        <v>B</v>
      </c>
      <c r="J28" t="str">
        <f t="shared" si="1"/>
        <v>3</v>
      </c>
      <c r="M28" t="str">
        <f>SUBSTITUTE(SUBSTITUTE(IF(K28=1,  SUBSTITUTE(PORTSet,"%IO","In"),   IF(L28=1,   SUBSTITUTE(PORTSet,"%IO","Out"),   "")), "%p",I28), "%b", J28)</f>
        <v/>
      </c>
      <c r="P28" t="str">
        <f>SUBSTITUTE(SUBSTITUTE(IF(N28=1,  SUBSTITUTE(PORTSet,"%IO","In"),   IF(O28=1,   SUBSTITUTE(PORTSet,"%IO","Out"),   "")), "%p",L28), "%b", M28)</f>
        <v/>
      </c>
    </row>
    <row r="29" spans="1:16" x14ac:dyDescent="0.25">
      <c r="A29" s="9" t="s">
        <v>36</v>
      </c>
      <c r="B29" s="3">
        <v>4</v>
      </c>
      <c r="C29" s="1" t="s">
        <v>49</v>
      </c>
      <c r="D29" t="s">
        <v>54</v>
      </c>
      <c r="I29" t="str">
        <f t="shared" si="0"/>
        <v>B</v>
      </c>
      <c r="J29" t="str">
        <f t="shared" si="1"/>
        <v>4</v>
      </c>
      <c r="M29" t="str">
        <f>SUBSTITUTE(SUBSTITUTE(IF(K29=1,  SUBSTITUTE(PORTSet,"%IO","In"),   IF(L29=1,   SUBSTITUTE(PORTSet,"%IO","Out"),   "")), "%p",I29), "%b", J29)</f>
        <v/>
      </c>
      <c r="P29" t="str">
        <f>SUBSTITUTE(SUBSTITUTE(IF(N29=1,  SUBSTITUTE(PORTSet,"%IO","In"),   IF(O29=1,   SUBSTITUTE(PORTSet,"%IO","Out"),   "")), "%p",L29), "%b", M29)</f>
        <v/>
      </c>
    </row>
    <row r="30" spans="1:16" x14ac:dyDescent="0.25">
      <c r="A30" s="9" t="s">
        <v>36</v>
      </c>
      <c r="B30" s="3">
        <v>5</v>
      </c>
      <c r="C30" s="1" t="s">
        <v>50</v>
      </c>
      <c r="I30" t="str">
        <f t="shared" si="0"/>
        <v/>
      </c>
      <c r="J30" t="str">
        <f t="shared" si="1"/>
        <v/>
      </c>
    </row>
    <row r="31" spans="1:16" x14ac:dyDescent="0.25">
      <c r="A31" s="9" t="s">
        <v>36</v>
      </c>
      <c r="B31" s="4">
        <v>6</v>
      </c>
      <c r="C31" s="2" t="s">
        <v>51</v>
      </c>
      <c r="I31" t="str">
        <f t="shared" si="0"/>
        <v/>
      </c>
      <c r="J31" t="str">
        <f t="shared" si="1"/>
        <v/>
      </c>
    </row>
    <row r="32" spans="1:16" x14ac:dyDescent="0.25">
      <c r="A32" s="9" t="s">
        <v>37</v>
      </c>
      <c r="I32" t="str">
        <f t="shared" si="0"/>
        <v/>
      </c>
      <c r="J32" t="str">
        <f t="shared" si="1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07F8-9D92-46D6-9163-4A1A99EBEAC0}">
  <dimension ref="A1:AW35"/>
  <sheetViews>
    <sheetView tabSelected="1" zoomScaleNormal="100" workbookViewId="0">
      <selection activeCell="A20" sqref="A20:H20"/>
    </sheetView>
  </sheetViews>
  <sheetFormatPr defaultColWidth="5.140625" defaultRowHeight="21" customHeight="1" x14ac:dyDescent="0.25"/>
  <cols>
    <col min="10" max="17" width="2.7109375" customWidth="1"/>
    <col min="18" max="18" width="9.7109375" bestFit="1" customWidth="1"/>
    <col min="19" max="19" width="9.7109375" customWidth="1"/>
    <col min="20" max="24" width="7.85546875" customWidth="1"/>
    <col min="25" max="32" width="2" customWidth="1"/>
    <col min="33" max="37" width="7.85546875" customWidth="1"/>
    <col min="38" max="38" width="6" bestFit="1" customWidth="1"/>
  </cols>
  <sheetData>
    <row r="1" spans="1:49" ht="33" customHeight="1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91</v>
      </c>
      <c r="I1" s="10" t="s">
        <v>80</v>
      </c>
      <c r="J1" s="10"/>
      <c r="K1" s="10"/>
      <c r="L1" s="10"/>
      <c r="M1" s="10"/>
      <c r="N1" s="10"/>
      <c r="O1" s="10"/>
      <c r="P1" s="10"/>
      <c r="Q1" s="10"/>
      <c r="T1" s="23" t="s">
        <v>95</v>
      </c>
      <c r="U1" s="23" t="s">
        <v>96</v>
      </c>
      <c r="W1">
        <v>2</v>
      </c>
      <c r="X1" s="29">
        <f ca="1">INDIRECT(ADDRESS($W1+2,COLUMN(I:I)))</f>
        <v>2</v>
      </c>
      <c r="Y1" s="32">
        <f ca="1">INDIRECT(ADDRESS($W1+2,COLUMN(A:A)))</f>
        <v>1</v>
      </c>
      <c r="Z1" s="32">
        <f ca="1">INDIRECT(ADDRESS($W1+2,COLUMN(B:B)))</f>
        <v>1</v>
      </c>
      <c r="AA1" s="32">
        <f ca="1">INDIRECT(ADDRESS($W1+2,COLUMN(C:C)))</f>
        <v>0</v>
      </c>
      <c r="AB1" s="32">
        <f ca="1">INDIRECT(ADDRESS($W1+2,COLUMN(D:D)))</f>
        <v>1</v>
      </c>
      <c r="AC1" s="32">
        <f ca="1">INDIRECT(ADDRESS($W1+2,COLUMN(E:E)))</f>
        <v>1</v>
      </c>
      <c r="AD1" s="32">
        <f ca="1">INDIRECT(ADDRESS($W1+2,COLUMN(F:F)))</f>
        <v>0</v>
      </c>
      <c r="AE1" s="32">
        <f ca="1">INDIRECT(ADDRESS($W1+2,COLUMN(G:G)))</f>
        <v>1</v>
      </c>
      <c r="AF1" s="32"/>
      <c r="AM1" s="9" t="s">
        <v>35</v>
      </c>
    </row>
    <row r="2" spans="1:49" ht="21" customHeight="1" x14ac:dyDescent="0.25">
      <c r="A2" s="11">
        <v>1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  <c r="G2" s="11"/>
      <c r="H2" s="11"/>
      <c r="I2" s="14">
        <v>0</v>
      </c>
      <c r="J2" s="37">
        <f ca="1">1-INDIRECT(ADDRESS(ROW(2:2),9-COLUMN(A:A)))</f>
        <v>1</v>
      </c>
      <c r="K2" s="38">
        <f t="shared" ref="K2:K17" ca="1" si="0">1-INDIRECT(ADDRESS(ROW(2:2),9-COLUMN(B:B)))</f>
        <v>1</v>
      </c>
      <c r="L2" s="38">
        <f t="shared" ref="L2:L17" ca="1" si="1">1-INDIRECT(ADDRESS(ROW(2:2),9-COLUMN(C:C)))</f>
        <v>0</v>
      </c>
      <c r="M2" s="38">
        <f t="shared" ref="M2:M17" ca="1" si="2">1-INDIRECT(ADDRESS(ROW(2:2),9-COLUMN(D:D)))</f>
        <v>0</v>
      </c>
      <c r="N2" s="37">
        <f t="shared" ref="N2:N17" ca="1" si="3">1-INDIRECT(ADDRESS(ROW(2:2),9-COLUMN(E:E)))</f>
        <v>0</v>
      </c>
      <c r="O2" s="38">
        <f t="shared" ref="O2:O17" ca="1" si="4">1-INDIRECT(ADDRESS(ROW(2:2),9-COLUMN(F:F)))</f>
        <v>0</v>
      </c>
      <c r="P2" s="38">
        <f t="shared" ref="P2:P17" ca="1" si="5">1-INDIRECT(ADDRESS(ROW(2:2),9-COLUMN(G:G)))</f>
        <v>0</v>
      </c>
      <c r="Q2" s="39">
        <f t="shared" ref="Q2:Q17" ca="1" si="6">1-INDIRECT(ADDRESS(ROW(2:2),9-COLUMN(H:H)))</f>
        <v>0</v>
      </c>
      <c r="R2">
        <f t="array" ref="R2">SUM((1-A2:H2)*A$18:H$18)</f>
        <v>192</v>
      </c>
      <c r="S2" t="str">
        <f>"0x" &amp;DEC2HEX(R2,2) &amp;","</f>
        <v>0xC0,</v>
      </c>
      <c r="T2" s="19" t="str">
        <f>"0x" &amp;DEC2HEX(R2,2) &amp;","</f>
        <v>0xC0,</v>
      </c>
      <c r="U2" s="19" t="str">
        <f>"0x" &amp;DEC2HEX(R2-128,2) &amp;","</f>
        <v>0x40,</v>
      </c>
      <c r="Y2">
        <f ca="1">1-Y1</f>
        <v>0</v>
      </c>
      <c r="Z2">
        <f t="shared" ref="Z2:AF2" ca="1" si="7">1-Z1</f>
        <v>0</v>
      </c>
      <c r="AA2">
        <f t="shared" ca="1" si="7"/>
        <v>1</v>
      </c>
      <c r="AB2">
        <f t="shared" ca="1" si="7"/>
        <v>0</v>
      </c>
      <c r="AC2">
        <f t="shared" ca="1" si="7"/>
        <v>0</v>
      </c>
      <c r="AD2">
        <f t="shared" ca="1" si="7"/>
        <v>1</v>
      </c>
      <c r="AE2">
        <f t="shared" ca="1" si="7"/>
        <v>0</v>
      </c>
      <c r="AF2">
        <f t="shared" si="7"/>
        <v>1</v>
      </c>
      <c r="AH2">
        <f t="array" aca="1" ref="AH2" ca="1">SUM(Y2:AF2*A18:H18)</f>
        <v>164</v>
      </c>
      <c r="AM2" s="9" t="s">
        <v>36</v>
      </c>
      <c r="AN2" s="22" t="s">
        <v>72</v>
      </c>
    </row>
    <row r="3" spans="1:49" ht="21" customHeight="1" x14ac:dyDescent="0.25">
      <c r="A3" s="12"/>
      <c r="B3" s="12">
        <v>1</v>
      </c>
      <c r="C3" s="12">
        <v>1</v>
      </c>
      <c r="D3" s="12"/>
      <c r="E3" s="12"/>
      <c r="F3" s="12"/>
      <c r="G3" s="12"/>
      <c r="H3" s="12"/>
      <c r="I3" s="15">
        <v>1</v>
      </c>
      <c r="J3" s="35">
        <f t="shared" ref="J3:J17" ca="1" si="8">1-INDIRECT(ADDRESS(ROW(3:3),9-COLUMN(A:A)))</f>
        <v>1</v>
      </c>
      <c r="K3" s="36">
        <f t="shared" ca="1" si="0"/>
        <v>1</v>
      </c>
      <c r="L3" s="36">
        <f t="shared" ca="1" si="1"/>
        <v>1</v>
      </c>
      <c r="M3" s="36">
        <f t="shared" ca="1" si="2"/>
        <v>1</v>
      </c>
      <c r="N3" s="35">
        <f t="shared" ca="1" si="3"/>
        <v>1</v>
      </c>
      <c r="O3" s="36">
        <f t="shared" ca="1" si="4"/>
        <v>0</v>
      </c>
      <c r="P3" s="36">
        <f t="shared" ca="1" si="5"/>
        <v>0</v>
      </c>
      <c r="Q3" s="40">
        <f t="shared" ca="1" si="6"/>
        <v>1</v>
      </c>
      <c r="R3">
        <f t="array" ref="R3">SUM((1-A3:H3)*A$18:H$18)</f>
        <v>249</v>
      </c>
      <c r="S3" t="str">
        <f t="shared" ref="S3:S17" si="9">"0x" &amp;DEC2HEX(R3,2) &amp;","</f>
        <v>0xF9,</v>
      </c>
      <c r="T3" s="19" t="str">
        <f t="shared" ref="T3:T17" si="10">"0x" &amp;DEC2HEX(R3,2) &amp;","</f>
        <v>0xF9,</v>
      </c>
      <c r="U3" s="19" t="str">
        <f t="shared" ref="U3:U16" si="11">"0x" &amp;DEC2HEX(R3-128,2) &amp;","</f>
        <v>0x79,</v>
      </c>
      <c r="AA3" s="31">
        <f ca="1">Y1</f>
        <v>1</v>
      </c>
      <c r="AB3" s="31">
        <f ca="1">AA3</f>
        <v>1</v>
      </c>
      <c r="AC3" s="31">
        <f t="shared" ref="AC3:AD3" ca="1" si="12">AB3</f>
        <v>1</v>
      </c>
      <c r="AD3" s="31">
        <f t="shared" ca="1" si="12"/>
        <v>1</v>
      </c>
      <c r="AM3" s="9" t="s">
        <v>36</v>
      </c>
      <c r="AN3" s="22" t="s">
        <v>94</v>
      </c>
    </row>
    <row r="4" spans="1:49" ht="21" customHeight="1" x14ac:dyDescent="0.25">
      <c r="A4" s="12">
        <v>1</v>
      </c>
      <c r="B4" s="12">
        <v>1</v>
      </c>
      <c r="C4" s="12"/>
      <c r="D4" s="12">
        <v>1</v>
      </c>
      <c r="E4" s="12">
        <v>1</v>
      </c>
      <c r="F4" s="12"/>
      <c r="G4" s="12">
        <v>1</v>
      </c>
      <c r="H4" s="12"/>
      <c r="I4" s="15">
        <v>2</v>
      </c>
      <c r="J4" s="35">
        <f t="shared" ca="1" si="8"/>
        <v>1</v>
      </c>
      <c r="K4" s="36">
        <f t="shared" ca="1" si="0"/>
        <v>0</v>
      </c>
      <c r="L4" s="36">
        <f t="shared" ca="1" si="1"/>
        <v>1</v>
      </c>
      <c r="M4" s="36">
        <f t="shared" ca="1" si="2"/>
        <v>0</v>
      </c>
      <c r="N4" s="35">
        <f t="shared" ca="1" si="3"/>
        <v>0</v>
      </c>
      <c r="O4" s="36">
        <f t="shared" ca="1" si="4"/>
        <v>1</v>
      </c>
      <c r="P4" s="36">
        <f t="shared" ca="1" si="5"/>
        <v>0</v>
      </c>
      <c r="Q4" s="40">
        <f t="shared" ca="1" si="6"/>
        <v>0</v>
      </c>
      <c r="R4">
        <f t="array" ref="R4">SUM((1-A4:H4)*A$18:H$18)</f>
        <v>164</v>
      </c>
      <c r="S4" t="str">
        <f t="shared" si="9"/>
        <v>0xA4,</v>
      </c>
      <c r="T4" s="19" t="str">
        <f t="shared" si="10"/>
        <v>0xA4,</v>
      </c>
      <c r="U4" s="19" t="str">
        <f t="shared" si="11"/>
        <v>0x24,</v>
      </c>
      <c r="V4" s="19"/>
      <c r="W4" s="19"/>
      <c r="X4" s="19"/>
      <c r="Y4" s="30">
        <f ca="1">AD1</f>
        <v>0</v>
      </c>
      <c r="Z4" s="30">
        <f ca="1">Y4</f>
        <v>0</v>
      </c>
      <c r="AA4" s="19"/>
      <c r="AB4" s="19"/>
      <c r="AC4" s="19"/>
      <c r="AD4" s="19"/>
      <c r="AE4" s="30">
        <f ca="1">Z1</f>
        <v>1</v>
      </c>
      <c r="AF4" s="30">
        <f ca="1">AE4</f>
        <v>1</v>
      </c>
      <c r="AG4" s="19"/>
      <c r="AH4" s="19"/>
      <c r="AI4" s="19"/>
      <c r="AJ4" s="19"/>
      <c r="AK4" s="19"/>
      <c r="AM4" s="9" t="s">
        <v>36</v>
      </c>
      <c r="AN4">
        <v>10</v>
      </c>
      <c r="AO4" t="s">
        <v>92</v>
      </c>
      <c r="AP4" t="s">
        <v>92</v>
      </c>
      <c r="AQ4" t="s">
        <v>92</v>
      </c>
      <c r="AR4">
        <v>6</v>
      </c>
    </row>
    <row r="5" spans="1:49" ht="21" customHeight="1" x14ac:dyDescent="0.25">
      <c r="A5" s="12">
        <v>1</v>
      </c>
      <c r="B5" s="12">
        <v>1</v>
      </c>
      <c r="C5" s="12">
        <v>1</v>
      </c>
      <c r="D5" s="12">
        <v>1</v>
      </c>
      <c r="E5" s="12"/>
      <c r="F5" s="12"/>
      <c r="G5" s="12">
        <v>1</v>
      </c>
      <c r="H5" s="12"/>
      <c r="I5" s="15">
        <v>3</v>
      </c>
      <c r="J5" s="35">
        <f t="shared" ca="1" si="8"/>
        <v>1</v>
      </c>
      <c r="K5" s="36">
        <f t="shared" ca="1" si="0"/>
        <v>0</v>
      </c>
      <c r="L5" s="36">
        <f t="shared" ca="1" si="1"/>
        <v>1</v>
      </c>
      <c r="M5" s="36">
        <f t="shared" ca="1" si="2"/>
        <v>1</v>
      </c>
      <c r="N5" s="35">
        <f t="shared" ca="1" si="3"/>
        <v>0</v>
      </c>
      <c r="O5" s="36">
        <f t="shared" ca="1" si="4"/>
        <v>0</v>
      </c>
      <c r="P5" s="36">
        <f t="shared" ca="1" si="5"/>
        <v>0</v>
      </c>
      <c r="Q5" s="40">
        <f t="shared" ca="1" si="6"/>
        <v>0</v>
      </c>
      <c r="R5">
        <f t="array" ref="R5">SUM((1-A5:H5)*A$18:H$18)</f>
        <v>176</v>
      </c>
      <c r="S5" t="str">
        <f t="shared" si="9"/>
        <v>0xB0,</v>
      </c>
      <c r="T5" s="19" t="str">
        <f t="shared" si="10"/>
        <v>0xB0,</v>
      </c>
      <c r="U5" s="19" t="str">
        <f t="shared" si="11"/>
        <v>0x30,</v>
      </c>
      <c r="V5" s="19"/>
      <c r="W5" s="19"/>
      <c r="X5" s="19"/>
      <c r="Y5" s="30">
        <f t="array" aca="1" ref="Y5:Z7" ca="1">Y4</f>
        <v>0</v>
      </c>
      <c r="Z5" s="30">
        <f ca="1"/>
        <v>0</v>
      </c>
      <c r="AA5" s="19"/>
      <c r="AB5" s="19"/>
      <c r="AC5" s="19"/>
      <c r="AD5" s="19"/>
      <c r="AE5" s="30">
        <f t="array" aca="1" ref="AE5:AF7" ca="1">AE4</f>
        <v>1</v>
      </c>
      <c r="AF5" s="30">
        <f ca="1"/>
        <v>1</v>
      </c>
      <c r="AG5" s="19"/>
      <c r="AH5" s="19"/>
      <c r="AI5" s="19"/>
      <c r="AJ5" s="19"/>
      <c r="AK5" s="19"/>
      <c r="AM5" s="9" t="s">
        <v>36</v>
      </c>
      <c r="AO5" s="17"/>
      <c r="AP5" s="20" t="s">
        <v>88</v>
      </c>
      <c r="AQ5" s="17"/>
    </row>
    <row r="6" spans="1:49" ht="21" customHeight="1" x14ac:dyDescent="0.25">
      <c r="A6" s="12"/>
      <c r="B6" s="12">
        <v>1</v>
      </c>
      <c r="C6" s="12">
        <v>1</v>
      </c>
      <c r="D6" s="12"/>
      <c r="E6" s="12"/>
      <c r="F6" s="12">
        <v>1</v>
      </c>
      <c r="G6" s="12">
        <v>1</v>
      </c>
      <c r="H6" s="12"/>
      <c r="I6" s="15">
        <v>4</v>
      </c>
      <c r="J6" s="35">
        <f t="shared" ca="1" si="8"/>
        <v>1</v>
      </c>
      <c r="K6" s="36">
        <f t="shared" ca="1" si="0"/>
        <v>0</v>
      </c>
      <c r="L6" s="36">
        <f t="shared" ca="1" si="1"/>
        <v>0</v>
      </c>
      <c r="M6" s="36">
        <f t="shared" ca="1" si="2"/>
        <v>1</v>
      </c>
      <c r="N6" s="35">
        <f t="shared" ca="1" si="3"/>
        <v>1</v>
      </c>
      <c r="O6" s="36">
        <f t="shared" ca="1" si="4"/>
        <v>0</v>
      </c>
      <c r="P6" s="36">
        <f t="shared" ca="1" si="5"/>
        <v>0</v>
      </c>
      <c r="Q6" s="40">
        <f t="shared" ca="1" si="6"/>
        <v>1</v>
      </c>
      <c r="R6">
        <f t="array" ref="R6">SUM((1-A6:H6)*A$18:H$18)</f>
        <v>153</v>
      </c>
      <c r="S6" t="str">
        <f t="shared" si="9"/>
        <v>0x99,</v>
      </c>
      <c r="T6" s="19" t="str">
        <f t="shared" si="10"/>
        <v>0x99,</v>
      </c>
      <c r="U6" s="19" t="str">
        <f t="shared" si="11"/>
        <v>0x19,</v>
      </c>
      <c r="V6" s="19"/>
      <c r="W6" s="19"/>
      <c r="X6" s="19"/>
      <c r="Y6" s="30">
        <f ca="1"/>
        <v>0</v>
      </c>
      <c r="Z6" s="30">
        <f ca="1"/>
        <v>0</v>
      </c>
      <c r="AA6" s="19"/>
      <c r="AB6" s="19"/>
      <c r="AC6" s="19"/>
      <c r="AD6" s="19"/>
      <c r="AE6" s="30">
        <f ca="1"/>
        <v>1</v>
      </c>
      <c r="AF6" s="30">
        <f ca="1"/>
        <v>1</v>
      </c>
      <c r="AG6" s="19"/>
      <c r="AH6" s="19"/>
      <c r="AI6" s="19"/>
      <c r="AJ6" s="19"/>
      <c r="AK6" s="19"/>
      <c r="AM6" s="9" t="s">
        <v>36</v>
      </c>
      <c r="AO6" s="18" t="s">
        <v>85</v>
      </c>
      <c r="AP6" s="17"/>
      <c r="AQ6" s="18" t="s">
        <v>85</v>
      </c>
      <c r="AS6">
        <v>1</v>
      </c>
      <c r="AT6" t="s">
        <v>77</v>
      </c>
      <c r="AV6" t="s">
        <v>74</v>
      </c>
      <c r="AW6">
        <v>6</v>
      </c>
    </row>
    <row r="7" spans="1:49" ht="21" customHeight="1" x14ac:dyDescent="0.25">
      <c r="A7" s="12">
        <v>1</v>
      </c>
      <c r="B7" s="12"/>
      <c r="C7" s="12">
        <v>1</v>
      </c>
      <c r="D7" s="12">
        <v>1</v>
      </c>
      <c r="E7" s="12"/>
      <c r="F7" s="12">
        <v>1</v>
      </c>
      <c r="G7" s="12">
        <v>1</v>
      </c>
      <c r="H7" s="12"/>
      <c r="I7" s="15">
        <v>5</v>
      </c>
      <c r="J7" s="35">
        <f t="shared" ca="1" si="8"/>
        <v>1</v>
      </c>
      <c r="K7" s="36">
        <f t="shared" ca="1" si="0"/>
        <v>0</v>
      </c>
      <c r="L7" s="36">
        <f t="shared" ca="1" si="1"/>
        <v>0</v>
      </c>
      <c r="M7" s="36">
        <f t="shared" ca="1" si="2"/>
        <v>1</v>
      </c>
      <c r="N7" s="35">
        <f t="shared" ca="1" si="3"/>
        <v>0</v>
      </c>
      <c r="O7" s="36">
        <f t="shared" ca="1" si="4"/>
        <v>0</v>
      </c>
      <c r="P7" s="36">
        <f t="shared" ca="1" si="5"/>
        <v>1</v>
      </c>
      <c r="Q7" s="40">
        <f t="shared" ca="1" si="6"/>
        <v>0</v>
      </c>
      <c r="R7">
        <f t="array" ref="R7">SUM((1-A7:H7)*A$18:H$18)</f>
        <v>146</v>
      </c>
      <c r="S7" t="str">
        <f t="shared" si="9"/>
        <v>0x92,</v>
      </c>
      <c r="T7" s="19" t="str">
        <f t="shared" si="10"/>
        <v>0x92,</v>
      </c>
      <c r="U7" s="19" t="str">
        <f t="shared" si="11"/>
        <v>0x12,</v>
      </c>
      <c r="V7" s="19"/>
      <c r="W7" s="19"/>
      <c r="X7" s="19"/>
      <c r="Y7" s="30">
        <f ca="1"/>
        <v>0</v>
      </c>
      <c r="Z7" s="30">
        <f ca="1"/>
        <v>0</v>
      </c>
      <c r="AA7" s="19"/>
      <c r="AB7" s="19"/>
      <c r="AC7" s="19"/>
      <c r="AD7" s="19"/>
      <c r="AE7" s="30">
        <f ca="1"/>
        <v>1</v>
      </c>
      <c r="AF7" s="30">
        <f ca="1"/>
        <v>1</v>
      </c>
      <c r="AG7" s="19"/>
      <c r="AH7" s="19"/>
      <c r="AI7" s="19"/>
      <c r="AJ7" s="19"/>
      <c r="AK7" s="19"/>
      <c r="AM7" s="9" t="s">
        <v>36</v>
      </c>
      <c r="AO7" s="18" t="s">
        <v>78</v>
      </c>
      <c r="AP7" s="17"/>
      <c r="AQ7" s="18" t="s">
        <v>74</v>
      </c>
      <c r="AS7">
        <v>2</v>
      </c>
      <c r="AT7" t="s">
        <v>76</v>
      </c>
      <c r="AV7" t="s">
        <v>73</v>
      </c>
      <c r="AW7">
        <v>7</v>
      </c>
    </row>
    <row r="8" spans="1:49" ht="21" customHeight="1" x14ac:dyDescent="0.25">
      <c r="A8" s="12">
        <v>1</v>
      </c>
      <c r="B8" s="12"/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/>
      <c r="I8" s="15">
        <v>6</v>
      </c>
      <c r="J8" s="35">
        <f t="shared" ca="1" si="8"/>
        <v>1</v>
      </c>
      <c r="K8" s="36">
        <f t="shared" ca="1" si="0"/>
        <v>0</v>
      </c>
      <c r="L8" s="36">
        <f t="shared" ca="1" si="1"/>
        <v>0</v>
      </c>
      <c r="M8" s="36">
        <f t="shared" ca="1" si="2"/>
        <v>0</v>
      </c>
      <c r="N8" s="35">
        <f t="shared" ca="1" si="3"/>
        <v>0</v>
      </c>
      <c r="O8" s="36">
        <f t="shared" ca="1" si="4"/>
        <v>0</v>
      </c>
      <c r="P8" s="36">
        <f t="shared" ca="1" si="5"/>
        <v>1</v>
      </c>
      <c r="Q8" s="40">
        <f t="shared" ca="1" si="6"/>
        <v>0</v>
      </c>
      <c r="R8">
        <f t="array" ref="R8">SUM((1-A8:H8)*A$18:H$18)</f>
        <v>130</v>
      </c>
      <c r="S8" t="str">
        <f t="shared" si="9"/>
        <v>0x82,</v>
      </c>
      <c r="T8" s="19" t="str">
        <f t="shared" si="10"/>
        <v>0x82,</v>
      </c>
      <c r="U8" s="19" t="str">
        <f t="shared" si="11"/>
        <v>0x02,</v>
      </c>
      <c r="V8" s="19"/>
      <c r="W8" s="19"/>
      <c r="X8" s="19"/>
      <c r="Y8" s="19"/>
      <c r="Z8" s="19"/>
      <c r="AA8" s="31">
        <f ca="1">AE1</f>
        <v>1</v>
      </c>
      <c r="AB8" s="31">
        <f ca="1">AA8</f>
        <v>1</v>
      </c>
      <c r="AC8" s="31">
        <f t="shared" ref="AC8:AD8" ca="1" si="13">AB8</f>
        <v>1</v>
      </c>
      <c r="AD8" s="31">
        <f t="shared" ca="1" si="13"/>
        <v>1</v>
      </c>
      <c r="AE8" s="19"/>
      <c r="AF8" s="19"/>
      <c r="AG8" s="19"/>
      <c r="AH8" s="19"/>
      <c r="AI8" s="19"/>
      <c r="AJ8" s="19"/>
      <c r="AK8" s="19"/>
      <c r="AM8" s="9" t="s">
        <v>36</v>
      </c>
      <c r="AO8" s="18" t="s">
        <v>85</v>
      </c>
      <c r="AP8" s="17"/>
      <c r="AQ8" s="18" t="s">
        <v>85</v>
      </c>
      <c r="AS8">
        <v>3</v>
      </c>
      <c r="AT8" t="s">
        <v>93</v>
      </c>
      <c r="AW8">
        <v>8</v>
      </c>
    </row>
    <row r="9" spans="1:49" ht="21" customHeight="1" x14ac:dyDescent="0.25">
      <c r="A9" s="13">
        <v>1</v>
      </c>
      <c r="B9" s="13">
        <v>1</v>
      </c>
      <c r="C9" s="13">
        <v>1</v>
      </c>
      <c r="D9" s="13"/>
      <c r="E9" s="13"/>
      <c r="F9" s="13"/>
      <c r="G9" s="13"/>
      <c r="H9" s="13"/>
      <c r="I9" s="16">
        <v>7</v>
      </c>
      <c r="J9" s="41">
        <f t="shared" ca="1" si="8"/>
        <v>1</v>
      </c>
      <c r="K9" s="42">
        <f t="shared" ca="1" si="0"/>
        <v>1</v>
      </c>
      <c r="L9" s="42">
        <f t="shared" ca="1" si="1"/>
        <v>1</v>
      </c>
      <c r="M9" s="42">
        <f t="shared" ca="1" si="2"/>
        <v>1</v>
      </c>
      <c r="N9" s="41">
        <f t="shared" ca="1" si="3"/>
        <v>1</v>
      </c>
      <c r="O9" s="42">
        <f t="shared" ca="1" si="4"/>
        <v>0</v>
      </c>
      <c r="P9" s="42">
        <f t="shared" ca="1" si="5"/>
        <v>0</v>
      </c>
      <c r="Q9" s="43">
        <f t="shared" ca="1" si="6"/>
        <v>0</v>
      </c>
      <c r="R9">
        <f t="array" ref="R9">SUM((1-A9:H9)*A$18:H$18)</f>
        <v>248</v>
      </c>
      <c r="S9" t="str">
        <f t="shared" si="9"/>
        <v>0xF8,</v>
      </c>
      <c r="T9" s="19" t="str">
        <f t="shared" si="10"/>
        <v>0xF8,</v>
      </c>
      <c r="U9" s="19" t="str">
        <f t="shared" si="11"/>
        <v>0x78,</v>
      </c>
      <c r="V9" s="19"/>
      <c r="W9" s="19"/>
      <c r="X9" s="19"/>
      <c r="Y9" s="30">
        <f ca="1">AC1</f>
        <v>1</v>
      </c>
      <c r="Z9" s="30">
        <f ca="1">Y9</f>
        <v>1</v>
      </c>
      <c r="AA9" s="19"/>
      <c r="AB9" s="19"/>
      <c r="AC9" s="19"/>
      <c r="AD9" s="19"/>
      <c r="AE9" s="30">
        <f ca="1">AA1</f>
        <v>0</v>
      </c>
      <c r="AF9" s="30">
        <f ca="1">AE9</f>
        <v>0</v>
      </c>
      <c r="AG9" s="19"/>
      <c r="AH9" s="19"/>
      <c r="AI9" s="19"/>
      <c r="AJ9" s="19"/>
      <c r="AK9" s="19"/>
      <c r="AM9" s="9" t="s">
        <v>36</v>
      </c>
      <c r="AO9" s="17"/>
      <c r="AP9" s="20" t="s">
        <v>89</v>
      </c>
      <c r="AQ9" s="17"/>
      <c r="AS9">
        <v>4</v>
      </c>
      <c r="AT9" t="s">
        <v>75</v>
      </c>
      <c r="AV9" t="s">
        <v>78</v>
      </c>
      <c r="AW9">
        <v>9</v>
      </c>
    </row>
    <row r="10" spans="1:49" ht="21" customHeight="1" x14ac:dyDescent="0.25">
      <c r="A10" s="11">
        <v>1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/>
      <c r="I10" s="14">
        <v>8</v>
      </c>
      <c r="J10" s="33">
        <f t="shared" ca="1" si="8"/>
        <v>1</v>
      </c>
      <c r="K10" s="34">
        <f t="shared" ca="1" si="0"/>
        <v>0</v>
      </c>
      <c r="L10" s="34">
        <f t="shared" ca="1" si="1"/>
        <v>0</v>
      </c>
      <c r="M10" s="34">
        <f t="shared" ca="1" si="2"/>
        <v>0</v>
      </c>
      <c r="N10" s="33">
        <f t="shared" ca="1" si="3"/>
        <v>0</v>
      </c>
      <c r="O10" s="34">
        <f t="shared" ca="1" si="4"/>
        <v>0</v>
      </c>
      <c r="P10" s="34">
        <f t="shared" ca="1" si="5"/>
        <v>0</v>
      </c>
      <c r="Q10" s="44">
        <f t="shared" ca="1" si="6"/>
        <v>0</v>
      </c>
      <c r="R10">
        <f t="array" ref="R10">SUM((1-A10:H10)*A$18:H$18)</f>
        <v>128</v>
      </c>
      <c r="S10" t="str">
        <f t="shared" si="9"/>
        <v>0x80,</v>
      </c>
      <c r="T10" s="19" t="str">
        <f t="shared" si="10"/>
        <v>0x80,</v>
      </c>
      <c r="U10" s="19" t="str">
        <f t="shared" si="11"/>
        <v>0x00,</v>
      </c>
      <c r="V10" s="19"/>
      <c r="W10" s="19"/>
      <c r="X10" s="19"/>
      <c r="Y10" s="30">
        <f t="array" aca="1" ref="Y10:Z12" ca="1">Y9</f>
        <v>1</v>
      </c>
      <c r="Z10" s="30">
        <f ca="1"/>
        <v>1</v>
      </c>
      <c r="AA10" s="19"/>
      <c r="AB10" s="19"/>
      <c r="AC10" s="19"/>
      <c r="AD10" s="19"/>
      <c r="AE10" s="30">
        <f t="array" aca="1" ref="AE10:AF12" ca="1">AE9</f>
        <v>0</v>
      </c>
      <c r="AF10" s="30">
        <f ca="1"/>
        <v>0</v>
      </c>
      <c r="AG10" s="19"/>
      <c r="AH10" s="19"/>
      <c r="AI10" s="19"/>
      <c r="AJ10" s="19"/>
      <c r="AK10" s="19"/>
      <c r="AM10" s="9" t="s">
        <v>36</v>
      </c>
      <c r="AO10" s="18" t="s">
        <v>85</v>
      </c>
      <c r="AP10" s="17"/>
      <c r="AQ10" s="18" t="s">
        <v>85</v>
      </c>
      <c r="AS10">
        <v>5</v>
      </c>
      <c r="AT10" t="s">
        <v>91</v>
      </c>
      <c r="AV10" t="s">
        <v>79</v>
      </c>
      <c r="AW10">
        <v>10</v>
      </c>
    </row>
    <row r="11" spans="1:49" ht="21" customHeight="1" x14ac:dyDescent="0.25">
      <c r="A11" s="12">
        <v>1</v>
      </c>
      <c r="B11" s="12">
        <v>1</v>
      </c>
      <c r="C11" s="12">
        <v>1</v>
      </c>
      <c r="D11" s="12"/>
      <c r="E11" s="12"/>
      <c r="F11" s="12">
        <v>1</v>
      </c>
      <c r="G11" s="12">
        <v>1</v>
      </c>
      <c r="H11" s="12"/>
      <c r="I11" s="15">
        <v>9</v>
      </c>
      <c r="J11" s="35">
        <f t="shared" ca="1" si="8"/>
        <v>1</v>
      </c>
      <c r="K11" s="36">
        <f t="shared" ca="1" si="0"/>
        <v>0</v>
      </c>
      <c r="L11" s="36">
        <f t="shared" ca="1" si="1"/>
        <v>0</v>
      </c>
      <c r="M11" s="36">
        <f t="shared" ca="1" si="2"/>
        <v>1</v>
      </c>
      <c r="N11" s="35">
        <f t="shared" ca="1" si="3"/>
        <v>1</v>
      </c>
      <c r="O11" s="36">
        <f t="shared" ca="1" si="4"/>
        <v>0</v>
      </c>
      <c r="P11" s="36">
        <f t="shared" ca="1" si="5"/>
        <v>0</v>
      </c>
      <c r="Q11" s="40">
        <f t="shared" ca="1" si="6"/>
        <v>0</v>
      </c>
      <c r="R11">
        <f t="array" ref="R11">SUM((1-A11:H11)*A$18:H$18)</f>
        <v>152</v>
      </c>
      <c r="S11" t="str">
        <f t="shared" si="9"/>
        <v>0x98,</v>
      </c>
      <c r="T11" s="19" t="str">
        <f t="shared" si="10"/>
        <v>0x98,</v>
      </c>
      <c r="U11" s="19" t="str">
        <f t="shared" si="11"/>
        <v>0x18,</v>
      </c>
      <c r="V11" s="19"/>
      <c r="W11" s="19"/>
      <c r="X11" s="19"/>
      <c r="Y11" s="30">
        <f ca="1"/>
        <v>1</v>
      </c>
      <c r="Z11" s="30">
        <f ca="1"/>
        <v>1</v>
      </c>
      <c r="AA11" s="19"/>
      <c r="AB11" s="19"/>
      <c r="AC11" s="19"/>
      <c r="AD11" s="19"/>
      <c r="AE11" s="30">
        <f ca="1"/>
        <v>0</v>
      </c>
      <c r="AF11" s="30">
        <f ca="1"/>
        <v>0</v>
      </c>
      <c r="AG11" s="19"/>
      <c r="AH11" s="19"/>
      <c r="AI11" s="19"/>
      <c r="AJ11" s="19"/>
      <c r="AK11" s="19"/>
      <c r="AM11" s="9" t="s">
        <v>36</v>
      </c>
      <c r="AO11" s="18" t="s">
        <v>77</v>
      </c>
      <c r="AP11" s="17"/>
      <c r="AQ11" s="18" t="s">
        <v>75</v>
      </c>
    </row>
    <row r="12" spans="1:49" ht="21" customHeight="1" x14ac:dyDescent="0.25">
      <c r="A12" s="12">
        <v>1</v>
      </c>
      <c r="B12" s="12">
        <v>1</v>
      </c>
      <c r="C12" s="12">
        <v>1</v>
      </c>
      <c r="D12" s="12"/>
      <c r="E12" s="12">
        <v>1</v>
      </c>
      <c r="F12" s="12">
        <v>1</v>
      </c>
      <c r="G12" s="12">
        <v>1</v>
      </c>
      <c r="H12" s="12"/>
      <c r="I12" s="15" t="s">
        <v>40</v>
      </c>
      <c r="J12" s="35">
        <f t="shared" ca="1" si="8"/>
        <v>1</v>
      </c>
      <c r="K12" s="36">
        <f t="shared" ca="1" si="0"/>
        <v>0</v>
      </c>
      <c r="L12" s="36">
        <f t="shared" ca="1" si="1"/>
        <v>0</v>
      </c>
      <c r="M12" s="36">
        <f t="shared" ca="1" si="2"/>
        <v>0</v>
      </c>
      <c r="N12" s="35">
        <f t="shared" ca="1" si="3"/>
        <v>1</v>
      </c>
      <c r="O12" s="36">
        <f t="shared" ca="1" si="4"/>
        <v>0</v>
      </c>
      <c r="P12" s="36">
        <f t="shared" ca="1" si="5"/>
        <v>0</v>
      </c>
      <c r="Q12" s="40">
        <f t="shared" ca="1" si="6"/>
        <v>0</v>
      </c>
      <c r="R12">
        <f t="array" ref="R12">SUM((1-A12:H12)*A$18:H$18)</f>
        <v>136</v>
      </c>
      <c r="S12" t="str">
        <f t="shared" si="9"/>
        <v>0x88,</v>
      </c>
      <c r="T12" s="19" t="str">
        <f t="shared" si="10"/>
        <v>0x88,</v>
      </c>
      <c r="U12" s="19" t="str">
        <f t="shared" si="11"/>
        <v>0x08,</v>
      </c>
      <c r="V12" s="19"/>
      <c r="W12" s="19"/>
      <c r="X12" s="19"/>
      <c r="Y12" s="30">
        <f ca="1"/>
        <v>1</v>
      </c>
      <c r="Z12" s="30">
        <f ca="1"/>
        <v>1</v>
      </c>
      <c r="AA12" s="19"/>
      <c r="AB12" s="19"/>
      <c r="AC12" s="19"/>
      <c r="AD12" s="19"/>
      <c r="AE12" s="30">
        <f ca="1"/>
        <v>0</v>
      </c>
      <c r="AF12" s="30">
        <f ca="1"/>
        <v>0</v>
      </c>
      <c r="AG12" s="19"/>
      <c r="AH12" s="19"/>
      <c r="AI12" s="19"/>
      <c r="AJ12" s="19"/>
      <c r="AK12" s="19"/>
      <c r="AM12" s="9" t="s">
        <v>36</v>
      </c>
      <c r="AO12" s="18" t="s">
        <v>85</v>
      </c>
      <c r="AP12" s="17"/>
      <c r="AQ12" s="18" t="s">
        <v>85</v>
      </c>
    </row>
    <row r="13" spans="1:49" ht="21" customHeight="1" x14ac:dyDescent="0.25">
      <c r="A13" s="12"/>
      <c r="B13" s="12"/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/>
      <c r="I13" s="15" t="s">
        <v>74</v>
      </c>
      <c r="J13" s="35">
        <f t="shared" ca="1" si="8"/>
        <v>1</v>
      </c>
      <c r="K13" s="36">
        <f t="shared" ca="1" si="0"/>
        <v>0</v>
      </c>
      <c r="L13" s="36">
        <f t="shared" ca="1" si="1"/>
        <v>0</v>
      </c>
      <c r="M13" s="36">
        <f t="shared" ca="1" si="2"/>
        <v>0</v>
      </c>
      <c r="N13" s="35">
        <f t="shared" ca="1" si="3"/>
        <v>0</v>
      </c>
      <c r="O13" s="36">
        <f t="shared" ca="1" si="4"/>
        <v>0</v>
      </c>
      <c r="P13" s="36">
        <f t="shared" ca="1" si="5"/>
        <v>1</v>
      </c>
      <c r="Q13" s="40">
        <f t="shared" ca="1" si="6"/>
        <v>1</v>
      </c>
      <c r="R13">
        <f t="array" ref="R13">SUM((1-A13:H13)*A$18:H$18)</f>
        <v>131</v>
      </c>
      <c r="S13" t="str">
        <f t="shared" si="9"/>
        <v>0x83,</v>
      </c>
      <c r="T13" s="19" t="str">
        <f t="shared" si="10"/>
        <v>0x83,</v>
      </c>
      <c r="U13" s="19" t="str">
        <f t="shared" si="11"/>
        <v>0x03,</v>
      </c>
      <c r="V13" s="19"/>
      <c r="W13" s="19"/>
      <c r="X13" s="19"/>
      <c r="Y13" s="19"/>
      <c r="Z13" s="19"/>
      <c r="AA13" s="31">
        <f ca="1">AB1</f>
        <v>1</v>
      </c>
      <c r="AB13" s="31">
        <f ca="1">AA13</f>
        <v>1</v>
      </c>
      <c r="AC13" s="31">
        <f t="shared" ref="AC13:AD13" ca="1" si="14">AB13</f>
        <v>1</v>
      </c>
      <c r="AD13" s="31">
        <f t="shared" ca="1" si="14"/>
        <v>1</v>
      </c>
      <c r="AE13" s="19"/>
      <c r="AF13" s="19"/>
      <c r="AG13" s="19"/>
      <c r="AH13" s="19"/>
      <c r="AI13" s="19"/>
      <c r="AJ13" s="19"/>
      <c r="AK13" s="19"/>
      <c r="AM13" s="9" t="s">
        <v>36</v>
      </c>
      <c r="AO13" s="17"/>
      <c r="AP13" s="20" t="s">
        <v>90</v>
      </c>
      <c r="AQ13" s="17"/>
      <c r="AS13" s="21" t="s">
        <v>91</v>
      </c>
    </row>
    <row r="14" spans="1:49" ht="21" customHeight="1" x14ac:dyDescent="0.25">
      <c r="A14" s="12">
        <v>1</v>
      </c>
      <c r="B14" s="12"/>
      <c r="C14" s="12"/>
      <c r="D14" s="12">
        <v>1</v>
      </c>
      <c r="E14" s="12">
        <v>1</v>
      </c>
      <c r="F14" s="12">
        <v>1</v>
      </c>
      <c r="G14" s="12"/>
      <c r="H14" s="12"/>
      <c r="I14" s="15" t="s">
        <v>81</v>
      </c>
      <c r="J14" s="35">
        <f t="shared" ca="1" si="8"/>
        <v>1</v>
      </c>
      <c r="K14" s="36">
        <f t="shared" ca="1" si="0"/>
        <v>1</v>
      </c>
      <c r="L14" s="36">
        <f t="shared" ca="1" si="1"/>
        <v>0</v>
      </c>
      <c r="M14" s="36">
        <f t="shared" ca="1" si="2"/>
        <v>0</v>
      </c>
      <c r="N14" s="35">
        <f t="shared" ca="1" si="3"/>
        <v>0</v>
      </c>
      <c r="O14" s="36">
        <f t="shared" ca="1" si="4"/>
        <v>1</v>
      </c>
      <c r="P14" s="36">
        <f t="shared" ca="1" si="5"/>
        <v>1</v>
      </c>
      <c r="Q14" s="40">
        <f t="shared" ca="1" si="6"/>
        <v>0</v>
      </c>
      <c r="R14">
        <f t="array" ref="R14">SUM((1-A14:H14)*A$18:H$18)</f>
        <v>198</v>
      </c>
      <c r="S14" t="str">
        <f t="shared" si="9"/>
        <v>0xC6,</v>
      </c>
      <c r="T14" s="19" t="str">
        <f t="shared" si="10"/>
        <v>0xC6,</v>
      </c>
      <c r="U14" s="19" t="str">
        <f t="shared" si="11"/>
        <v>0x46,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M14" s="9" t="s">
        <v>36</v>
      </c>
      <c r="AN14">
        <v>1</v>
      </c>
      <c r="AO14" t="s">
        <v>92</v>
      </c>
      <c r="AP14" t="s">
        <v>92</v>
      </c>
      <c r="AQ14" t="s">
        <v>92</v>
      </c>
      <c r="AR14">
        <v>5</v>
      </c>
    </row>
    <row r="15" spans="1:49" ht="21" customHeight="1" x14ac:dyDescent="0.25">
      <c r="A15" s="12"/>
      <c r="B15" s="12">
        <v>1</v>
      </c>
      <c r="C15" s="12">
        <v>1</v>
      </c>
      <c r="D15" s="12">
        <v>1</v>
      </c>
      <c r="E15" s="12">
        <v>1</v>
      </c>
      <c r="F15" s="12"/>
      <c r="G15" s="12">
        <v>1</v>
      </c>
      <c r="H15" s="12"/>
      <c r="I15" s="15" t="s">
        <v>76</v>
      </c>
      <c r="J15" s="35">
        <f t="shared" ca="1" si="8"/>
        <v>1</v>
      </c>
      <c r="K15" s="36">
        <f t="shared" ca="1" si="0"/>
        <v>0</v>
      </c>
      <c r="L15" s="36">
        <f t="shared" ca="1" si="1"/>
        <v>1</v>
      </c>
      <c r="M15" s="36">
        <f t="shared" ca="1" si="2"/>
        <v>0</v>
      </c>
      <c r="N15" s="35">
        <f t="shared" ca="1" si="3"/>
        <v>0</v>
      </c>
      <c r="O15" s="36">
        <f t="shared" ca="1" si="4"/>
        <v>0</v>
      </c>
      <c r="P15" s="36">
        <f t="shared" ca="1" si="5"/>
        <v>0</v>
      </c>
      <c r="Q15" s="40">
        <f t="shared" ca="1" si="6"/>
        <v>1</v>
      </c>
      <c r="R15">
        <f t="array" ref="R15">SUM((1-A15:H15)*A$18:H$18)</f>
        <v>161</v>
      </c>
      <c r="S15" t="str">
        <f t="shared" si="9"/>
        <v>0xA1,</v>
      </c>
      <c r="T15" s="19" t="str">
        <f t="shared" si="10"/>
        <v>0xA1,</v>
      </c>
      <c r="U15" s="19" t="str">
        <f t="shared" si="11"/>
        <v>0x21,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M15" s="9" t="s">
        <v>37</v>
      </c>
    </row>
    <row r="16" spans="1:49" ht="21" customHeight="1" x14ac:dyDescent="0.25">
      <c r="A16" s="12">
        <v>1</v>
      </c>
      <c r="B16" s="12"/>
      <c r="C16" s="12"/>
      <c r="D16" s="12">
        <v>1</v>
      </c>
      <c r="E16" s="12">
        <v>1</v>
      </c>
      <c r="F16" s="12">
        <v>1</v>
      </c>
      <c r="G16" s="12">
        <v>1</v>
      </c>
      <c r="H16" s="12"/>
      <c r="I16" s="15" t="s">
        <v>82</v>
      </c>
      <c r="J16" s="35">
        <f t="shared" ca="1" si="8"/>
        <v>1</v>
      </c>
      <c r="K16" s="36">
        <f t="shared" ca="1" si="0"/>
        <v>0</v>
      </c>
      <c r="L16" s="36">
        <f t="shared" ca="1" si="1"/>
        <v>0</v>
      </c>
      <c r="M16" s="36">
        <f t="shared" ca="1" si="2"/>
        <v>0</v>
      </c>
      <c r="N16" s="35">
        <f t="shared" ca="1" si="3"/>
        <v>0</v>
      </c>
      <c r="O16" s="36">
        <f t="shared" ca="1" si="4"/>
        <v>1</v>
      </c>
      <c r="P16" s="36">
        <f t="shared" ca="1" si="5"/>
        <v>1</v>
      </c>
      <c r="Q16" s="40">
        <f t="shared" ca="1" si="6"/>
        <v>0</v>
      </c>
      <c r="R16">
        <f t="array" ref="R16">SUM((1-A16:H16)*A$18:H$18)</f>
        <v>134</v>
      </c>
      <c r="S16" t="str">
        <f t="shared" si="9"/>
        <v>0x86,</v>
      </c>
      <c r="T16" s="19" t="str">
        <f t="shared" si="10"/>
        <v>0x86,</v>
      </c>
      <c r="U16" s="19" t="str">
        <f t="shared" si="11"/>
        <v>0x06,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49" ht="21" customHeight="1" x14ac:dyDescent="0.25">
      <c r="A17" s="13">
        <v>1</v>
      </c>
      <c r="B17" s="13"/>
      <c r="C17" s="13"/>
      <c r="D17" s="13"/>
      <c r="E17" s="13">
        <v>1</v>
      </c>
      <c r="F17" s="13">
        <v>1</v>
      </c>
      <c r="G17" s="13">
        <v>1</v>
      </c>
      <c r="H17" s="13"/>
      <c r="I17" s="16" t="s">
        <v>83</v>
      </c>
      <c r="J17" s="41">
        <f t="shared" ca="1" si="8"/>
        <v>1</v>
      </c>
      <c r="K17" s="42">
        <f t="shared" ca="1" si="0"/>
        <v>0</v>
      </c>
      <c r="L17" s="42">
        <f t="shared" ca="1" si="1"/>
        <v>0</v>
      </c>
      <c r="M17" s="42">
        <f t="shared" ca="1" si="2"/>
        <v>0</v>
      </c>
      <c r="N17" s="41">
        <f t="shared" ca="1" si="3"/>
        <v>1</v>
      </c>
      <c r="O17" s="42">
        <f t="shared" ca="1" si="4"/>
        <v>1</v>
      </c>
      <c r="P17" s="42">
        <f t="shared" ca="1" si="5"/>
        <v>1</v>
      </c>
      <c r="Q17" s="43">
        <f t="shared" ca="1" si="6"/>
        <v>0</v>
      </c>
      <c r="R17">
        <f t="array" ref="R17">SUM((1-A17:H17)*A$18:H$18)</f>
        <v>142</v>
      </c>
      <c r="S17" t="str">
        <f t="shared" si="9"/>
        <v>0x8E,</v>
      </c>
      <c r="T17" s="19" t="str">
        <f t="shared" si="10"/>
        <v>0x8E,</v>
      </c>
      <c r="U17" s="19" t="str">
        <f>"0x" &amp;DEC2HEX(R17-128,2) &amp;""</f>
        <v>0x0E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M17" t="s">
        <v>86</v>
      </c>
    </row>
    <row r="18" spans="1:49" ht="21" customHeight="1" x14ac:dyDescent="0.25">
      <c r="A18" s="10">
        <v>1</v>
      </c>
      <c r="B18" s="10">
        <f>A18*2</f>
        <v>2</v>
      </c>
      <c r="C18" s="10">
        <f t="shared" ref="C18:H18" si="15">B18*2</f>
        <v>4</v>
      </c>
      <c r="D18" s="10">
        <f t="shared" si="15"/>
        <v>8</v>
      </c>
      <c r="E18" s="10">
        <f t="shared" si="15"/>
        <v>16</v>
      </c>
      <c r="F18" s="10">
        <f t="shared" si="15"/>
        <v>32</v>
      </c>
      <c r="G18" s="10">
        <f t="shared" si="15"/>
        <v>64</v>
      </c>
      <c r="H18" s="10">
        <f t="shared" si="15"/>
        <v>128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N18" t="str">
        <f>T2</f>
        <v>0xC0,</v>
      </c>
      <c r="AO18" t="str">
        <f>T3</f>
        <v>0xF9,</v>
      </c>
      <c r="AP18" t="str">
        <f>T4</f>
        <v>0xA4,</v>
      </c>
      <c r="AQ18" t="str">
        <f>T5</f>
        <v>0xB0,</v>
      </c>
      <c r="AS18" s="9" t="s">
        <v>84</v>
      </c>
      <c r="AT18" s="10">
        <f>I2</f>
        <v>0</v>
      </c>
      <c r="AU18" s="10">
        <f>I3</f>
        <v>1</v>
      </c>
      <c r="AV18" s="10">
        <f>I4</f>
        <v>2</v>
      </c>
      <c r="AW18" s="10">
        <f>I5</f>
        <v>3</v>
      </c>
    </row>
    <row r="19" spans="1:49" ht="21" customHeight="1" x14ac:dyDescent="0.25"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N19" t="str">
        <f>T6</f>
        <v>0x99,</v>
      </c>
      <c r="AO19" t="str">
        <f>T7</f>
        <v>0x92,</v>
      </c>
      <c r="AP19" t="str">
        <f>T8</f>
        <v>0x82,</v>
      </c>
      <c r="AQ19" t="str">
        <f>T9</f>
        <v>0xF8,</v>
      </c>
      <c r="AS19" s="9" t="s">
        <v>84</v>
      </c>
      <c r="AT19" s="10">
        <f>I6</f>
        <v>4</v>
      </c>
      <c r="AU19" s="10">
        <f>I7</f>
        <v>5</v>
      </c>
      <c r="AV19" s="10">
        <f>I8</f>
        <v>6</v>
      </c>
      <c r="AW19" s="10">
        <f>I9</f>
        <v>7</v>
      </c>
    </row>
    <row r="20" spans="1:49" ht="21" customHeight="1" x14ac:dyDescent="0.25">
      <c r="A20" t="str">
        <f>DEC2HEX(A18)</f>
        <v>1</v>
      </c>
      <c r="B20" t="str">
        <f t="shared" ref="B20:H20" si="16">DEC2HEX(B18)</f>
        <v>2</v>
      </c>
      <c r="C20" t="str">
        <f t="shared" si="16"/>
        <v>4</v>
      </c>
      <c r="D20" t="str">
        <f t="shared" si="16"/>
        <v>8</v>
      </c>
      <c r="E20" t="str">
        <f t="shared" si="16"/>
        <v>10</v>
      </c>
      <c r="F20" t="str">
        <f t="shared" si="16"/>
        <v>20</v>
      </c>
      <c r="G20" t="str">
        <f t="shared" si="16"/>
        <v>40</v>
      </c>
      <c r="H20" t="str">
        <f t="shared" si="16"/>
        <v>80</v>
      </c>
      <c r="T20" s="19" t="str">
        <f>"0x" &amp;DEC2HEX(R20+65280,4) &amp;","</f>
        <v>0xFF00,</v>
      </c>
      <c r="U20" s="19" t="str">
        <f>"0x" &amp;DEC2HEX(R20+65280-128,4) &amp;","</f>
        <v>0xFE80,</v>
      </c>
      <c r="AN20" t="str">
        <f>T10</f>
        <v>0x80,</v>
      </c>
      <c r="AO20" t="str">
        <f>T11</f>
        <v>0x98,</v>
      </c>
      <c r="AP20" t="str">
        <f>T12</f>
        <v>0x88,</v>
      </c>
      <c r="AQ20" t="str">
        <f>T13</f>
        <v>0x83,</v>
      </c>
      <c r="AS20" s="9" t="s">
        <v>84</v>
      </c>
      <c r="AT20" s="10">
        <f>I10</f>
        <v>8</v>
      </c>
      <c r="AU20" s="10">
        <f>I11</f>
        <v>9</v>
      </c>
      <c r="AV20" s="10" t="str">
        <f>I12</f>
        <v>A</v>
      </c>
      <c r="AW20" s="10" t="str">
        <f>I13</f>
        <v>b</v>
      </c>
    </row>
    <row r="21" spans="1:49" ht="21" customHeight="1" x14ac:dyDescent="0.25">
      <c r="T21" s="19" t="str">
        <f t="shared" ref="T21:T34" si="17">"0x" &amp;DEC2HEX(R21+65280,4) &amp;","</f>
        <v>0xFF00,</v>
      </c>
      <c r="U21" s="19" t="str">
        <f t="shared" ref="U21:U34" si="18">"0x" &amp;DEC2HEX(R21+65280-128,4) &amp;","</f>
        <v>0xFE80,</v>
      </c>
      <c r="AN21" t="str">
        <f>T14</f>
        <v>0xC6,</v>
      </c>
      <c r="AO21" t="str">
        <f>T15</f>
        <v>0xA1,</v>
      </c>
      <c r="AP21" t="str">
        <f>T16</f>
        <v>0x86,</v>
      </c>
      <c r="AQ21" t="str">
        <f>T17</f>
        <v>0x8E,</v>
      </c>
      <c r="AS21" s="9" t="s">
        <v>84</v>
      </c>
      <c r="AT21" s="10" t="str">
        <f>I14</f>
        <v>C</v>
      </c>
      <c r="AU21" s="10" t="str">
        <f>I15</f>
        <v>d</v>
      </c>
      <c r="AV21" s="10" t="str">
        <f>I16</f>
        <v>E</v>
      </c>
      <c r="AW21" s="10" t="str">
        <f>I17</f>
        <v>F</v>
      </c>
    </row>
    <row r="22" spans="1:49" ht="21" customHeight="1" x14ac:dyDescent="0.25">
      <c r="T22" s="19" t="str">
        <f t="shared" si="17"/>
        <v>0xFF00,</v>
      </c>
      <c r="U22" s="19" t="str">
        <f t="shared" si="18"/>
        <v>0xFE80,</v>
      </c>
      <c r="AN22" t="str">
        <f>U2</f>
        <v>0x40,</v>
      </c>
      <c r="AO22" t="str">
        <f>U3</f>
        <v>0x79,</v>
      </c>
      <c r="AP22" t="str">
        <f>U4</f>
        <v>0x24,</v>
      </c>
      <c r="AQ22" t="str">
        <f>U5</f>
        <v>0x30,</v>
      </c>
      <c r="AS22" s="9" t="s">
        <v>84</v>
      </c>
      <c r="AT22" s="10" t="str">
        <f>I2 &amp;"."</f>
        <v>0.</v>
      </c>
      <c r="AU22" s="10" t="str">
        <f>I3 &amp;"."</f>
        <v>1.</v>
      </c>
      <c r="AV22" s="10" t="str">
        <f>I4 &amp;"."</f>
        <v>2.</v>
      </c>
      <c r="AW22" s="10" t="str">
        <f>I5 &amp;"."</f>
        <v>3.</v>
      </c>
    </row>
    <row r="23" spans="1:49" ht="21" customHeight="1" x14ac:dyDescent="0.25">
      <c r="T23" s="19" t="str">
        <f t="shared" si="17"/>
        <v>0xFF00,</v>
      </c>
      <c r="U23" s="19" t="str">
        <f t="shared" si="18"/>
        <v>0xFE80,</v>
      </c>
      <c r="AN23" t="str">
        <f>U6</f>
        <v>0x19,</v>
      </c>
      <c r="AO23" t="str">
        <f>U7</f>
        <v>0x12,</v>
      </c>
      <c r="AP23" t="str">
        <f>U8</f>
        <v>0x02,</v>
      </c>
      <c r="AQ23" t="str">
        <f>U9</f>
        <v>0x78,</v>
      </c>
      <c r="AS23" s="9" t="s">
        <v>84</v>
      </c>
      <c r="AT23" s="10" t="str">
        <f>I6 &amp;"."</f>
        <v>4.</v>
      </c>
      <c r="AU23" s="10" t="str">
        <f>I7 &amp;"."</f>
        <v>5.</v>
      </c>
      <c r="AV23" s="10" t="str">
        <f>I8 &amp;"."</f>
        <v>6.</v>
      </c>
      <c r="AW23" s="10" t="str">
        <f>I9 &amp;"."</f>
        <v>7.</v>
      </c>
    </row>
    <row r="24" spans="1:49" ht="21" customHeight="1" x14ac:dyDescent="0.25">
      <c r="T24" s="19" t="str">
        <f t="shared" si="17"/>
        <v>0xFF00,</v>
      </c>
      <c r="U24" s="19" t="str">
        <f t="shared" si="18"/>
        <v>0xFE80,</v>
      </c>
      <c r="AN24" t="str">
        <f>U10</f>
        <v>0x00,</v>
      </c>
      <c r="AO24" t="str">
        <f>U11</f>
        <v>0x18,</v>
      </c>
      <c r="AP24" t="str">
        <f>U12</f>
        <v>0x08,</v>
      </c>
      <c r="AQ24" t="str">
        <f>U13</f>
        <v>0x03,</v>
      </c>
      <c r="AS24" s="9" t="s">
        <v>84</v>
      </c>
      <c r="AT24" s="10" t="str">
        <f>I10 &amp;"."</f>
        <v>8.</v>
      </c>
      <c r="AU24" s="10" t="str">
        <f>I11 &amp;"."</f>
        <v>9.</v>
      </c>
      <c r="AV24" s="10" t="str">
        <f>I12 &amp;"."</f>
        <v>A.</v>
      </c>
      <c r="AW24" s="10" t="str">
        <f>I13 &amp;"."</f>
        <v>b.</v>
      </c>
    </row>
    <row r="25" spans="1:49" ht="21" customHeight="1" x14ac:dyDescent="0.25">
      <c r="T25" s="19" t="str">
        <f t="shared" si="17"/>
        <v>0xFF00,</v>
      </c>
      <c r="U25" s="19" t="str">
        <f t="shared" si="18"/>
        <v>0xFE80,</v>
      </c>
      <c r="AN25" t="str">
        <f>U14</f>
        <v>0x46,</v>
      </c>
      <c r="AO25" t="str">
        <f>U15</f>
        <v>0x21,</v>
      </c>
      <c r="AP25" t="str">
        <f>U16</f>
        <v>0x06,</v>
      </c>
      <c r="AQ25" t="str">
        <f>U17</f>
        <v>0x0E</v>
      </c>
      <c r="AS25" s="9" t="s">
        <v>84</v>
      </c>
      <c r="AT25" s="10" t="str">
        <f>I14 &amp;"."</f>
        <v>C.</v>
      </c>
      <c r="AU25" s="10" t="str">
        <f>I15 &amp;"."</f>
        <v>d.</v>
      </c>
      <c r="AV25" s="10" t="str">
        <f>I16 &amp;"."</f>
        <v>E.</v>
      </c>
      <c r="AW25" s="10" t="str">
        <f>I17 &amp;"."</f>
        <v>F.</v>
      </c>
    </row>
    <row r="26" spans="1:49" ht="21" customHeight="1" x14ac:dyDescent="0.25">
      <c r="T26" s="19" t="str">
        <f t="shared" si="17"/>
        <v>0xFF00,</v>
      </c>
      <c r="U26" s="19" t="str">
        <f t="shared" si="18"/>
        <v>0xFE80,</v>
      </c>
      <c r="AM26" t="s">
        <v>98</v>
      </c>
      <c r="AT26" s="10"/>
      <c r="AU26" s="10"/>
      <c r="AV26" s="10"/>
      <c r="AW26" s="10"/>
    </row>
    <row r="27" spans="1:49" ht="21" customHeight="1" x14ac:dyDescent="0.25">
      <c r="T27" s="19" t="str">
        <f t="shared" si="17"/>
        <v>0xFF00,</v>
      </c>
      <c r="U27" s="19" t="str">
        <f t="shared" si="18"/>
        <v>0xFE80,</v>
      </c>
    </row>
    <row r="28" spans="1:49" ht="21" customHeight="1" x14ac:dyDescent="0.25">
      <c r="T28" s="19" t="str">
        <f t="shared" si="17"/>
        <v>0xFF00,</v>
      </c>
      <c r="U28" s="19" t="str">
        <f t="shared" si="18"/>
        <v>0xFE80,</v>
      </c>
    </row>
    <row r="29" spans="1:49" ht="21" customHeight="1" x14ac:dyDescent="0.25">
      <c r="T29" s="19" t="str">
        <f t="shared" si="17"/>
        <v>0xFF00,</v>
      </c>
      <c r="U29" s="19" t="str">
        <f t="shared" si="18"/>
        <v>0xFE80,</v>
      </c>
    </row>
    <row r="30" spans="1:49" ht="21" customHeight="1" x14ac:dyDescent="0.25">
      <c r="T30" s="19" t="str">
        <f t="shared" si="17"/>
        <v>0xFF00,</v>
      </c>
      <c r="U30" s="19" t="str">
        <f t="shared" si="18"/>
        <v>0xFE80,</v>
      </c>
    </row>
    <row r="31" spans="1:49" ht="21" customHeight="1" x14ac:dyDescent="0.25">
      <c r="T31" s="19" t="str">
        <f t="shared" si="17"/>
        <v>0xFF00,</v>
      </c>
      <c r="U31" s="19" t="str">
        <f t="shared" si="18"/>
        <v>0xFE80,</v>
      </c>
    </row>
    <row r="32" spans="1:49" ht="21" customHeight="1" x14ac:dyDescent="0.25">
      <c r="T32" s="19" t="str">
        <f t="shared" si="17"/>
        <v>0xFF00,</v>
      </c>
      <c r="U32" s="19" t="str">
        <f t="shared" si="18"/>
        <v>0xFE80,</v>
      </c>
    </row>
    <row r="33" spans="20:49" ht="21" customHeight="1" x14ac:dyDescent="0.25">
      <c r="T33" s="19" t="str">
        <f t="shared" si="17"/>
        <v>0xFF00,</v>
      </c>
      <c r="U33" s="19" t="str">
        <f t="shared" si="18"/>
        <v>0xFE80,</v>
      </c>
      <c r="AT33" s="10"/>
      <c r="AU33" s="10"/>
      <c r="AV33" s="10"/>
      <c r="AW33" s="10"/>
    </row>
    <row r="34" spans="20:49" ht="21" customHeight="1" x14ac:dyDescent="0.25">
      <c r="T34" s="19" t="str">
        <f t="shared" si="17"/>
        <v>0xFF00,</v>
      </c>
      <c r="U34" s="19" t="str">
        <f t="shared" si="18"/>
        <v>0xFE80,</v>
      </c>
      <c r="AT34" s="10"/>
      <c r="AU34" s="10"/>
      <c r="AV34" s="10"/>
      <c r="AW34" s="10"/>
    </row>
    <row r="35" spans="20:49" ht="21" customHeight="1" x14ac:dyDescent="0.25">
      <c r="T35" s="19" t="str">
        <f>"0x" &amp;DEC2HEX(R35+65280,4) &amp;""</f>
        <v>0xFF00</v>
      </c>
      <c r="U35" s="19" t="str">
        <f>"0x" &amp;DEC2HEX(R35+65280-128,4) &amp;""</f>
        <v>0xFE80</v>
      </c>
    </row>
  </sheetData>
  <conditionalFormatting sqref="Y4:Z7 AA3:AD3 AE4:AF7 AA8:AD8 AE9:AF12 AA13:AD13 Y9:Z12">
    <cfRule type="cellIs" dxfId="1" priority="1" operator="equal">
      <formula>0</formula>
    </cfRule>
    <cfRule type="cellIs" dxfId="0" priority="2" operator="equal">
      <formula>1</formula>
    </cfRule>
  </conditionalFormatting>
  <hyperlinks>
    <hyperlink ref="AN3" r:id="rId1" display="https://www.google.com/url?sa=t&amp;rct=j&amp;q=&amp;esrc=s&amp;source=web&amp;cd=1&amp;cad=rja&amp;uact=8&amp;ved=2ahUKEwiAkevR18fiAhXhMewKHTfFAtcQFjAAegQIAxAC&amp;url=https%3A%2F%2Feverlighteurope.com%2Findex.php%3Fcontroller%3Dattachment%3Fid_attachment%3D4657&amp;usg=AOvVaw1fsrvDthItiZrMfX0-g3Ah" xr:uid="{47A0C6ED-7ADB-4F81-8562-3D3F47571CA0}"/>
    <hyperlink ref="AN2" r:id="rId2" xr:uid="{9B08C1CE-BFD3-4EFC-837B-D7E6BAF4880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Disp7seg</vt:lpstr>
      <vt:lpstr>PORTSet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2019-05-31T13:02:16Z</dcterms:created>
  <dcterms:modified xsi:type="dcterms:W3CDTF">2019-06-01T16:44:37Z</dcterms:modified>
</cp:coreProperties>
</file>