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ander\Desktop\PC1PrograWeb\Requisitos\"/>
    </mc:Choice>
  </mc:AlternateContent>
  <xr:revisionPtr revIDLastSave="0" documentId="13_ncr:1_{4935C4FA-8B9F-46B6-A319-20B099F4607D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instrucciones" sheetId="1" r:id="rId1"/>
    <sheet name="evaluación" sheetId="2" r:id="rId2"/>
    <sheet name="historias" sheetId="3" r:id="rId3"/>
    <sheet name="código" sheetId="4" r:id="rId4"/>
    <sheet name="Modelo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1" i="3" l="1"/>
  <c r="I31" i="3"/>
  <c r="C51" i="3" l="1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D2" i="3"/>
  <c r="C2" i="3" s="1"/>
  <c r="B57" i="2"/>
  <c r="B56" i="2"/>
  <c r="B55" i="2"/>
  <c r="B54" i="2"/>
  <c r="B53" i="2"/>
  <c r="B52" i="2"/>
  <c r="B51" i="2"/>
  <c r="F45" i="2"/>
  <c r="G45" i="2" s="1"/>
  <c r="D45" i="2"/>
  <c r="D44" i="2"/>
  <c r="D43" i="2"/>
  <c r="D35" i="2"/>
  <c r="D21" i="2"/>
  <c r="J20" i="2"/>
  <c r="I20" i="2"/>
  <c r="H20" i="2"/>
  <c r="G20" i="2"/>
  <c r="F20" i="2"/>
  <c r="D20" i="2"/>
  <c r="J19" i="2"/>
  <c r="I19" i="2"/>
  <c r="H19" i="2"/>
  <c r="G19" i="2"/>
  <c r="F19" i="2"/>
  <c r="D19" i="2"/>
  <c r="J12" i="2"/>
  <c r="I12" i="2"/>
  <c r="H12" i="2"/>
  <c r="G12" i="2"/>
  <c r="E12" i="2"/>
  <c r="D12" i="2"/>
  <c r="J11" i="2"/>
  <c r="I11" i="2"/>
  <c r="H11" i="2"/>
  <c r="G11" i="2"/>
  <c r="E11" i="2"/>
  <c r="D11" i="2"/>
  <c r="J10" i="2"/>
  <c r="I10" i="2"/>
  <c r="H10" i="2"/>
  <c r="G10" i="2"/>
  <c r="E10" i="2"/>
  <c r="D10" i="2"/>
  <c r="J9" i="2"/>
  <c r="I9" i="2"/>
  <c r="H9" i="2"/>
  <c r="G9" i="2"/>
  <c r="E9" i="2"/>
  <c r="D9" i="2"/>
  <c r="J8" i="2"/>
  <c r="I8" i="2"/>
  <c r="H8" i="2"/>
  <c r="G8" i="2"/>
  <c r="E8" i="2"/>
  <c r="D8" i="2"/>
  <c r="J7" i="2"/>
  <c r="I7" i="2"/>
  <c r="H7" i="2"/>
  <c r="G7" i="2"/>
  <c r="E7" i="2"/>
  <c r="D7" i="2"/>
  <c r="L6" i="2"/>
  <c r="E6" i="2"/>
  <c r="D6" i="2"/>
  <c r="E5" i="2"/>
  <c r="E13" i="2" l="1"/>
  <c r="G53" i="2"/>
  <c r="F52" i="2"/>
  <c r="F53" i="2"/>
  <c r="H13" i="2"/>
  <c r="H51" i="2"/>
  <c r="H53" i="2" s="1"/>
  <c r="F12" i="2"/>
  <c r="F11" i="2"/>
  <c r="G13" i="2"/>
  <c r="F10" i="2"/>
  <c r="E14" i="2"/>
  <c r="I13" i="2"/>
  <c r="D13" i="2"/>
  <c r="J13" i="2"/>
  <c r="F9" i="2"/>
  <c r="G52" i="2"/>
  <c r="F8" i="2"/>
  <c r="F7" i="2"/>
  <c r="H52" i="2" l="1"/>
  <c r="I52" i="2" s="1"/>
  <c r="K52" i="2" s="1"/>
  <c r="D28" i="2"/>
  <c r="F43" i="2" s="1"/>
  <c r="G43" i="2" s="1"/>
  <c r="G28" i="2"/>
  <c r="F44" i="2" s="1"/>
  <c r="G44" i="2" s="1"/>
  <c r="I53" i="2"/>
  <c r="K53" i="2" s="1"/>
  <c r="F13" i="2"/>
  <c r="F4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200-000001000000}">
      <text>
        <r>
          <rPr>
            <sz val="10"/>
            <color rgb="FF000000"/>
            <rFont val="Arial"/>
          </rPr>
          <t>Fibonacci:
0.5
1
2
3
5
8
13</t>
        </r>
      </text>
    </comment>
    <comment ref="J1" authorId="0" shapeId="0" xr:uid="{00000000-0006-0000-0200-000002000000}">
      <text>
        <r>
          <rPr>
            <sz val="10"/>
            <color rgb="FF000000"/>
            <rFont val="Arial"/>
          </rPr>
          <t>0 (vacío)=Incompleto
1 En progreso
2 Por corregir
3 Por mejorar
4 Realizado</t>
        </r>
      </text>
    </comment>
  </commentList>
</comments>
</file>

<file path=xl/sharedStrings.xml><?xml version="1.0" encoding="utf-8"?>
<sst xmlns="http://schemas.openxmlformats.org/spreadsheetml/2006/main" count="195" uniqueCount="140">
  <si>
    <t>Práctica Calificada 1</t>
  </si>
  <si>
    <t>CAMPO MINADO</t>
  </si>
  <si>
    <t>Integrantes</t>
  </si>
  <si>
    <t>máximo 2 personas por equipo</t>
  </si>
  <si>
    <t>Instrucciones</t>
  </si>
  <si>
    <t>Elaborar wireframes o mockups de las historias de usuario</t>
  </si>
  <si>
    <t>a.</t>
  </si>
  <si>
    <t>Está bien si un wireframe o mockup aplica para una o más historias</t>
  </si>
  <si>
    <t>b.</t>
  </si>
  <si>
    <t>Deben mostrarse de manera secuencial a las historias de usuario</t>
  </si>
  <si>
    <t>c.</t>
  </si>
  <si>
    <t>Indicar qué historias aplican para un wireframe o mockup</t>
  </si>
  <si>
    <t>Distribuir las historias de usuario equitativamente entre los integrantes (si son 2 personas)</t>
  </si>
  <si>
    <t>Presentar a los profesores para validar</t>
  </si>
  <si>
    <t>los wireframes o mockups</t>
  </si>
  <si>
    <t>la distribución equitativa de las historias</t>
  </si>
  <si>
    <t>Plazo: 7 días</t>
  </si>
  <si>
    <t>Completar el trabajo</t>
  </si>
  <si>
    <t>Enviar el código fuente por BlackBoard</t>
  </si>
  <si>
    <t>Caso</t>
  </si>
  <si>
    <t>Juego</t>
  </si>
  <si>
    <t>Calificaciones</t>
  </si>
  <si>
    <t>No cumplió</t>
  </si>
  <si>
    <t>Cumplió</t>
  </si>
  <si>
    <t>&lt;Cumplimiento</t>
  </si>
  <si>
    <t>Trabajo en equipo</t>
  </si>
  <si>
    <t>Responsable</t>
  </si>
  <si>
    <t>Hrs. Real</t>
  </si>
  <si>
    <t>Esfuerzo asignado</t>
  </si>
  <si>
    <t>Incompleto</t>
  </si>
  <si>
    <t>En progreso</t>
  </si>
  <si>
    <t>Por corregir</t>
  </si>
  <si>
    <t>Por mejorar</t>
  </si>
  <si>
    <t>Realizado</t>
  </si>
  <si>
    <t>&lt;Calidad del 
   trabajo</t>
  </si>
  <si>
    <t>TOTAL</t>
  </si>
  <si>
    <t>Todos</t>
  </si>
  <si>
    <t>Resultado</t>
  </si>
  <si>
    <t>RÚBRICA</t>
  </si>
  <si>
    <t>Excelente</t>
  </si>
  <si>
    <t>Bueno</t>
  </si>
  <si>
    <t>Regular</t>
  </si>
  <si>
    <t>Deficiente</t>
  </si>
  <si>
    <t>Criterios</t>
  </si>
  <si>
    <t>Trabajaron muy bien en equipo</t>
  </si>
  <si>
    <t>Trabajaron bien en equipo</t>
  </si>
  <si>
    <t>Trabajaron más o menos en equipo</t>
  </si>
  <si>
    <t>Trabajaron mal en equipo</t>
  </si>
  <si>
    <t>Trabajaron muy mal en equipo</t>
  </si>
  <si>
    <t>Fórmula para nota individual</t>
  </si>
  <si>
    <t>Cumplimiento =</t>
  </si>
  <si>
    <t>Calidad del trabajo =</t>
  </si>
  <si>
    <t>suma de esfuerzo realizado</t>
  </si>
  <si>
    <t>suma producto del esfuerzo realizado según los pesos de calidad</t>
  </si>
  <si>
    <t>suma de esfuerzo asignado</t>
  </si>
  <si>
    <t>Fórmula para nota grupal</t>
  </si>
  <si>
    <t>Trabajo en equipo =</t>
  </si>
  <si>
    <t>suma de puntaje obtenido por Todos</t>
  </si>
  <si>
    <t>suma de esfuerzo asignado por Todos</t>
  </si>
  <si>
    <t>Participación =</t>
  </si>
  <si>
    <t>Nota</t>
  </si>
  <si>
    <t>= Cumplimiento X 0.5  +  Calidad de trabajo X 0.3  +  Trabajo en equipo x 0.2</t>
  </si>
  <si>
    <t>Nota final</t>
  </si>
  <si>
    <t>= Nota - puntos negativos por no autoría</t>
  </si>
  <si>
    <t>Responsables</t>
  </si>
  <si>
    <t>Cumplimiento</t>
  </si>
  <si>
    <t>Calidad</t>
  </si>
  <si>
    <t>Puntos negativos por no autoría *</t>
  </si>
  <si>
    <t>-</t>
  </si>
  <si>
    <t>* Los puntos negativos por no autoría se asignan cuando no se puede sustentar fehacientemente la autoría del trabajo realizado</t>
  </si>
  <si>
    <t>#</t>
  </si>
  <si>
    <t>Módulo</t>
  </si>
  <si>
    <t>Usuario</t>
  </si>
  <si>
    <t>Historia de usuario</t>
  </si>
  <si>
    <t>Esfuerzo</t>
  </si>
  <si>
    <t>Status A</t>
  </si>
  <si>
    <t>Status B</t>
  </si>
  <si>
    <t>Puntaje / Status</t>
  </si>
  <si>
    <t>Observación</t>
  </si>
  <si>
    <t>establecer la base y estructura de todo el proyecto</t>
  </si>
  <si>
    <t>esto se verificará en todas las historias. Se descontará un punto por cada historia que no cumpla</t>
  </si>
  <si>
    <t>el html no debe contener etiquetas style</t>
  </si>
  <si>
    <t>esto se verificará en todas las historias. Se descontará un punto cuando se encuentre la etiqueta style en el html en una historia</t>
  </si>
  <si>
    <t>El código JS debe ser no obstrusivo</t>
  </si>
  <si>
    <t>esto se verificará en todas las historias. Se descontará un punto por sentencia que no cumpla este requisito en una historia</t>
  </si>
  <si>
    <t>Una ventana modal es una ventana emergente que se muestra en la misma página y opaca el contenido alrededor de la ventana</t>
  </si>
  <si>
    <t>El botón debe ser grande y notable</t>
  </si>
  <si>
    <r>
      <t xml:space="preserve">Como usuario, puedo
Ver que la opción </t>
    </r>
    <r>
      <rPr>
        <u/>
        <sz val="10"/>
        <rFont val="Arial"/>
      </rPr>
      <t>"nuevo juego"</t>
    </r>
    <r>
      <rPr>
        <sz val="10"/>
        <color rgb="FF000000"/>
        <rFont val="Arial"/>
      </rPr>
      <t xml:space="preserve"> aparece y ver que la opción </t>
    </r>
    <r>
      <rPr>
        <u/>
        <sz val="10"/>
        <rFont val="Arial"/>
      </rPr>
      <t>"jugar"</t>
    </r>
    <r>
      <rPr>
        <sz val="10"/>
        <color rgb="FF000000"/>
        <rFont val="Arial"/>
      </rPr>
      <t xml:space="preserve"> desaparece cuando se presiona "jugar".</t>
    </r>
  </si>
  <si>
    <r>
      <t xml:space="preserve">Como usuario, puedo
Ver que la opción </t>
    </r>
    <r>
      <rPr>
        <u/>
        <sz val="10"/>
        <rFont val="Arial"/>
      </rPr>
      <t>"jugar"</t>
    </r>
    <r>
      <rPr>
        <sz val="10"/>
        <color rgb="FF000000"/>
        <rFont val="Arial"/>
      </rPr>
      <t xml:space="preserve"> aparece y ver que la opción </t>
    </r>
    <r>
      <rPr>
        <u/>
        <sz val="10"/>
        <rFont val="Arial"/>
      </rPr>
      <t>"nuevo juego"</t>
    </r>
    <r>
      <rPr>
        <sz val="10"/>
        <color rgb="FF000000"/>
        <rFont val="Arial"/>
      </rPr>
      <t xml:space="preserve"> desaparece cuando se presiona "nuevo juego" </t>
    </r>
  </si>
  <si>
    <t>Como usuario, puedo
Ver que los componentes del juego aparecen cuando se presiona "jugar"</t>
  </si>
  <si>
    <t>Como usuario, puedo
Ver que los componentes del juego desaparecen cuando se presiona "nuevo juego"</t>
  </si>
  <si>
    <t>Como usuario, puedo
Ver los componentes del juego: nivel actual, cantidad de vidas, mapa actual, resultado, flechas de direcciones. Todos deben verse sin necesidad de hacer scroll vertical u horizontal</t>
  </si>
  <si>
    <t>Como usuario, puedo
Ver 3 segundos en cuenta regresiva en el componente resultado al presionar una flecha</t>
  </si>
  <si>
    <t>Como usuario, puedo
Ver la flecha indicada en el lugar del robot mientras la cuenta regresiva está presente</t>
  </si>
  <si>
    <t>Como usuario, puedo
Ver que el componente de flechas de direcciones desaparece mientras la cuenta regresiva está presente</t>
  </si>
  <si>
    <t>Como usuario, puedo
Ver que el mapa se actualiza según la lógica del juego al finalizar la cuenta regresiva</t>
  </si>
  <si>
    <t>Como usuario, puedo
Ver que el componente de flechas de direcciones aparece al finalizar la cuenta regresiva</t>
  </si>
  <si>
    <t>Como usuario, puedo
Ver que el componente resultado se actualiza con un mensaje de alivio si el resultado es "sin mina"</t>
  </si>
  <si>
    <t>Como usuario, puedo
Ver que el componente resultado se actualiza con un mensaje de explosión si el resultado es "mina".</t>
  </si>
  <si>
    <t>Como usuario, puedo
Ver que el componente cantidad de vidas se reduce en uno si el resultado es "mina".</t>
  </si>
  <si>
    <t>Como usuario, puedo
Ver el resultado "robot destruido" cuando la cantidad de vidas llega a cero</t>
  </si>
  <si>
    <t>Como usuario, puedo
Ver el componente flechas de dirección desaparece cuando el resultado es "robot destruido" o "fin"</t>
  </si>
  <si>
    <t>Como usuario, puedo
Ver que el componente resultado se actualiza con un mensaje de felicidades si el resultado es "fin"</t>
  </si>
  <si>
    <t>Como usuario, puedo
Ejecutar una flecha de dirección a través de las flechas de dirección del teclado solo cuando el componente está visible</t>
  </si>
  <si>
    <t>Subir a blackboard</t>
  </si>
  <si>
    <t>El código se encuentra en</t>
  </si>
  <si>
    <t>https://drive.google.com/file/d/1d96FlzGA_YKaBXMltlkwW6RfYQ7EcFTp/view?usp=sharing</t>
  </si>
  <si>
    <t>Incluye las dos funciones con la lógica del juego</t>
  </si>
  <si>
    <t>mover</t>
  </si>
  <si>
    <t>permite calcular el mapa actualizado de acuerdo al movimiento del robot</t>
  </si>
  <si>
    <t>obtenerResultado</t>
  </si>
  <si>
    <t>permite comparar el mapa actualizado y el mapa previo para saber el resultado</t>
  </si>
  <si>
    <t>sin mina</t>
  </si>
  <si>
    <t>significa que no ha habido un explosivo al moverse</t>
  </si>
  <si>
    <t>mina</t>
  </si>
  <si>
    <t>significa que ha habido un explosivo al moverse</t>
  </si>
  <si>
    <t>fin</t>
  </si>
  <si>
    <t>significa que ha llegado a rescatar al sobreviviente</t>
  </si>
  <si>
    <t>obtenerMatrixDeMapa</t>
  </si>
  <si>
    <t>permite obtener una matriz, es decir, un arreglo de arreglos de un mapa</t>
  </si>
  <si>
    <t>Esto para facilitar la graficación del mapa</t>
  </si>
  <si>
    <t>Ventana emergente</t>
  </si>
  <si>
    <t>Bootstrap tiene</t>
  </si>
  <si>
    <t>Modal</t>
  </si>
  <si>
    <r>
      <t>Como usuario, puedo
Ver la opción</t>
    </r>
    <r>
      <rPr>
        <b/>
        <sz val="10"/>
        <color theme="1"/>
        <rFont val="Arial"/>
        <family val="2"/>
      </rPr>
      <t xml:space="preserve"> jugar</t>
    </r>
    <r>
      <rPr>
        <sz val="10"/>
        <color theme="1"/>
        <rFont val="Arial"/>
      </rPr>
      <t xml:space="preserve"> al centro de la pantalla</t>
    </r>
  </si>
  <si>
    <r>
      <t>La web debe ser responsive. Debe verse bien en</t>
    </r>
    <r>
      <rPr>
        <b/>
        <sz val="10"/>
        <color theme="1"/>
        <rFont val="Arial"/>
        <family val="2"/>
      </rPr>
      <t xml:space="preserve"> Galaxy S5</t>
    </r>
    <r>
      <rPr>
        <sz val="10"/>
        <color theme="1"/>
        <rFont val="Arial"/>
        <family val="2"/>
      </rPr>
      <t xml:space="preserve"> en portrait de Google Chrome. </t>
    </r>
    <r>
      <rPr>
        <b/>
        <sz val="10"/>
        <color rgb="FFFF0000"/>
        <rFont val="Arial"/>
        <family val="2"/>
      </rPr>
      <t>No debe haber scroll vertical u horizontal</t>
    </r>
  </si>
  <si>
    <t>La web debe ser responsive. Debe verse bien en iPad Pro en landscape de Google Chrome. No debe haber scroll vertical u horizontal</t>
  </si>
  <si>
    <r>
      <t>Como usuario, puedo
Ver una mensaje emergente pequeño de bienvenida al juego. Incluye</t>
    </r>
    <r>
      <rPr>
        <b/>
        <sz val="10"/>
        <color rgb="FFFF0000"/>
        <rFont val="Arial"/>
        <family val="2"/>
      </rPr>
      <t xml:space="preserve"> </t>
    </r>
    <r>
      <rPr>
        <b/>
        <u/>
        <sz val="10"/>
        <color rgb="FFFF0000"/>
        <rFont val="Arial"/>
        <family val="2"/>
      </rPr>
      <t>una imagen</t>
    </r>
    <r>
      <rPr>
        <b/>
        <sz val="10"/>
        <color rgb="FFFF0000"/>
        <rFont val="Arial"/>
        <family val="2"/>
      </rPr>
      <t xml:space="preserve"> </t>
    </r>
    <r>
      <rPr>
        <sz val="10"/>
        <rFont val="Arial"/>
        <family val="2"/>
      </rPr>
      <t>qu</t>
    </r>
    <r>
      <rPr>
        <sz val="10"/>
        <color rgb="FF000000"/>
        <rFont val="Arial"/>
      </rPr>
      <t>e invita a jugar</t>
    </r>
  </si>
  <si>
    <r>
      <t xml:space="preserve">Como usuario, puedo
Ver las opciones: </t>
    </r>
    <r>
      <rPr>
        <b/>
        <sz val="10"/>
        <color rgb="FFFF0000"/>
        <rFont val="Arial"/>
        <family val="2"/>
      </rPr>
      <t>acerca de, instrucciones</t>
    </r>
    <r>
      <rPr>
        <sz val="10"/>
        <color theme="1"/>
        <rFont val="Arial"/>
      </rPr>
      <t>. Estas deben verse en todo momento luego del mensaje de bienvenida</t>
    </r>
  </si>
  <si>
    <r>
      <t xml:space="preserve">Como usuario, puedo
</t>
    </r>
    <r>
      <rPr>
        <b/>
        <sz val="10"/>
        <color rgb="FFFF0000"/>
        <rFont val="Arial"/>
        <family val="2"/>
      </rPr>
      <t>Ir a la página de "acerca de"</t>
    </r>
    <r>
      <rPr>
        <sz val="10"/>
        <color theme="1"/>
        <rFont val="Arial"/>
      </rPr>
      <t xml:space="preserve"> al hacer clic en la opción correspondiente</t>
    </r>
  </si>
  <si>
    <r>
      <t>Como usuario, puedo</t>
    </r>
    <r>
      <rPr>
        <b/>
        <sz val="10"/>
        <color theme="1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Mostrar la página de "Instrucciones"</t>
    </r>
    <r>
      <rPr>
        <b/>
        <sz val="10"/>
        <color theme="1"/>
        <rFont val="Arial"/>
        <family val="2"/>
      </rPr>
      <t xml:space="preserve"> como ventana modal </t>
    </r>
    <r>
      <rPr>
        <sz val="10"/>
        <color theme="1"/>
        <rFont val="Arial"/>
      </rPr>
      <t>al hacer clic en la opción correspondiente</t>
    </r>
  </si>
  <si>
    <r>
      <rPr>
        <sz val="10"/>
        <color theme="1"/>
        <rFont val="Arial"/>
        <family val="2"/>
      </rPr>
      <t>Como usuario, puedo</t>
    </r>
    <r>
      <rPr>
        <b/>
        <sz val="10"/>
        <color theme="1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Ver en "acerca de": mis nombres completos, mi edad, y una imagen mediana para cada integrante del equipo</t>
    </r>
  </si>
  <si>
    <r>
      <t xml:space="preserve">Como usuario, puedo
Ver las instrucciones del juego indicadas en la </t>
    </r>
    <r>
      <rPr>
        <b/>
        <sz val="10"/>
        <color rgb="FFFF0000"/>
        <rFont val="Arial"/>
        <family val="2"/>
      </rPr>
      <t>sección Juego.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Puede haber scroll vertical dentro de la ventana modal</t>
    </r>
  </si>
  <si>
    <r>
      <t xml:space="preserve">Como usuario, puedo
</t>
    </r>
    <r>
      <rPr>
        <b/>
        <sz val="10"/>
        <color rgb="FFFF0000"/>
        <rFont val="Arial"/>
        <family val="2"/>
      </rPr>
      <t>Ver íconos de arriba, abajo, izquierda, derecha en el componente flechas de direcciones</t>
    </r>
  </si>
  <si>
    <t>Ambos</t>
  </si>
  <si>
    <t>A</t>
  </si>
  <si>
    <t>R</t>
  </si>
  <si>
    <t>MOCKUP 1</t>
  </si>
  <si>
    <t>MOCK UP 1</t>
  </si>
  <si>
    <t>Preguntar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</si>
</sst>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Roboto"/>
    </font>
    <font>
      <sz val="10"/>
      <color rgb="FF000000"/>
      <name val="Arial"/>
    </font>
    <font>
      <u/>
      <sz val="10"/>
      <color rgb="FF0000FF"/>
      <name val="Arial"/>
    </font>
    <font>
      <u/>
      <sz val="10"/>
      <name val="Arial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u/>
      <sz val="10"/>
      <color rgb="FFFF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/>
    <xf numFmtId="0" fontId="1" fillId="0" borderId="1" xfId="0" applyFont="1" applyBorder="1"/>
    <xf numFmtId="0" fontId="4" fillId="2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1" fillId="3" borderId="6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left" vertical="center" wrapText="1"/>
    </xf>
    <xf numFmtId="0" fontId="4" fillId="5" borderId="8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9" fontId="1" fillId="0" borderId="0" xfId="0" applyNumberFormat="1" applyFont="1" applyAlignment="1"/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/>
    <xf numFmtId="0" fontId="1" fillId="0" borderId="10" xfId="0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0" fontId="1" fillId="0" borderId="0" xfId="0" quotePrefix="1" applyFont="1" applyAlignment="1"/>
    <xf numFmtId="164" fontId="1" fillId="0" borderId="0" xfId="0" applyNumberFormat="1" applyFont="1"/>
    <xf numFmtId="164" fontId="1" fillId="0" borderId="1" xfId="0" applyNumberFormat="1" applyFont="1" applyBorder="1"/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1" xfId="0" applyFont="1" applyBorder="1"/>
    <xf numFmtId="164" fontId="1" fillId="0" borderId="12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0" fontId="1" fillId="0" borderId="13" xfId="0" applyFont="1" applyBorder="1"/>
    <xf numFmtId="164" fontId="1" fillId="0" borderId="13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/>
    <xf numFmtId="0" fontId="8" fillId="0" borderId="0" xfId="0" applyFont="1" applyAlignment="1">
      <alignment vertical="center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1" fillId="6" borderId="14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4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27</xdr:row>
      <xdr:rowOff>47625</xdr:rowOff>
    </xdr:from>
    <xdr:ext cx="4200525" cy="12954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54050" y="216350"/>
          <a:ext cx="4179600" cy="12786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/>
            <a:t>El terreno ha sido minado con explosivos por un ataque terrorista y hay un único sobreviviente. Tu misión es controlar al robot para que llegue al sobreviviente y lo pueda rescatar. El robot solamente puede soportar 3 explosiones, es decir, queda totalmente destruido en la 4ta detonación. Si ese fuere el caso, se podrá enviar un robot nuevo.</a:t>
          </a:r>
          <a:endParaRPr sz="1000"/>
        </a:p>
      </xdr:txBody>
    </xdr:sp>
    <xdr:clientData fLocksWithSheet="0"/>
  </xdr:oneCellAnchor>
  <xdr:oneCellAnchor>
    <xdr:from>
      <xdr:col>1</xdr:col>
      <xdr:colOff>19050</xdr:colOff>
      <xdr:row>20</xdr:row>
      <xdr:rowOff>190500</xdr:rowOff>
    </xdr:from>
    <xdr:ext cx="4143375" cy="9620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6200" y="147525"/>
          <a:ext cx="4120800" cy="9441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/>
            <a:t>El desarrollador de un juego para consola de texto desea llegar a usuarios de todo el mundo con una aplicación web con una visualización y gráficos mejorados. El desarrollador ha cedido el código del juego y ha pedido ciertos requerimientos que se detallan en historias de usuario.</a:t>
          </a:r>
          <a:endParaRPr sz="10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9524</xdr:rowOff>
    </xdr:from>
    <xdr:to>
      <xdr:col>10</xdr:col>
      <xdr:colOff>609600</xdr:colOff>
      <xdr:row>40</xdr:row>
      <xdr:rowOff>123824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F547100-C290-4605-B56B-873524B34119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4"/>
          <a:ext cx="8229600" cy="6677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d96FlzGA_YKaBXMltlkwW6RfYQ7EcFTp/view?usp=sharing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7"/>
  <sheetViews>
    <sheetView workbookViewId="0">
      <selection activeCell="F11" sqref="F11"/>
    </sheetView>
  </sheetViews>
  <sheetFormatPr baseColWidth="10" defaultColWidth="14.42578125" defaultRowHeight="15.75" customHeight="1"/>
  <cols>
    <col min="1" max="1" width="3.85546875" customWidth="1"/>
    <col min="2" max="2" width="3" customWidth="1"/>
    <col min="3" max="3" width="3.7109375" customWidth="1"/>
    <col min="4" max="4" width="64.85546875" customWidth="1"/>
  </cols>
  <sheetData>
    <row r="1" spans="1:4">
      <c r="A1" s="1" t="s">
        <v>0</v>
      </c>
    </row>
    <row r="2" spans="1:4">
      <c r="D2" s="2" t="s">
        <v>1</v>
      </c>
    </row>
    <row r="4" spans="1:4">
      <c r="A4" s="1" t="s">
        <v>2</v>
      </c>
    </row>
    <row r="5" spans="1:4">
      <c r="B5" s="1" t="s">
        <v>3</v>
      </c>
    </row>
    <row r="7" spans="1:4">
      <c r="A7" s="1" t="s">
        <v>4</v>
      </c>
    </row>
    <row r="8" spans="1:4">
      <c r="B8" s="1">
        <v>1</v>
      </c>
      <c r="C8" s="1" t="s">
        <v>5</v>
      </c>
    </row>
    <row r="9" spans="1:4">
      <c r="C9" s="1" t="s">
        <v>6</v>
      </c>
      <c r="D9" s="1" t="s">
        <v>7</v>
      </c>
    </row>
    <row r="10" spans="1:4">
      <c r="C10" s="1" t="s">
        <v>8</v>
      </c>
      <c r="D10" s="1" t="s">
        <v>9</v>
      </c>
    </row>
    <row r="11" spans="1:4">
      <c r="C11" s="1" t="s">
        <v>10</v>
      </c>
      <c r="D11" s="1" t="s">
        <v>11</v>
      </c>
    </row>
    <row r="12" spans="1:4">
      <c r="B12" s="1">
        <v>2</v>
      </c>
      <c r="C12" s="1" t="s">
        <v>12</v>
      </c>
    </row>
    <row r="13" spans="1:4">
      <c r="B13" s="1">
        <v>3</v>
      </c>
      <c r="C13" s="1" t="s">
        <v>13</v>
      </c>
    </row>
    <row r="14" spans="1:4">
      <c r="B14" s="1"/>
      <c r="C14" s="1" t="s">
        <v>6</v>
      </c>
      <c r="D14" s="3" t="s">
        <v>14</v>
      </c>
    </row>
    <row r="15" spans="1:4">
      <c r="C15" s="1" t="s">
        <v>8</v>
      </c>
      <c r="D15" s="1" t="s">
        <v>15</v>
      </c>
    </row>
    <row r="16" spans="1:4">
      <c r="C16" s="1" t="s">
        <v>16</v>
      </c>
    </row>
    <row r="17" spans="1:10">
      <c r="B17" s="1">
        <v>4</v>
      </c>
      <c r="C17" s="1" t="s">
        <v>17</v>
      </c>
      <c r="J17" s="4"/>
    </row>
    <row r="18" spans="1:10">
      <c r="B18" s="1"/>
      <c r="C18" s="1" t="s">
        <v>16</v>
      </c>
    </row>
    <row r="19" spans="1:10">
      <c r="B19" s="1">
        <v>5</v>
      </c>
      <c r="C19" s="5" t="s">
        <v>18</v>
      </c>
    </row>
    <row r="21" spans="1:10">
      <c r="A21" s="1" t="s">
        <v>19</v>
      </c>
    </row>
    <row r="27" spans="1:10">
      <c r="A27" s="1" t="s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59"/>
  <sheetViews>
    <sheetView showGridLines="0" workbookViewId="0"/>
  </sheetViews>
  <sheetFormatPr baseColWidth="10" defaultColWidth="14.42578125" defaultRowHeight="15.75" customHeight="1"/>
  <cols>
    <col min="1" max="1" width="2.42578125" customWidth="1"/>
    <col min="2" max="2" width="16.28515625" customWidth="1"/>
    <col min="3" max="3" width="8.5703125" hidden="1" customWidth="1"/>
    <col min="4" max="4" width="7.7109375" customWidth="1"/>
    <col min="5" max="5" width="13.85546875" customWidth="1"/>
    <col min="6" max="8" width="20.140625" customWidth="1"/>
    <col min="9" max="10" width="20.7109375" customWidth="1"/>
    <col min="11" max="11" width="14.42578125" customWidth="1"/>
    <col min="12" max="12" width="17.7109375" customWidth="1"/>
    <col min="13" max="13" width="10.42578125" customWidth="1"/>
  </cols>
  <sheetData>
    <row r="1" spans="1:12" ht="12.75">
      <c r="A1" s="1"/>
      <c r="B1" s="1"/>
      <c r="C1" s="1"/>
      <c r="D1" s="1"/>
      <c r="E1" s="1"/>
      <c r="F1" s="6" t="s">
        <v>21</v>
      </c>
      <c r="G1" s="1"/>
      <c r="H1" s="7"/>
      <c r="I1" s="1"/>
      <c r="J1" s="1"/>
      <c r="K1" s="6"/>
    </row>
    <row r="2" spans="1:12" ht="12.75">
      <c r="A2" s="1"/>
      <c r="B2" s="1"/>
      <c r="C2" s="1"/>
      <c r="D2" s="1"/>
      <c r="E2" s="1"/>
      <c r="F2" s="8" t="s">
        <v>22</v>
      </c>
      <c r="G2" s="9"/>
      <c r="H2" s="10"/>
      <c r="I2" s="11" t="s">
        <v>23</v>
      </c>
      <c r="J2" s="12"/>
      <c r="K2" s="13" t="s">
        <v>24</v>
      </c>
      <c r="L2" s="14" t="s">
        <v>25</v>
      </c>
    </row>
    <row r="3" spans="1:12" ht="25.5">
      <c r="B3" s="6" t="s">
        <v>26</v>
      </c>
      <c r="C3" s="6"/>
      <c r="D3" s="15" t="s">
        <v>27</v>
      </c>
      <c r="E3" s="15" t="s">
        <v>28</v>
      </c>
      <c r="F3" s="16" t="s">
        <v>29</v>
      </c>
      <c r="G3" s="16" t="s">
        <v>30</v>
      </c>
      <c r="H3" s="16" t="s">
        <v>31</v>
      </c>
      <c r="I3" s="16" t="s">
        <v>32</v>
      </c>
      <c r="J3" s="16" t="s">
        <v>33</v>
      </c>
      <c r="K3" s="17" t="s">
        <v>34</v>
      </c>
    </row>
    <row r="4" spans="1:12" ht="12.75">
      <c r="B4" s="6"/>
      <c r="C4" s="6"/>
      <c r="D4" s="15"/>
      <c r="E4" s="15"/>
      <c r="F4" s="18"/>
      <c r="G4" s="18"/>
      <c r="H4" s="18"/>
      <c r="I4" s="18"/>
      <c r="J4" s="18"/>
      <c r="K4" s="19"/>
    </row>
    <row r="5" spans="1:12" ht="12.75">
      <c r="B5" s="20" t="s">
        <v>35</v>
      </c>
      <c r="E5" s="21">
        <f>SUM(historias!$E$2:$E$191)</f>
        <v>61</v>
      </c>
      <c r="F5" s="22"/>
      <c r="G5" s="23">
        <v>1</v>
      </c>
      <c r="H5" s="23">
        <v>2</v>
      </c>
      <c r="I5" s="23">
        <v>3</v>
      </c>
      <c r="J5" s="23">
        <v>4</v>
      </c>
      <c r="K5" s="24"/>
    </row>
    <row r="6" spans="1:12" ht="12.75">
      <c r="B6" s="25" t="s">
        <v>36</v>
      </c>
      <c r="D6" s="26">
        <f>SUMIFS(historias!$F$2:$F$208,historias!$E$2:$E$208,$B6)</f>
        <v>0</v>
      </c>
      <c r="E6" s="27">
        <f>SUMIFS(historias!$E$2:$E$201,historias!$F$2:$F$201,$B6)</f>
        <v>27</v>
      </c>
      <c r="F6" s="27"/>
      <c r="G6" s="28"/>
      <c r="H6" s="28"/>
      <c r="I6" s="28"/>
      <c r="J6" s="29"/>
      <c r="L6" s="21">
        <f>SUMIFS(historias!$J$2:$J$201,historias!$F$2:$F$201,$B6)</f>
        <v>0</v>
      </c>
    </row>
    <row r="7" spans="1:12" ht="12.75">
      <c r="B7" s="20"/>
      <c r="D7" s="26">
        <f>SUMIFS(historias!$F$2:$F$208,historias!$E$2:$E$208,$B7)</f>
        <v>0</v>
      </c>
      <c r="E7" s="21">
        <f>SUMIFS(historias!$E$2:$E$201,historias!$F$2:$F$201,$B7)</f>
        <v>0</v>
      </c>
      <c r="F7" s="30">
        <f t="shared" ref="F7:F12" si="0">E7-SUM(G7:J7)</f>
        <v>0</v>
      </c>
      <c r="G7" s="30">
        <f>SUMIFS(historias!$E$2:$E$201,historias!$J$2:$J$201,G$3,historias!$F$2:$F$201,$B7)</f>
        <v>0</v>
      </c>
      <c r="H7" s="30">
        <f>SUMIFS(historias!$E$2:$E$201,historias!$J$2:$J$201,H$3,historias!$F$2:$F$201,$B7)</f>
        <v>0</v>
      </c>
      <c r="I7" s="30">
        <f>SUMIFS(historias!$E$2:$E$201,historias!$J$2:$J$201,I$3,historias!$F$2:$F$201,$B7)</f>
        <v>0</v>
      </c>
      <c r="J7" s="30">
        <f>SUMIFS(historias!$E$2:$E$201,historias!$J$2:$J$201,J$3,historias!$F$2:$F$201,$B7)</f>
        <v>0</v>
      </c>
    </row>
    <row r="8" spans="1:12" ht="12.75">
      <c r="B8" s="20"/>
      <c r="D8" s="26">
        <f>SUMIFS(historias!$F$2:$F$208,historias!$E$2:$E$208,$B8)</f>
        <v>0</v>
      </c>
      <c r="E8" s="21">
        <f>SUMIFS(historias!$E$2:$E$201,historias!$F$2:$F$201,$B8)</f>
        <v>0</v>
      </c>
      <c r="F8" s="21">
        <f t="shared" si="0"/>
        <v>0</v>
      </c>
      <c r="G8" s="21">
        <f>SUMIFS(historias!$E$2:$E$201,historias!$J$2:$J$201,G$3,historias!$F$2:$F$201,$B8)</f>
        <v>0</v>
      </c>
      <c r="H8" s="21">
        <f>SUMIFS(historias!$E$2:$E$201,historias!$J$2:$J$201,H$3,historias!$F$2:$F$201,$B8)</f>
        <v>0</v>
      </c>
      <c r="I8" s="21">
        <f>SUMIFS(historias!$E$2:$E$201,historias!$J$2:$J$201,I$3,historias!$F$2:$F$201,$B8)</f>
        <v>0</v>
      </c>
      <c r="J8" s="21">
        <f>SUMIFS(historias!$E$2:$E$201,historias!$J$2:$J$201,J$3,historias!$F$2:$F$201,$B8)</f>
        <v>0</v>
      </c>
    </row>
    <row r="9" spans="1:12" ht="12.75">
      <c r="B9" s="20"/>
      <c r="D9" s="26">
        <f>SUMIFS(historias!$F$2:$F$208,historias!$E$2:$E$208,$B9)</f>
        <v>0</v>
      </c>
      <c r="E9" s="21">
        <f>SUMIFS(historias!$E$2:$E$201,historias!$F$2:$F$201,$B9)</f>
        <v>0</v>
      </c>
      <c r="F9" s="21">
        <f t="shared" si="0"/>
        <v>0</v>
      </c>
      <c r="G9" s="21">
        <f>SUMIFS(historias!$E$2:$E$201,historias!$J$2:$J$201,G$3,historias!$F$2:$F$201,$B9)</f>
        <v>0</v>
      </c>
      <c r="H9" s="21">
        <f>SUMIFS(historias!$E$2:$E$201,historias!$J$2:$J$201,H$3,historias!$F$2:$F$201,$B9)</f>
        <v>0</v>
      </c>
      <c r="I9" s="21">
        <f>SUMIFS(historias!$E$2:$E$201,historias!$J$2:$J$201,I$3,historias!$F$2:$F$201,$B9)</f>
        <v>0</v>
      </c>
      <c r="J9" s="21">
        <f>SUMIFS(historias!$E$2:$E$201,historias!$J$2:$J$201,J$3,historias!$F$2:$F$201,$B9)</f>
        <v>0</v>
      </c>
    </row>
    <row r="10" spans="1:12" ht="12.75">
      <c r="B10" s="20"/>
      <c r="D10" s="26">
        <f>SUMIFS(historias!$F$2:$F$208,historias!$E$2:$E$208,$B10)</f>
        <v>0</v>
      </c>
      <c r="E10" s="21">
        <f>SUMIFS(historias!$E$2:$E$201,historias!$F$2:$F$201,$B10)</f>
        <v>0</v>
      </c>
      <c r="F10" s="21">
        <f t="shared" si="0"/>
        <v>0</v>
      </c>
      <c r="G10" s="21">
        <f>SUMIFS(historias!$E$2:$E$201,historias!$J$2:$J$201,G$3,historias!$F$2:$F$201,$B10)</f>
        <v>0</v>
      </c>
      <c r="H10" s="21">
        <f>SUMIFS(historias!$E$2:$E$201,historias!$J$2:$J$201,H$3,historias!$F$2:$F$201,$B10)</f>
        <v>0</v>
      </c>
      <c r="I10" s="21">
        <f>SUMIFS(historias!$E$2:$E$201,historias!$J$2:$J$201,I$3,historias!$F$2:$F$201,$B10)</f>
        <v>0</v>
      </c>
      <c r="J10" s="21">
        <f>SUMIFS(historias!$E$2:$E$201,historias!$J$2:$J$201,J$3,historias!$F$2:$F$201,$B10)</f>
        <v>0</v>
      </c>
    </row>
    <row r="11" spans="1:12" ht="12.75">
      <c r="B11" s="20"/>
      <c r="D11" s="26">
        <f>SUMIFS(historias!$F$2:$F$208,historias!$E$2:$E$208,$B11)</f>
        <v>0</v>
      </c>
      <c r="E11" s="21">
        <f>SUMIFS(historias!$E$2:$E$201,historias!$F$2:$F$201,$B11)</f>
        <v>0</v>
      </c>
      <c r="F11" s="21">
        <f t="shared" si="0"/>
        <v>0</v>
      </c>
      <c r="G11" s="21">
        <f>SUMIFS(historias!$E$2:$E$201,historias!$J$2:$J$201,G$3,historias!$F$2:$F$201,$B11)</f>
        <v>0</v>
      </c>
      <c r="H11" s="21">
        <f>SUMIFS(historias!$E$2:$E$201,historias!$J$2:$J$201,H$3,historias!$F$2:$F$201,$B11)</f>
        <v>0</v>
      </c>
      <c r="I11" s="21">
        <f>SUMIFS(historias!$E$2:$E$201,historias!$J$2:$J$201,I$3,historias!$F$2:$F$201,$B11)</f>
        <v>0</v>
      </c>
      <c r="J11" s="21">
        <f>SUMIFS(historias!$E$2:$E$201,historias!$J$2:$J$201,J$3,historias!$F$2:$F$201,$B11)</f>
        <v>0</v>
      </c>
    </row>
    <row r="12" spans="1:12" ht="12.75">
      <c r="B12" s="20"/>
      <c r="D12" s="26">
        <f>SUMIFS(historias!$F$2:$F$208,historias!$E$2:$E$208,$B12)</f>
        <v>0</v>
      </c>
      <c r="E12" s="21">
        <f>SUMIFS(historias!$E$2:$E$201,historias!$F$2:$F$201,$B12)</f>
        <v>0</v>
      </c>
      <c r="F12" s="21">
        <f t="shared" si="0"/>
        <v>0</v>
      </c>
      <c r="G12" s="21">
        <f>SUMIFS(historias!$E$2:$E$201,historias!$J$2:$J$201,G$3,historias!$F$2:$F$201,$B12)</f>
        <v>0</v>
      </c>
      <c r="H12" s="21">
        <f>SUMIFS(historias!$E$2:$E$201,historias!$J$2:$J$201,H$3,historias!$F$2:$F$201,$B12)</f>
        <v>0</v>
      </c>
      <c r="I12" s="21">
        <f>SUMIFS(historias!$E$2:$E$201,historias!$J$2:$J$201,I$3,historias!$F$2:$F$201,$B12)</f>
        <v>0</v>
      </c>
      <c r="J12" s="21">
        <f>SUMIFS(historias!$E$2:$E$201,historias!$J$2:$J$201,J$3,historias!$F$2:$F$201,$B12)</f>
        <v>0</v>
      </c>
    </row>
    <row r="13" spans="1:12" ht="12.75">
      <c r="A13" s="20"/>
      <c r="B13" s="31" t="s">
        <v>37</v>
      </c>
      <c r="D13" s="21">
        <f t="shared" ref="D13:J13" si="1">SUM(D6:D12)</f>
        <v>0</v>
      </c>
      <c r="E13" s="21">
        <f t="shared" si="1"/>
        <v>27</v>
      </c>
      <c r="F13" s="21">
        <f t="shared" si="1"/>
        <v>0</v>
      </c>
      <c r="G13" s="21">
        <f t="shared" si="1"/>
        <v>0</v>
      </c>
      <c r="H13" s="21">
        <f t="shared" si="1"/>
        <v>0</v>
      </c>
      <c r="I13" s="21">
        <f t="shared" si="1"/>
        <v>0</v>
      </c>
      <c r="J13" s="21">
        <f t="shared" si="1"/>
        <v>0</v>
      </c>
    </row>
    <row r="14" spans="1:12" ht="9" customHeight="1">
      <c r="E14" s="32">
        <f>E5-E6</f>
        <v>34</v>
      </c>
    </row>
    <row r="15" spans="1:12" ht="12.75">
      <c r="A15" s="2"/>
      <c r="B15" s="2" t="s">
        <v>38</v>
      </c>
      <c r="F15" s="6"/>
      <c r="G15" s="6"/>
      <c r="H15" s="6"/>
      <c r="I15" s="6"/>
      <c r="J15" s="6"/>
    </row>
    <row r="16" spans="1:12" ht="12.75">
      <c r="A16" s="2"/>
      <c r="F16" s="6" t="s">
        <v>39</v>
      </c>
      <c r="G16" s="6" t="s">
        <v>40</v>
      </c>
      <c r="H16" s="6" t="s">
        <v>41</v>
      </c>
      <c r="I16" s="6" t="s">
        <v>42</v>
      </c>
      <c r="J16" s="6" t="s">
        <v>29</v>
      </c>
    </row>
    <row r="17" spans="1:12" ht="12.75">
      <c r="A17" s="1"/>
      <c r="B17" s="1" t="s">
        <v>43</v>
      </c>
      <c r="F17" s="33">
        <v>4</v>
      </c>
      <c r="G17" s="33">
        <v>3</v>
      </c>
      <c r="H17" s="33">
        <v>2</v>
      </c>
      <c r="I17" s="33">
        <v>1</v>
      </c>
      <c r="J17" s="33">
        <v>0</v>
      </c>
    </row>
    <row r="18" spans="1:12" ht="12.75">
      <c r="A18" s="34"/>
      <c r="B18" s="34"/>
      <c r="C18" s="35"/>
      <c r="F18" s="6" t="s">
        <v>39</v>
      </c>
      <c r="G18" s="6" t="s">
        <v>40</v>
      </c>
      <c r="H18" s="6" t="s">
        <v>41</v>
      </c>
      <c r="I18" s="6" t="s">
        <v>42</v>
      </c>
      <c r="J18" s="6" t="s">
        <v>29</v>
      </c>
    </row>
    <row r="19" spans="1:12" ht="38.25">
      <c r="A19" s="34"/>
      <c r="C19" s="35">
        <v>0.5</v>
      </c>
      <c r="D19" s="36" t="str">
        <f>"Cumplimiento"&amp;CHAR(10)&amp;"("&amp;($C$19*100)&amp;"%)"</f>
        <v>Cumplimiento
(50%)</v>
      </c>
      <c r="F19" s="37" t="str">
        <f>"Cumple con hasta el "&amp;(100 * F17 /$F$17)&amp;"% del esfuerzo asignado"</f>
        <v>Cumple con hasta el 100% del esfuerzo asignado</v>
      </c>
      <c r="G19" s="37" t="str">
        <f t="shared" ref="G19:I19" si="2">"Cumple con más del "&amp;(100 * G17 /$F$17)&amp;"% de las funcionalidades"</f>
        <v>Cumple con más del 75% de las funcionalidades</v>
      </c>
      <c r="H19" s="37" t="str">
        <f t="shared" si="2"/>
        <v>Cumple con más del 50% de las funcionalidades</v>
      </c>
      <c r="I19" s="37" t="str">
        <f t="shared" si="2"/>
        <v>Cumple con más del 25% de las funcionalidades</v>
      </c>
      <c r="J19" s="37" t="str">
        <f>"Cumple con menos del "&amp;(100 * I17 /$F$17)&amp;"% de las funcionalidades"</f>
        <v>Cumple con menos del 25% de las funcionalidades</v>
      </c>
    </row>
    <row r="20" spans="1:12" ht="63.75">
      <c r="A20" s="34"/>
      <c r="C20" s="35">
        <v>0.3</v>
      </c>
      <c r="D20" s="36" t="str">
        <f>"Calidad de trabajo"&amp;CHAR(10)&amp;"("&amp;($C$20*100)&amp;"%)"</f>
        <v>Calidad de trabajo
(30%)</v>
      </c>
      <c r="F20" s="38" t="str">
        <f t="shared" ref="F20:J20" si="3">"Alcanza un promedio ponderado en puntos de esfuerzo realizado según calidad del trabajo hasta "&amp;F17</f>
        <v>Alcanza un promedio ponderado en puntos de esfuerzo realizado según calidad del trabajo hasta 4</v>
      </c>
      <c r="G20" s="38" t="str">
        <f t="shared" si="3"/>
        <v>Alcanza un promedio ponderado en puntos de esfuerzo realizado según calidad del trabajo hasta 3</v>
      </c>
      <c r="H20" s="38" t="str">
        <f t="shared" si="3"/>
        <v>Alcanza un promedio ponderado en puntos de esfuerzo realizado según calidad del trabajo hasta 2</v>
      </c>
      <c r="I20" s="38" t="str">
        <f t="shared" si="3"/>
        <v>Alcanza un promedio ponderado en puntos de esfuerzo realizado según calidad del trabajo hasta 1</v>
      </c>
      <c r="J20" s="38" t="str">
        <f t="shared" si="3"/>
        <v>Alcanza un promedio ponderado en puntos de esfuerzo realizado según calidad del trabajo hasta 0</v>
      </c>
    </row>
    <row r="21" spans="1:12" ht="25.5">
      <c r="C21" s="35">
        <v>0.2</v>
      </c>
      <c r="D21" s="36" t="str">
        <f>"Trabajo en equipo"&amp;CHAR(10)&amp;"("&amp;($C$21*100)&amp;"%)"</f>
        <v>Trabajo en equipo
(20%)</v>
      </c>
      <c r="F21" s="39" t="s">
        <v>44</v>
      </c>
      <c r="G21" s="39" t="s">
        <v>45</v>
      </c>
      <c r="H21" s="39" t="s">
        <v>46</v>
      </c>
      <c r="I21" s="39" t="s">
        <v>47</v>
      </c>
      <c r="J21" s="39" t="s">
        <v>48</v>
      </c>
    </row>
    <row r="23" spans="1:12" ht="12.75">
      <c r="A23" s="2"/>
      <c r="B23" s="2" t="s">
        <v>49</v>
      </c>
    </row>
    <row r="24" spans="1:12" ht="12.75">
      <c r="A24" s="1"/>
      <c r="B24" s="1" t="s">
        <v>50</v>
      </c>
      <c r="G24" s="1" t="s">
        <v>51</v>
      </c>
      <c r="H24" s="6"/>
      <c r="I24" s="6"/>
      <c r="L24" s="20"/>
    </row>
    <row r="25" spans="1:12" ht="12.75">
      <c r="B25" s="40"/>
      <c r="C25" s="41"/>
      <c r="D25" s="41" t="s">
        <v>52</v>
      </c>
      <c r="E25" s="40"/>
      <c r="F25" s="6"/>
      <c r="G25" s="40"/>
      <c r="H25" s="41" t="s">
        <v>53</v>
      </c>
      <c r="I25" s="40"/>
    </row>
    <row r="26" spans="1:12" ht="12.75">
      <c r="C26" s="42"/>
      <c r="D26" s="42" t="s">
        <v>54</v>
      </c>
      <c r="F26" s="6"/>
      <c r="H26" s="1" t="s">
        <v>54</v>
      </c>
    </row>
    <row r="27" spans="1:12" ht="12.75" hidden="1">
      <c r="A27" s="1"/>
      <c r="B27" s="1"/>
      <c r="E27" s="6"/>
      <c r="F27" s="6"/>
      <c r="G27" s="6"/>
      <c r="H27" s="6"/>
      <c r="I27" s="6"/>
    </row>
    <row r="28" spans="1:12" ht="12.75" hidden="1">
      <c r="A28" s="2"/>
      <c r="B28" s="1" t="s">
        <v>50</v>
      </c>
      <c r="C28" s="43"/>
      <c r="D28" s="44">
        <f>IFERROR(SUM(I13:J13)/E13*$J$5,0)</f>
        <v>0</v>
      </c>
      <c r="E28" s="6"/>
      <c r="F28" s="1" t="s">
        <v>51</v>
      </c>
      <c r="G28" s="44">
        <f>IFERROR(SUMPRODUCT($G$5:$J$5,G13:J13)/E13,0)</f>
        <v>0</v>
      </c>
      <c r="H28" s="6"/>
      <c r="I28" s="6"/>
    </row>
    <row r="29" spans="1:12" ht="12.75">
      <c r="A29" s="2"/>
      <c r="B29" s="1"/>
      <c r="C29" s="43"/>
      <c r="D29" s="43"/>
      <c r="E29" s="6"/>
      <c r="F29" s="1"/>
      <c r="G29" s="43"/>
      <c r="H29" s="6"/>
      <c r="I29" s="6"/>
    </row>
    <row r="30" spans="1:12" ht="12.75">
      <c r="A30" s="2"/>
      <c r="B30" s="2" t="s">
        <v>55</v>
      </c>
      <c r="C30" s="43"/>
      <c r="F30" s="1"/>
      <c r="G30" s="43"/>
      <c r="H30" s="6"/>
      <c r="I30" s="6"/>
    </row>
    <row r="31" spans="1:12" ht="12.75">
      <c r="A31" s="2"/>
      <c r="B31" s="1" t="s">
        <v>56</v>
      </c>
      <c r="C31" s="43"/>
      <c r="F31" s="1"/>
      <c r="G31" s="43"/>
      <c r="H31" s="6"/>
      <c r="I31" s="6"/>
    </row>
    <row r="32" spans="1:12" ht="12.75">
      <c r="A32" s="2"/>
      <c r="E32" s="45"/>
      <c r="F32" s="41" t="s">
        <v>57</v>
      </c>
      <c r="G32" s="40"/>
      <c r="H32" s="6"/>
      <c r="I32" s="6"/>
    </row>
    <row r="33" spans="1:9" ht="12.75">
      <c r="A33" s="2"/>
      <c r="E33" s="43"/>
      <c r="F33" s="42" t="s">
        <v>58</v>
      </c>
      <c r="H33" s="6"/>
      <c r="I33" s="6"/>
    </row>
    <row r="34" spans="1:9" ht="12.75" hidden="1">
      <c r="A34" s="2"/>
      <c r="B34" s="2"/>
      <c r="E34" s="6"/>
      <c r="F34" s="6"/>
      <c r="G34" s="6"/>
      <c r="H34" s="6"/>
      <c r="I34" s="6"/>
    </row>
    <row r="35" spans="1:9" ht="12.75" hidden="1">
      <c r="A35" s="2"/>
      <c r="B35" s="1" t="s">
        <v>59</v>
      </c>
      <c r="C35" s="43"/>
      <c r="D35" s="44">
        <f>IFERROR(SUM(I27:J27)/E27*$J$5,0)</f>
        <v>0</v>
      </c>
      <c r="E35" s="6"/>
      <c r="F35" s="6"/>
      <c r="G35" s="6"/>
      <c r="H35" s="6"/>
      <c r="I35" s="6"/>
    </row>
    <row r="36" spans="1:9" ht="12.75">
      <c r="A36" s="2"/>
      <c r="B36" s="2"/>
      <c r="E36" s="6"/>
      <c r="F36" s="6"/>
      <c r="G36" s="6"/>
      <c r="H36" s="6"/>
      <c r="I36" s="6"/>
    </row>
    <row r="37" spans="1:9" ht="12.75">
      <c r="B37" s="2" t="s">
        <v>60</v>
      </c>
    </row>
    <row r="38" spans="1:9" ht="12.75">
      <c r="B38" s="2"/>
      <c r="D38" s="1" t="s">
        <v>60</v>
      </c>
      <c r="E38" s="1"/>
      <c r="F38" s="46" t="s">
        <v>61</v>
      </c>
      <c r="G38" s="1"/>
    </row>
    <row r="39" spans="1:9" ht="12.75">
      <c r="B39" s="2"/>
      <c r="D39" s="1"/>
      <c r="E39" s="1"/>
      <c r="F39" s="1"/>
      <c r="G39" s="1"/>
    </row>
    <row r="40" spans="1:9" ht="12.75">
      <c r="B40" s="2" t="s">
        <v>62</v>
      </c>
      <c r="D40" s="1"/>
      <c r="E40" s="1"/>
      <c r="F40" s="1"/>
      <c r="G40" s="1"/>
    </row>
    <row r="41" spans="1:9" ht="12.75">
      <c r="B41" s="2"/>
      <c r="D41" s="1" t="s">
        <v>62</v>
      </c>
      <c r="E41" s="1"/>
      <c r="F41" s="46" t="s">
        <v>63</v>
      </c>
      <c r="G41" s="1"/>
    </row>
    <row r="42" spans="1:9" ht="12.75">
      <c r="B42" s="2"/>
    </row>
    <row r="43" spans="1:9" ht="12.75" hidden="1">
      <c r="D43" s="34" t="str">
        <f>"Cumplimiento "&amp;"("&amp;($C$19*100)&amp;"%)"</f>
        <v>Cumplimiento (50%)</v>
      </c>
      <c r="F43" s="47">
        <f>ROUND(D28,1)</f>
        <v>0</v>
      </c>
      <c r="G43" s="32" t="str">
        <f t="shared" ref="G43:G45" si="4">HLOOKUP(ROUND(F43,0),$F$17:$J$18,2,0)</f>
        <v>Incompleto</v>
      </c>
    </row>
    <row r="44" spans="1:9" ht="12.75" hidden="1">
      <c r="D44" s="34" t="str">
        <f>"Calidad de trabajo "&amp;"("&amp;($C$20*100)&amp;"%)"</f>
        <v>Calidad de trabajo (30%)</v>
      </c>
      <c r="F44" s="47">
        <f>ROUND(G28,1)</f>
        <v>0</v>
      </c>
      <c r="G44" s="32" t="str">
        <f t="shared" si="4"/>
        <v>Incompleto</v>
      </c>
    </row>
    <row r="45" spans="1:9" ht="12.75" hidden="1">
      <c r="D45" s="36" t="str">
        <f>"Participación en el trabajo grupal "&amp;"("&amp;($C$21*100)&amp;"%)"</f>
        <v>Participación en el trabajo grupal (20%)</v>
      </c>
      <c r="F45" s="47">
        <f>ROUND(G36,1)</f>
        <v>0</v>
      </c>
      <c r="G45" s="32" t="str">
        <f t="shared" si="4"/>
        <v>Incompleto</v>
      </c>
    </row>
    <row r="46" spans="1:9" ht="12.75" hidden="1">
      <c r="D46" s="2"/>
      <c r="F46" s="47"/>
    </row>
    <row r="47" spans="1:9" ht="12.75" hidden="1">
      <c r="D47" s="2" t="s">
        <v>62</v>
      </c>
      <c r="F47" s="48">
        <f>AVERAGE(F43:F45)/4*20</f>
        <v>0</v>
      </c>
    </row>
    <row r="49" spans="2:11" ht="12.75">
      <c r="I49" s="1">
        <v>20</v>
      </c>
    </row>
    <row r="50" spans="2:11" ht="25.5">
      <c r="B50" s="49" t="s">
        <v>64</v>
      </c>
      <c r="C50" s="50"/>
      <c r="D50" s="50"/>
      <c r="E50" s="50"/>
      <c r="F50" s="49" t="s">
        <v>65</v>
      </c>
      <c r="G50" s="51" t="s">
        <v>66</v>
      </c>
      <c r="H50" s="51" t="s">
        <v>25</v>
      </c>
      <c r="I50" s="52" t="s">
        <v>60</v>
      </c>
      <c r="J50" s="53" t="s">
        <v>67</v>
      </c>
      <c r="K50" s="52" t="s">
        <v>62</v>
      </c>
    </row>
    <row r="51" spans="2:11" ht="12.75">
      <c r="B51" s="54" t="str">
        <f t="shared" ref="B51:B57" si="5">B6</f>
        <v>Todos</v>
      </c>
      <c r="F51" s="55" t="s">
        <v>68</v>
      </c>
      <c r="G51" s="56" t="s">
        <v>68</v>
      </c>
      <c r="H51" s="57">
        <f>IFERROR(L6/E6*$J$5,0)</f>
        <v>0</v>
      </c>
      <c r="I51" s="58" t="s">
        <v>68</v>
      </c>
      <c r="J51" s="59" t="s">
        <v>68</v>
      </c>
      <c r="K51" s="60" t="s">
        <v>68</v>
      </c>
    </row>
    <row r="52" spans="2:11" ht="12.75">
      <c r="B52" s="54">
        <f t="shared" si="5"/>
        <v>0</v>
      </c>
      <c r="F52" s="61">
        <f t="shared" ref="F52:F53" si="6">IFERROR(SUM(I7:J7)/E7*$J$5,0)</f>
        <v>0</v>
      </c>
      <c r="G52" s="62">
        <f t="shared" ref="G52:G53" si="7">IFERROR(SUMPRODUCT($G$5:$J$5,G7:J7)/E7,0)</f>
        <v>0</v>
      </c>
      <c r="H52" s="62">
        <f>H51</f>
        <v>0</v>
      </c>
      <c r="I52" s="63">
        <f t="shared" ref="I52:I53" si="8">ROUND(($C$19*F52+$C$20*G52+$C$21*H52)/4*$I$49,0)</f>
        <v>0</v>
      </c>
      <c r="J52" s="64"/>
      <c r="K52" s="65">
        <f t="shared" ref="K52:K53" si="9">I52-J52</f>
        <v>0</v>
      </c>
    </row>
    <row r="53" spans="2:11" ht="12.75">
      <c r="B53" s="54">
        <f t="shared" si="5"/>
        <v>0</v>
      </c>
      <c r="F53" s="61">
        <f t="shared" si="6"/>
        <v>0</v>
      </c>
      <c r="G53" s="62">
        <f t="shared" si="7"/>
        <v>0</v>
      </c>
      <c r="H53" s="62">
        <f>H51</f>
        <v>0</v>
      </c>
      <c r="I53" s="63">
        <f t="shared" si="8"/>
        <v>0</v>
      </c>
      <c r="J53" s="64"/>
      <c r="K53" s="65">
        <f t="shared" si="9"/>
        <v>0</v>
      </c>
    </row>
    <row r="54" spans="2:11" ht="12.75">
      <c r="B54" s="54">
        <f t="shared" si="5"/>
        <v>0</v>
      </c>
      <c r="F54" s="61"/>
      <c r="G54" s="62"/>
      <c r="H54" s="62"/>
      <c r="I54" s="63"/>
      <c r="J54" s="64"/>
      <c r="K54" s="64"/>
    </row>
    <row r="55" spans="2:11" ht="12.75">
      <c r="B55" s="54">
        <f t="shared" si="5"/>
        <v>0</v>
      </c>
      <c r="F55" s="61"/>
      <c r="G55" s="62"/>
      <c r="H55" s="62"/>
      <c r="I55" s="63"/>
      <c r="J55" s="64"/>
      <c r="K55" s="64"/>
    </row>
    <row r="56" spans="2:11" ht="12.75">
      <c r="B56" s="54">
        <f t="shared" si="5"/>
        <v>0</v>
      </c>
      <c r="F56" s="61"/>
      <c r="G56" s="62"/>
      <c r="H56" s="62"/>
      <c r="I56" s="63"/>
      <c r="J56" s="64"/>
      <c r="K56" s="64"/>
    </row>
    <row r="57" spans="2:11" ht="12.75">
      <c r="B57" s="66">
        <f t="shared" si="5"/>
        <v>0</v>
      </c>
      <c r="C57" s="40"/>
      <c r="D57" s="40"/>
      <c r="E57" s="40"/>
      <c r="F57" s="67"/>
      <c r="G57" s="68"/>
      <c r="H57" s="68"/>
      <c r="I57" s="69"/>
      <c r="J57" s="70"/>
      <c r="K57" s="70"/>
    </row>
    <row r="59" spans="2:11" ht="12.75">
      <c r="B59" s="1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32"/>
  <sheetViews>
    <sheetView tabSelected="1" workbookViewId="0">
      <pane ySplit="1" topLeftCell="A23" activePane="bottomLeft" state="frozen"/>
      <selection pane="bottomLeft" activeCell="D22" sqref="D22:E22"/>
    </sheetView>
  </sheetViews>
  <sheetFormatPr baseColWidth="10" defaultColWidth="14.42578125" defaultRowHeight="15.75" customHeight="1"/>
  <cols>
    <col min="1" max="1" width="3.140625" customWidth="1"/>
    <col min="2" max="2" width="15.85546875" hidden="1" customWidth="1"/>
    <col min="3" max="3" width="13.140625" customWidth="1"/>
    <col min="4" max="4" width="49.140625" customWidth="1"/>
    <col min="5" max="5" width="9.28515625" customWidth="1"/>
    <col min="6" max="6" width="12.7109375" customWidth="1"/>
    <col min="7" max="7" width="9.28515625" hidden="1" customWidth="1"/>
    <col min="8" max="10" width="9.85546875" customWidth="1"/>
    <col min="11" max="11" width="71.42578125" customWidth="1"/>
  </cols>
  <sheetData>
    <row r="1" spans="1:13" ht="24.75" customHeight="1">
      <c r="A1" s="71" t="s">
        <v>70</v>
      </c>
      <c r="B1" s="6" t="s">
        <v>71</v>
      </c>
      <c r="C1" s="36" t="s">
        <v>72</v>
      </c>
      <c r="D1" s="72" t="s">
        <v>73</v>
      </c>
      <c r="E1" s="72" t="s">
        <v>74</v>
      </c>
      <c r="F1" s="72" t="s">
        <v>26</v>
      </c>
      <c r="G1" s="36" t="s">
        <v>27</v>
      </c>
      <c r="H1" s="72" t="s">
        <v>75</v>
      </c>
      <c r="I1" s="72" t="s">
        <v>76</v>
      </c>
      <c r="J1" s="15" t="s">
        <v>77</v>
      </c>
      <c r="K1" s="73" t="s">
        <v>78</v>
      </c>
    </row>
    <row r="2" spans="1:13" ht="54" customHeight="1">
      <c r="A2" s="74"/>
      <c r="B2" s="75"/>
      <c r="C2" s="75" t="str">
        <f t="shared" ref="C2:C34" si="0">IF(ISBLANK(D2),"",IFERROR(MID(D2, 6, FIND(",",D2)-6),"spike"))</f>
        <v>usuario</v>
      </c>
      <c r="D2" s="76" t="str">
        <f>"Como usuario, puedo
Disfrutar de una página web para jugar '"&amp;instrucciones!D2&amp;"'"</f>
        <v>Como usuario, puedo
Disfrutar de una página web para jugar 'CAMPO MINADO'</v>
      </c>
      <c r="E2" s="75">
        <v>5</v>
      </c>
      <c r="F2" s="25" t="s">
        <v>36</v>
      </c>
      <c r="G2" s="75"/>
      <c r="H2" s="75"/>
      <c r="I2" s="75"/>
      <c r="J2" s="75"/>
      <c r="K2" s="76" t="s">
        <v>79</v>
      </c>
    </row>
    <row r="3" spans="1:13" ht="57" customHeight="1">
      <c r="A3" s="74"/>
      <c r="B3" s="25"/>
      <c r="C3" s="75" t="str">
        <f t="shared" si="0"/>
        <v>spike</v>
      </c>
      <c r="D3" s="81" t="s">
        <v>125</v>
      </c>
      <c r="E3" s="75">
        <v>5</v>
      </c>
      <c r="F3" s="25" t="s">
        <v>36</v>
      </c>
      <c r="G3" s="77"/>
      <c r="H3" s="75"/>
      <c r="I3" s="75"/>
      <c r="J3" s="75"/>
      <c r="K3" s="76" t="s">
        <v>80</v>
      </c>
    </row>
    <row r="4" spans="1:13" ht="57" customHeight="1">
      <c r="A4" s="74"/>
      <c r="B4" s="25"/>
      <c r="C4" s="75" t="str">
        <f t="shared" si="0"/>
        <v>spike</v>
      </c>
      <c r="D4" s="81" t="s">
        <v>126</v>
      </c>
      <c r="E4" s="75">
        <v>5</v>
      </c>
      <c r="F4" s="25" t="s">
        <v>36</v>
      </c>
      <c r="G4" s="77"/>
      <c r="H4" s="77"/>
      <c r="I4" s="75"/>
      <c r="J4" s="75"/>
      <c r="K4" s="76" t="s">
        <v>80</v>
      </c>
    </row>
    <row r="5" spans="1:13" ht="57" customHeight="1">
      <c r="A5" s="74"/>
      <c r="B5" s="25"/>
      <c r="C5" s="75" t="str">
        <f t="shared" si="0"/>
        <v>spike</v>
      </c>
      <c r="D5" s="81" t="s">
        <v>81</v>
      </c>
      <c r="E5" s="75">
        <v>5</v>
      </c>
      <c r="F5" s="25" t="s">
        <v>36</v>
      </c>
      <c r="G5" s="77"/>
      <c r="H5" s="77"/>
      <c r="I5" s="75"/>
      <c r="J5" s="75"/>
      <c r="K5" s="76" t="s">
        <v>82</v>
      </c>
    </row>
    <row r="6" spans="1:13" ht="57" customHeight="1">
      <c r="A6" s="74"/>
      <c r="B6" s="25"/>
      <c r="C6" s="75" t="str">
        <f t="shared" si="0"/>
        <v>spike</v>
      </c>
      <c r="D6" s="76" t="s">
        <v>83</v>
      </c>
      <c r="E6" s="75">
        <v>5</v>
      </c>
      <c r="F6" s="25" t="s">
        <v>36</v>
      </c>
      <c r="G6" s="77"/>
      <c r="H6" s="77"/>
      <c r="I6" s="75"/>
      <c r="J6" s="75"/>
      <c r="K6" s="76" t="s">
        <v>84</v>
      </c>
    </row>
    <row r="7" spans="1:13" ht="57" customHeight="1">
      <c r="A7" s="74"/>
      <c r="B7" s="25"/>
      <c r="C7" s="75" t="str">
        <f t="shared" si="0"/>
        <v>usuario</v>
      </c>
      <c r="D7" s="81" t="s">
        <v>127</v>
      </c>
      <c r="E7" s="75">
        <v>2</v>
      </c>
      <c r="F7" s="83" t="s">
        <v>135</v>
      </c>
      <c r="G7" s="77"/>
      <c r="H7" s="75"/>
      <c r="I7" s="75"/>
      <c r="J7" s="75"/>
      <c r="K7" s="76"/>
      <c r="M7" s="87" t="s">
        <v>137</v>
      </c>
    </row>
    <row r="8" spans="1:13" ht="57" customHeight="1">
      <c r="A8" s="74"/>
      <c r="B8" s="25"/>
      <c r="C8" s="75" t="str">
        <f t="shared" si="0"/>
        <v>usuario</v>
      </c>
      <c r="D8" s="81" t="s">
        <v>128</v>
      </c>
      <c r="E8" s="75">
        <v>0.5</v>
      </c>
      <c r="F8" s="83" t="s">
        <v>135</v>
      </c>
      <c r="G8" s="77"/>
      <c r="H8" s="75"/>
      <c r="I8" s="75"/>
      <c r="J8" s="75"/>
      <c r="K8" s="76"/>
      <c r="M8" s="87"/>
    </row>
    <row r="9" spans="1:13" ht="57" customHeight="1">
      <c r="A9" s="74"/>
      <c r="B9" s="25"/>
      <c r="C9" s="75" t="str">
        <f t="shared" si="0"/>
        <v>usuario</v>
      </c>
      <c r="D9" s="81" t="s">
        <v>129</v>
      </c>
      <c r="E9" s="75">
        <v>0.5</v>
      </c>
      <c r="F9" s="84" t="s">
        <v>136</v>
      </c>
      <c r="G9" s="77"/>
      <c r="H9" s="75"/>
      <c r="I9" s="75"/>
      <c r="J9" s="75"/>
      <c r="K9" s="76"/>
    </row>
    <row r="10" spans="1:13" ht="57" customHeight="1">
      <c r="A10" s="74"/>
      <c r="B10" s="25"/>
      <c r="C10" s="78" t="str">
        <f t="shared" si="0"/>
        <v>usuario</v>
      </c>
      <c r="D10" s="81" t="s">
        <v>130</v>
      </c>
      <c r="E10" s="75">
        <v>0.5</v>
      </c>
      <c r="F10" s="83" t="s">
        <v>135</v>
      </c>
      <c r="G10" s="77"/>
      <c r="H10" s="75"/>
      <c r="I10" s="75"/>
      <c r="J10" s="75"/>
      <c r="K10" s="76" t="s">
        <v>85</v>
      </c>
      <c r="M10" s="85" t="s">
        <v>138</v>
      </c>
    </row>
    <row r="11" spans="1:13" ht="57" customHeight="1">
      <c r="A11" s="74"/>
      <c r="B11" s="25"/>
      <c r="C11" s="75" t="str">
        <f t="shared" si="0"/>
        <v>usuario</v>
      </c>
      <c r="D11" s="82" t="s">
        <v>131</v>
      </c>
      <c r="E11" s="75">
        <v>2</v>
      </c>
      <c r="F11" s="84" t="s">
        <v>136</v>
      </c>
      <c r="G11" s="77"/>
      <c r="H11" s="75"/>
      <c r="I11" s="75"/>
      <c r="J11" s="75"/>
      <c r="K11" s="76"/>
    </row>
    <row r="12" spans="1:13" ht="60.75" customHeight="1">
      <c r="A12" s="74"/>
      <c r="B12" s="25"/>
      <c r="C12" s="75" t="str">
        <f t="shared" si="0"/>
        <v>usuario</v>
      </c>
      <c r="D12" s="81" t="s">
        <v>132</v>
      </c>
      <c r="E12" s="75">
        <v>3</v>
      </c>
      <c r="F12" s="83" t="s">
        <v>135</v>
      </c>
      <c r="G12" s="77"/>
      <c r="H12" s="75"/>
      <c r="I12" s="75"/>
      <c r="J12" s="75"/>
      <c r="K12" s="76"/>
      <c r="M12" s="86" t="s">
        <v>139</v>
      </c>
    </row>
    <row r="13" spans="1:13" ht="60.75" customHeight="1">
      <c r="A13" s="74"/>
      <c r="B13" s="25"/>
      <c r="C13" s="75" t="str">
        <f t="shared" si="0"/>
        <v>usuario</v>
      </c>
      <c r="D13" s="81" t="s">
        <v>124</v>
      </c>
      <c r="E13" s="75">
        <v>1</v>
      </c>
      <c r="F13" s="84" t="s">
        <v>136</v>
      </c>
      <c r="G13" s="77"/>
      <c r="H13" s="75"/>
      <c r="I13" s="75"/>
      <c r="J13" s="75"/>
      <c r="K13" s="76" t="s">
        <v>86</v>
      </c>
    </row>
    <row r="14" spans="1:13" ht="60.75" customHeight="1">
      <c r="A14" s="74"/>
      <c r="B14" s="25"/>
      <c r="C14" s="75" t="str">
        <f t="shared" si="0"/>
        <v>usuario</v>
      </c>
      <c r="D14" s="76" t="s">
        <v>87</v>
      </c>
      <c r="E14" s="75">
        <v>1</v>
      </c>
      <c r="F14" s="83" t="s">
        <v>135</v>
      </c>
      <c r="G14" s="77"/>
      <c r="H14" s="75"/>
      <c r="I14" s="75"/>
      <c r="J14" s="75"/>
      <c r="K14" s="76"/>
    </row>
    <row r="15" spans="1:13" ht="60.75" customHeight="1">
      <c r="A15" s="74"/>
      <c r="B15" s="25"/>
      <c r="C15" s="75" t="str">
        <f t="shared" si="0"/>
        <v>usuario</v>
      </c>
      <c r="D15" s="76" t="s">
        <v>88</v>
      </c>
      <c r="E15" s="75">
        <v>1</v>
      </c>
      <c r="F15" s="84" t="s">
        <v>136</v>
      </c>
      <c r="G15" s="77"/>
      <c r="H15" s="75"/>
      <c r="I15" s="75"/>
      <c r="J15" s="75"/>
      <c r="K15" s="76"/>
    </row>
    <row r="16" spans="1:13" ht="57" customHeight="1">
      <c r="A16" s="74"/>
      <c r="B16" s="25"/>
      <c r="C16" s="75" t="str">
        <f t="shared" si="0"/>
        <v>usuario</v>
      </c>
      <c r="D16" s="76" t="s">
        <v>89</v>
      </c>
      <c r="E16" s="75">
        <v>1</v>
      </c>
      <c r="F16" s="83" t="s">
        <v>135</v>
      </c>
      <c r="G16" s="77"/>
      <c r="H16" s="75"/>
      <c r="I16" s="75"/>
      <c r="J16" s="75"/>
      <c r="K16" s="76"/>
    </row>
    <row r="17" spans="1:11" ht="57" customHeight="1">
      <c r="A17" s="74"/>
      <c r="B17" s="25"/>
      <c r="C17" s="75" t="str">
        <f t="shared" si="0"/>
        <v>usuario</v>
      </c>
      <c r="D17" s="76" t="s">
        <v>90</v>
      </c>
      <c r="E17" s="75">
        <v>1</v>
      </c>
      <c r="F17" s="84" t="s">
        <v>136</v>
      </c>
      <c r="G17" s="77"/>
      <c r="H17" s="75"/>
      <c r="I17" s="75"/>
      <c r="J17" s="75"/>
      <c r="K17" s="76"/>
    </row>
    <row r="18" spans="1:11" ht="66.75" customHeight="1">
      <c r="A18" s="74"/>
      <c r="B18" s="25"/>
      <c r="C18" s="75" t="str">
        <f t="shared" si="0"/>
        <v>usuario</v>
      </c>
      <c r="D18" s="76" t="s">
        <v>91</v>
      </c>
      <c r="E18" s="75">
        <v>2</v>
      </c>
      <c r="F18" s="83" t="s">
        <v>135</v>
      </c>
      <c r="G18" s="77"/>
      <c r="H18" s="75"/>
      <c r="I18" s="75"/>
      <c r="J18" s="75"/>
      <c r="K18" s="76"/>
    </row>
    <row r="19" spans="1:11" ht="57" customHeight="1">
      <c r="A19" s="74"/>
      <c r="B19" s="25"/>
      <c r="C19" s="75" t="str">
        <f t="shared" si="0"/>
        <v>usuario</v>
      </c>
      <c r="D19" s="81" t="s">
        <v>133</v>
      </c>
      <c r="E19" s="75">
        <v>1</v>
      </c>
      <c r="F19" s="84" t="s">
        <v>136</v>
      </c>
      <c r="G19" s="77"/>
      <c r="H19" s="75"/>
      <c r="I19" s="75"/>
      <c r="J19" s="75"/>
      <c r="K19" s="76"/>
    </row>
    <row r="20" spans="1:11" ht="57" customHeight="1">
      <c r="A20" s="74"/>
      <c r="B20" s="25"/>
      <c r="C20" s="75" t="str">
        <f t="shared" si="0"/>
        <v>usuario</v>
      </c>
      <c r="D20" s="76" t="s">
        <v>92</v>
      </c>
      <c r="E20" s="75">
        <v>2</v>
      </c>
      <c r="F20" s="83" t="s">
        <v>135</v>
      </c>
      <c r="G20" s="77"/>
      <c r="H20" s="75"/>
      <c r="I20" s="75"/>
      <c r="J20" s="75"/>
      <c r="K20" s="76"/>
    </row>
    <row r="21" spans="1:11" ht="57" customHeight="1">
      <c r="A21" s="74"/>
      <c r="B21" s="25"/>
      <c r="C21" s="75" t="str">
        <f t="shared" si="0"/>
        <v>usuario</v>
      </c>
      <c r="D21" s="76" t="s">
        <v>93</v>
      </c>
      <c r="E21" s="75">
        <v>1</v>
      </c>
      <c r="F21" s="84" t="s">
        <v>136</v>
      </c>
      <c r="G21" s="77"/>
      <c r="H21" s="75"/>
      <c r="I21" s="75"/>
      <c r="J21" s="75"/>
      <c r="K21" s="76"/>
    </row>
    <row r="22" spans="1:11" ht="57" customHeight="1">
      <c r="A22" s="74"/>
      <c r="B22" s="25"/>
      <c r="C22" s="75" t="str">
        <f t="shared" si="0"/>
        <v>usuario</v>
      </c>
      <c r="D22" s="76" t="s">
        <v>94</v>
      </c>
      <c r="E22" s="75">
        <v>1</v>
      </c>
      <c r="F22" s="83" t="s">
        <v>135</v>
      </c>
      <c r="G22" s="77"/>
      <c r="H22" s="75"/>
      <c r="I22" s="75"/>
      <c r="J22" s="75"/>
      <c r="K22" s="76"/>
    </row>
    <row r="23" spans="1:11" ht="57" customHeight="1">
      <c r="A23" s="74"/>
      <c r="B23" s="25"/>
      <c r="C23" s="75" t="str">
        <f t="shared" si="0"/>
        <v>usuario</v>
      </c>
      <c r="D23" s="76" t="s">
        <v>95</v>
      </c>
      <c r="E23" s="75">
        <v>3</v>
      </c>
      <c r="F23" s="84" t="s">
        <v>136</v>
      </c>
      <c r="G23" s="77"/>
      <c r="H23" s="75"/>
      <c r="I23" s="75"/>
      <c r="J23" s="75"/>
      <c r="K23" s="76"/>
    </row>
    <row r="24" spans="1:11" ht="57" customHeight="1">
      <c r="A24" s="74"/>
      <c r="B24" s="25"/>
      <c r="C24" s="75" t="str">
        <f t="shared" si="0"/>
        <v>usuario</v>
      </c>
      <c r="D24" s="76" t="s">
        <v>96</v>
      </c>
      <c r="E24" s="75">
        <v>1</v>
      </c>
      <c r="F24" s="83" t="s">
        <v>135</v>
      </c>
      <c r="G24" s="77"/>
      <c r="H24" s="75"/>
      <c r="I24" s="75"/>
      <c r="J24" s="75"/>
      <c r="K24" s="76"/>
    </row>
    <row r="25" spans="1:11" ht="57" customHeight="1">
      <c r="A25" s="74"/>
      <c r="B25" s="25"/>
      <c r="C25" s="75" t="str">
        <f t="shared" si="0"/>
        <v>usuario</v>
      </c>
      <c r="D25" s="76" t="s">
        <v>97</v>
      </c>
      <c r="E25" s="75">
        <v>1</v>
      </c>
      <c r="F25" s="84" t="s">
        <v>136</v>
      </c>
      <c r="G25" s="77"/>
      <c r="H25" s="75"/>
      <c r="I25" s="75"/>
      <c r="J25" s="75"/>
      <c r="K25" s="76"/>
    </row>
    <row r="26" spans="1:11" ht="57" customHeight="1">
      <c r="A26" s="74"/>
      <c r="B26" s="25"/>
      <c r="C26" s="75" t="str">
        <f t="shared" si="0"/>
        <v>usuario</v>
      </c>
      <c r="D26" s="76" t="s">
        <v>98</v>
      </c>
      <c r="E26" s="75">
        <v>1</v>
      </c>
      <c r="F26" s="83" t="s">
        <v>135</v>
      </c>
      <c r="G26" s="77"/>
      <c r="H26" s="75"/>
      <c r="I26" s="75"/>
      <c r="J26" s="75"/>
      <c r="K26" s="76"/>
    </row>
    <row r="27" spans="1:11" ht="57" customHeight="1">
      <c r="A27" s="74"/>
      <c r="B27" s="25"/>
      <c r="C27" s="75" t="str">
        <f t="shared" si="0"/>
        <v>usuario</v>
      </c>
      <c r="D27" s="76" t="s">
        <v>99</v>
      </c>
      <c r="E27" s="75">
        <v>1</v>
      </c>
      <c r="F27" s="84" t="s">
        <v>136</v>
      </c>
      <c r="G27" s="77"/>
      <c r="H27" s="75"/>
      <c r="I27" s="75"/>
      <c r="J27" s="75"/>
      <c r="K27" s="76"/>
    </row>
    <row r="28" spans="1:11" ht="57" customHeight="1">
      <c r="A28" s="74"/>
      <c r="B28" s="25"/>
      <c r="C28" s="75" t="str">
        <f t="shared" si="0"/>
        <v>usuario</v>
      </c>
      <c r="D28" s="76" t="s">
        <v>100</v>
      </c>
      <c r="E28" s="75">
        <v>1</v>
      </c>
      <c r="F28" s="83" t="s">
        <v>135</v>
      </c>
      <c r="G28" s="77"/>
      <c r="H28" s="75"/>
      <c r="I28" s="75"/>
      <c r="J28" s="75"/>
      <c r="K28" s="76"/>
    </row>
    <row r="29" spans="1:11" ht="57" customHeight="1">
      <c r="A29" s="74"/>
      <c r="B29" s="25"/>
      <c r="C29" s="75" t="str">
        <f t="shared" si="0"/>
        <v>usuario</v>
      </c>
      <c r="D29" s="76" t="s">
        <v>101</v>
      </c>
      <c r="E29" s="75">
        <v>1</v>
      </c>
      <c r="F29" s="84" t="s">
        <v>136</v>
      </c>
      <c r="G29" s="77"/>
      <c r="H29" s="75"/>
      <c r="I29" s="75"/>
      <c r="J29" s="75"/>
      <c r="K29" s="76"/>
    </row>
    <row r="30" spans="1:11" ht="66" customHeight="1">
      <c r="A30" s="74"/>
      <c r="B30" s="25"/>
      <c r="C30" s="75" t="str">
        <f t="shared" si="0"/>
        <v>usuario</v>
      </c>
      <c r="D30" s="76" t="s">
        <v>102</v>
      </c>
      <c r="E30" s="75">
        <v>1</v>
      </c>
      <c r="F30" s="83" t="s">
        <v>135</v>
      </c>
      <c r="G30" s="77"/>
      <c r="H30" s="75"/>
      <c r="I30" s="75"/>
      <c r="J30" s="75"/>
      <c r="K30" s="76"/>
    </row>
    <row r="31" spans="1:11" ht="57" customHeight="1">
      <c r="A31" s="74"/>
      <c r="B31" s="25"/>
      <c r="C31" s="75" t="str">
        <f t="shared" si="0"/>
        <v>usuario</v>
      </c>
      <c r="D31" s="76" t="s">
        <v>103</v>
      </c>
      <c r="E31" s="75">
        <v>3.5</v>
      </c>
      <c r="F31" s="84" t="s">
        <v>136</v>
      </c>
      <c r="G31" s="77"/>
      <c r="H31" s="75"/>
      <c r="I31" s="75">
        <f>COUNT(E7:E31)</f>
        <v>25</v>
      </c>
      <c r="J31" s="75"/>
      <c r="K31" s="76">
        <f>I31/2</f>
        <v>12.5</v>
      </c>
    </row>
    <row r="32" spans="1:11" ht="77.25" customHeight="1">
      <c r="A32" s="74"/>
      <c r="B32" s="25"/>
      <c r="C32" s="75" t="str">
        <f t="shared" si="0"/>
        <v>spike</v>
      </c>
      <c r="D32" s="76" t="s">
        <v>104</v>
      </c>
      <c r="E32" s="75">
        <v>2</v>
      </c>
      <c r="F32" s="25" t="s">
        <v>36</v>
      </c>
      <c r="G32" s="77"/>
      <c r="H32" s="75" t="s">
        <v>134</v>
      </c>
      <c r="I32" s="75"/>
      <c r="J32" s="75"/>
      <c r="K32" s="76"/>
    </row>
    <row r="33" spans="1:11" ht="57" customHeight="1">
      <c r="A33" s="74"/>
      <c r="B33" s="25"/>
      <c r="C33" s="75" t="str">
        <f t="shared" si="0"/>
        <v/>
      </c>
      <c r="D33" s="76"/>
      <c r="E33" s="75"/>
      <c r="F33" s="25"/>
      <c r="G33" s="77"/>
      <c r="H33" s="75"/>
      <c r="I33" s="75"/>
      <c r="J33" s="75"/>
      <c r="K33" s="76"/>
    </row>
    <row r="34" spans="1:11" ht="66.75" customHeight="1">
      <c r="A34" s="74"/>
      <c r="B34" s="25"/>
      <c r="C34" s="75" t="str">
        <f t="shared" si="0"/>
        <v/>
      </c>
      <c r="D34" s="76"/>
      <c r="E34" s="75"/>
      <c r="F34" s="25"/>
      <c r="G34" s="77"/>
      <c r="H34" s="75"/>
      <c r="I34" s="75"/>
      <c r="J34" s="75"/>
      <c r="K34" s="76"/>
    </row>
    <row r="35" spans="1:11" ht="57" customHeight="1">
      <c r="A35" s="74"/>
      <c r="B35" s="25" t="s">
        <v>68</v>
      </c>
      <c r="F35" s="25"/>
      <c r="G35" s="77"/>
      <c r="H35" s="75"/>
      <c r="I35" s="75"/>
      <c r="J35" s="75"/>
      <c r="K35" s="76"/>
    </row>
    <row r="36" spans="1:11" ht="57" customHeight="1">
      <c r="A36" s="74"/>
      <c r="B36" s="25"/>
      <c r="C36" s="75" t="str">
        <f t="shared" ref="C36:C51" si="1">IF(ISBLANK(D36),"",IFERROR(MID(D36, 6, FIND(",",D36)-6),"spike"))</f>
        <v/>
      </c>
      <c r="D36" s="76"/>
      <c r="E36" s="75"/>
      <c r="F36" s="25"/>
      <c r="G36" s="77"/>
      <c r="H36" s="75"/>
      <c r="I36" s="75"/>
      <c r="J36" s="75"/>
      <c r="K36" s="76"/>
    </row>
    <row r="37" spans="1:11" ht="57" customHeight="1">
      <c r="A37" s="74"/>
      <c r="B37" s="25"/>
      <c r="C37" s="75" t="str">
        <f t="shared" si="1"/>
        <v/>
      </c>
      <c r="D37" s="76"/>
      <c r="E37" s="75"/>
      <c r="F37" s="25"/>
      <c r="G37" s="77"/>
      <c r="H37" s="75"/>
      <c r="I37" s="75"/>
      <c r="J37" s="75"/>
      <c r="K37" s="76"/>
    </row>
    <row r="38" spans="1:11" ht="57" customHeight="1">
      <c r="A38" s="74"/>
      <c r="B38" s="25"/>
      <c r="C38" s="75" t="str">
        <f t="shared" si="1"/>
        <v/>
      </c>
      <c r="D38" s="76"/>
      <c r="E38" s="75"/>
      <c r="F38" s="25"/>
      <c r="G38" s="77"/>
      <c r="H38" s="75"/>
      <c r="I38" s="75"/>
      <c r="J38" s="75"/>
      <c r="K38" s="76"/>
    </row>
    <row r="39" spans="1:11" ht="57" customHeight="1">
      <c r="A39" s="74"/>
      <c r="B39" s="25"/>
      <c r="C39" s="75" t="str">
        <f t="shared" si="1"/>
        <v/>
      </c>
      <c r="D39" s="76"/>
      <c r="E39" s="75"/>
      <c r="F39" s="25"/>
      <c r="G39" s="77"/>
      <c r="H39" s="75"/>
      <c r="I39" s="75"/>
      <c r="J39" s="75"/>
      <c r="K39" s="76"/>
    </row>
    <row r="40" spans="1:11" ht="57" customHeight="1">
      <c r="A40" s="74"/>
      <c r="B40" s="25"/>
      <c r="C40" s="75" t="str">
        <f t="shared" si="1"/>
        <v/>
      </c>
      <c r="D40" s="76"/>
      <c r="E40" s="75"/>
      <c r="F40" s="25"/>
      <c r="G40" s="77"/>
      <c r="H40" s="75"/>
      <c r="I40" s="75"/>
      <c r="J40" s="75"/>
      <c r="K40" s="76"/>
    </row>
    <row r="41" spans="1:11" ht="57" customHeight="1">
      <c r="A41" s="74"/>
      <c r="B41" s="25"/>
      <c r="C41" s="75" t="str">
        <f t="shared" si="1"/>
        <v/>
      </c>
      <c r="D41" s="76"/>
      <c r="E41" s="75"/>
      <c r="F41" s="25"/>
      <c r="G41" s="77"/>
      <c r="H41" s="75"/>
      <c r="I41" s="75"/>
      <c r="J41" s="75"/>
      <c r="K41" s="76"/>
    </row>
    <row r="42" spans="1:11" ht="57" customHeight="1">
      <c r="A42" s="74"/>
      <c r="B42" s="25"/>
      <c r="C42" s="75" t="str">
        <f t="shared" si="1"/>
        <v/>
      </c>
      <c r="D42" s="76"/>
      <c r="E42" s="75"/>
      <c r="F42" s="25"/>
      <c r="G42" s="77"/>
      <c r="H42" s="75"/>
      <c r="I42" s="75"/>
      <c r="J42" s="75"/>
      <c r="K42" s="76"/>
    </row>
    <row r="43" spans="1:11" ht="57" customHeight="1">
      <c r="A43" s="74"/>
      <c r="B43" s="25"/>
      <c r="C43" s="75" t="str">
        <f t="shared" si="1"/>
        <v/>
      </c>
      <c r="D43" s="76"/>
      <c r="E43" s="75"/>
      <c r="F43" s="25"/>
      <c r="G43" s="77"/>
      <c r="H43" s="75"/>
      <c r="I43" s="75"/>
      <c r="J43" s="75"/>
      <c r="K43" s="76"/>
    </row>
    <row r="44" spans="1:11" ht="57" customHeight="1">
      <c r="A44" s="74"/>
      <c r="B44" s="25"/>
      <c r="C44" s="75" t="str">
        <f t="shared" si="1"/>
        <v/>
      </c>
      <c r="D44" s="76"/>
      <c r="E44" s="75"/>
      <c r="F44" s="25"/>
      <c r="G44" s="77"/>
      <c r="H44" s="75"/>
      <c r="I44" s="75"/>
      <c r="J44" s="75"/>
      <c r="K44" s="76"/>
    </row>
    <row r="45" spans="1:11" ht="57" customHeight="1">
      <c r="A45" s="74"/>
      <c r="B45" s="25"/>
      <c r="C45" s="75" t="str">
        <f t="shared" si="1"/>
        <v/>
      </c>
      <c r="D45" s="76"/>
      <c r="E45" s="75"/>
      <c r="F45" s="25"/>
      <c r="G45" s="77"/>
      <c r="H45" s="75"/>
      <c r="I45" s="75"/>
      <c r="J45" s="75"/>
      <c r="K45" s="76"/>
    </row>
    <row r="46" spans="1:11" ht="57" customHeight="1">
      <c r="A46" s="74"/>
      <c r="B46" s="25"/>
      <c r="C46" s="75" t="str">
        <f t="shared" si="1"/>
        <v/>
      </c>
      <c r="D46" s="76"/>
      <c r="E46" s="75"/>
      <c r="F46" s="25"/>
      <c r="G46" s="77"/>
      <c r="H46" s="75"/>
      <c r="I46" s="75"/>
      <c r="J46" s="75"/>
      <c r="K46" s="76"/>
    </row>
    <row r="47" spans="1:11" ht="57" customHeight="1">
      <c r="A47" s="74"/>
      <c r="B47" s="25"/>
      <c r="C47" s="75" t="str">
        <f t="shared" si="1"/>
        <v/>
      </c>
      <c r="D47" s="76"/>
      <c r="E47" s="75"/>
      <c r="F47" s="25"/>
      <c r="G47" s="77"/>
      <c r="H47" s="75"/>
      <c r="I47" s="75"/>
      <c r="J47" s="75"/>
      <c r="K47" s="76"/>
    </row>
    <row r="48" spans="1:11" ht="57" customHeight="1">
      <c r="A48" s="74"/>
      <c r="B48" s="25"/>
      <c r="C48" s="75" t="str">
        <f t="shared" si="1"/>
        <v/>
      </c>
      <c r="D48" s="76"/>
      <c r="E48" s="75"/>
      <c r="F48" s="25"/>
      <c r="G48" s="77"/>
      <c r="H48" s="75"/>
      <c r="I48" s="75"/>
      <c r="J48" s="75"/>
      <c r="K48" s="76"/>
    </row>
    <row r="49" spans="1:11" ht="57" customHeight="1">
      <c r="A49" s="74"/>
      <c r="B49" s="25"/>
      <c r="C49" s="75" t="str">
        <f t="shared" si="1"/>
        <v/>
      </c>
      <c r="D49" s="76"/>
      <c r="E49" s="75"/>
      <c r="F49" s="25"/>
      <c r="G49" s="77"/>
      <c r="H49" s="75"/>
      <c r="I49" s="75"/>
      <c r="J49" s="75"/>
      <c r="K49" s="76"/>
    </row>
    <row r="50" spans="1:11" ht="57" customHeight="1">
      <c r="A50" s="74"/>
      <c r="B50" s="25"/>
      <c r="C50" s="75" t="str">
        <f t="shared" si="1"/>
        <v/>
      </c>
      <c r="D50" s="76"/>
      <c r="E50" s="75"/>
      <c r="F50" s="25"/>
      <c r="G50" s="77"/>
      <c r="H50" s="75"/>
      <c r="I50" s="75"/>
      <c r="J50" s="75"/>
      <c r="K50" s="76"/>
    </row>
    <row r="51" spans="1:11" ht="57" customHeight="1">
      <c r="A51" s="74"/>
      <c r="B51" s="25"/>
      <c r="C51" s="75" t="str">
        <f t="shared" si="1"/>
        <v/>
      </c>
      <c r="D51" s="76"/>
      <c r="E51" s="75"/>
      <c r="F51" s="25"/>
      <c r="G51" s="77"/>
      <c r="H51" s="75"/>
      <c r="I51" s="75"/>
      <c r="J51" s="75"/>
      <c r="K51" s="76"/>
    </row>
    <row r="52" spans="1:11" ht="57" customHeight="1">
      <c r="A52" s="74"/>
      <c r="B52" s="25"/>
      <c r="E52" s="75"/>
      <c r="F52" s="25"/>
      <c r="G52" s="77"/>
      <c r="H52" s="75"/>
      <c r="I52" s="75"/>
      <c r="J52" s="75"/>
      <c r="K52" s="76"/>
    </row>
    <row r="53" spans="1:11" ht="12.75">
      <c r="F53" s="25"/>
      <c r="K53" s="76"/>
    </row>
    <row r="54" spans="1:11" ht="12.75">
      <c r="F54" s="25"/>
      <c r="K54" s="76"/>
    </row>
    <row r="55" spans="1:11" ht="12.75">
      <c r="F55" s="25"/>
      <c r="K55" s="76"/>
    </row>
    <row r="56" spans="1:11" ht="12.75">
      <c r="F56" s="25"/>
      <c r="K56" s="76"/>
    </row>
    <row r="57" spans="1:11" ht="12.75">
      <c r="F57" s="25"/>
      <c r="K57" s="76"/>
    </row>
    <row r="58" spans="1:11" ht="12.75">
      <c r="F58" s="25"/>
      <c r="K58" s="76"/>
    </row>
    <row r="59" spans="1:11" ht="12.75">
      <c r="F59" s="25"/>
      <c r="K59" s="76"/>
    </row>
    <row r="60" spans="1:11" ht="12.75">
      <c r="F60" s="25"/>
      <c r="K60" s="76"/>
    </row>
    <row r="61" spans="1:11" ht="12.75">
      <c r="F61" s="25"/>
      <c r="K61" s="76"/>
    </row>
    <row r="62" spans="1:11" ht="12.75">
      <c r="F62" s="25"/>
      <c r="K62" s="76"/>
    </row>
    <row r="63" spans="1:11" ht="12.75">
      <c r="F63" s="25"/>
      <c r="K63" s="76"/>
    </row>
    <row r="64" spans="1:11" ht="12.75">
      <c r="F64" s="25"/>
      <c r="K64" s="76"/>
    </row>
    <row r="65" spans="6:11" ht="12.75">
      <c r="F65" s="25"/>
      <c r="K65" s="76"/>
    </row>
    <row r="66" spans="6:11" ht="12.75">
      <c r="F66" s="25"/>
      <c r="K66" s="76"/>
    </row>
    <row r="67" spans="6:11" ht="12.75">
      <c r="F67" s="25"/>
      <c r="K67" s="76"/>
    </row>
    <row r="68" spans="6:11" ht="12.75">
      <c r="F68" s="25"/>
      <c r="K68" s="76"/>
    </row>
    <row r="69" spans="6:11" ht="12.75">
      <c r="F69" s="25"/>
      <c r="K69" s="76"/>
    </row>
    <row r="70" spans="6:11" ht="12.75">
      <c r="F70" s="25"/>
      <c r="K70" s="76"/>
    </row>
    <row r="71" spans="6:11" ht="12.75">
      <c r="F71" s="25"/>
      <c r="K71" s="76"/>
    </row>
    <row r="72" spans="6:11" ht="12.75">
      <c r="F72" s="25"/>
      <c r="K72" s="76"/>
    </row>
    <row r="73" spans="6:11" ht="12.75">
      <c r="F73" s="25"/>
    </row>
    <row r="74" spans="6:11" ht="12.75">
      <c r="F74" s="25"/>
    </row>
    <row r="75" spans="6:11" ht="12.75">
      <c r="F75" s="25"/>
    </row>
    <row r="76" spans="6:11" ht="12.75">
      <c r="F76" s="25"/>
    </row>
    <row r="77" spans="6:11" ht="12.75">
      <c r="F77" s="25"/>
    </row>
    <row r="78" spans="6:11" ht="12.75">
      <c r="F78" s="25"/>
    </row>
    <row r="79" spans="6:11" ht="12.75">
      <c r="F79" s="25"/>
    </row>
    <row r="80" spans="6:11" ht="12.75">
      <c r="F80" s="25"/>
    </row>
    <row r="81" spans="6:6" ht="12.75">
      <c r="F81" s="25"/>
    </row>
    <row r="82" spans="6:6" ht="12.75">
      <c r="F82" s="25"/>
    </row>
    <row r="83" spans="6:6" ht="12.75">
      <c r="F83" s="25"/>
    </row>
    <row r="84" spans="6:6" ht="12.75">
      <c r="F84" s="25"/>
    </row>
    <row r="85" spans="6:6" ht="12.75">
      <c r="F85" s="25"/>
    </row>
    <row r="86" spans="6:6" ht="12.75">
      <c r="F86" s="25"/>
    </row>
    <row r="87" spans="6:6" ht="12.75">
      <c r="F87" s="25"/>
    </row>
    <row r="88" spans="6:6" ht="12.75">
      <c r="F88" s="25"/>
    </row>
    <row r="89" spans="6:6" ht="12.75">
      <c r="F89" s="25"/>
    </row>
    <row r="90" spans="6:6" ht="12.75">
      <c r="F90" s="25"/>
    </row>
    <row r="91" spans="6:6" ht="12.75">
      <c r="F91" s="25"/>
    </row>
    <row r="92" spans="6:6" ht="12.75">
      <c r="F92" s="25"/>
    </row>
    <row r="93" spans="6:6" ht="12.75">
      <c r="F93" s="25"/>
    </row>
    <row r="94" spans="6:6" ht="12.75">
      <c r="F94" s="25"/>
    </row>
    <row r="95" spans="6:6" ht="12.75">
      <c r="F95" s="25"/>
    </row>
    <row r="96" spans="6:6" ht="12.75">
      <c r="F96" s="25"/>
    </row>
    <row r="97" spans="6:6" ht="12.75">
      <c r="F97" s="25"/>
    </row>
    <row r="98" spans="6:6" ht="12.75">
      <c r="F98" s="25"/>
    </row>
    <row r="99" spans="6:6" ht="12.75">
      <c r="F99" s="25"/>
    </row>
    <row r="100" spans="6:6" ht="12.75">
      <c r="F100" s="25"/>
    </row>
    <row r="101" spans="6:6" ht="12.75">
      <c r="F101" s="25"/>
    </row>
    <row r="102" spans="6:6" ht="12.75">
      <c r="F102" s="25"/>
    </row>
    <row r="103" spans="6:6" ht="12.75">
      <c r="F103" s="25"/>
    </row>
    <row r="104" spans="6:6" ht="12.75">
      <c r="F104" s="25"/>
    </row>
    <row r="105" spans="6:6" ht="12.75">
      <c r="F105" s="25"/>
    </row>
    <row r="106" spans="6:6" ht="12.75">
      <c r="F106" s="25"/>
    </row>
    <row r="107" spans="6:6" ht="12.75">
      <c r="F107" s="25"/>
    </row>
    <row r="108" spans="6:6" ht="12.75">
      <c r="F108" s="25"/>
    </row>
    <row r="109" spans="6:6" ht="12.75">
      <c r="F109" s="25"/>
    </row>
    <row r="110" spans="6:6" ht="12.75">
      <c r="F110" s="25"/>
    </row>
    <row r="111" spans="6:6" ht="12.75">
      <c r="F111" s="25"/>
    </row>
    <row r="112" spans="6:6" ht="12.75">
      <c r="F112" s="25"/>
    </row>
    <row r="113" spans="6:6" ht="12.75">
      <c r="F113" s="25"/>
    </row>
    <row r="114" spans="6:6" ht="12.75">
      <c r="F114" s="25"/>
    </row>
    <row r="115" spans="6:6" ht="12.75">
      <c r="F115" s="25"/>
    </row>
    <row r="116" spans="6:6" ht="12.75">
      <c r="F116" s="25"/>
    </row>
    <row r="117" spans="6:6" ht="12.75">
      <c r="F117" s="25"/>
    </row>
    <row r="118" spans="6:6" ht="12.75">
      <c r="F118" s="25"/>
    </row>
    <row r="119" spans="6:6" ht="12.75">
      <c r="F119" s="25"/>
    </row>
    <row r="120" spans="6:6" ht="12.75">
      <c r="F120" s="25"/>
    </row>
    <row r="121" spans="6:6" ht="12.75">
      <c r="F121" s="25"/>
    </row>
    <row r="122" spans="6:6" ht="12.75">
      <c r="F122" s="25"/>
    </row>
    <row r="123" spans="6:6" ht="12.75">
      <c r="F123" s="25"/>
    </row>
    <row r="124" spans="6:6" ht="12.75">
      <c r="F124" s="25"/>
    </row>
    <row r="125" spans="6:6" ht="12.75">
      <c r="F125" s="25"/>
    </row>
    <row r="126" spans="6:6" ht="12.75">
      <c r="F126" s="25"/>
    </row>
    <row r="127" spans="6:6" ht="12.75">
      <c r="F127" s="25"/>
    </row>
    <row r="128" spans="6:6" ht="12.75">
      <c r="F128" s="25"/>
    </row>
    <row r="129" spans="6:6" ht="12.75">
      <c r="F129" s="25"/>
    </row>
    <row r="130" spans="6:6" ht="12.75">
      <c r="F130" s="25"/>
    </row>
    <row r="131" spans="6:6" ht="12.75">
      <c r="F131" s="25"/>
    </row>
    <row r="132" spans="6:6" ht="12.75">
      <c r="F132" s="25"/>
    </row>
  </sheetData>
  <mergeCells count="1">
    <mergeCell ref="M7:M8"/>
  </mergeCells>
  <conditionalFormatting sqref="D2:D34">
    <cfRule type="expression" dxfId="0" priority="1">
      <formula>COUNTIF(D:D,D2)&gt;1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1"/>
  <sheetViews>
    <sheetView workbookViewId="0"/>
  </sheetViews>
  <sheetFormatPr baseColWidth="10" defaultColWidth="14.42578125" defaultRowHeight="15.75" customHeight="1"/>
  <cols>
    <col min="1" max="1" width="21.28515625" customWidth="1"/>
  </cols>
  <sheetData>
    <row r="1" spans="1:3">
      <c r="A1" s="1" t="s">
        <v>105</v>
      </c>
    </row>
    <row r="2" spans="1:3">
      <c r="A2" s="79" t="s">
        <v>106</v>
      </c>
    </row>
    <row r="4" spans="1:3">
      <c r="A4" s="1" t="s">
        <v>107</v>
      </c>
    </row>
    <row r="5" spans="1:3">
      <c r="A5" s="1" t="s">
        <v>108</v>
      </c>
      <c r="B5" s="1" t="s">
        <v>109</v>
      </c>
    </row>
    <row r="6" spans="1:3">
      <c r="A6" s="1" t="s">
        <v>110</v>
      </c>
      <c r="B6" s="1" t="s">
        <v>111</v>
      </c>
    </row>
    <row r="7" spans="1:3">
      <c r="B7" s="1" t="s">
        <v>112</v>
      </c>
      <c r="C7" s="1" t="s">
        <v>113</v>
      </c>
    </row>
    <row r="8" spans="1:3">
      <c r="B8" s="1" t="s">
        <v>114</v>
      </c>
      <c r="C8" s="1" t="s">
        <v>115</v>
      </c>
    </row>
    <row r="9" spans="1:3">
      <c r="B9" s="1" t="s">
        <v>116</v>
      </c>
      <c r="C9" s="1" t="s">
        <v>117</v>
      </c>
    </row>
    <row r="10" spans="1:3">
      <c r="A10" s="1" t="s">
        <v>118</v>
      </c>
      <c r="B10" s="1" t="s">
        <v>119</v>
      </c>
    </row>
    <row r="11" spans="1:3">
      <c r="B11" s="1" t="s">
        <v>120</v>
      </c>
    </row>
  </sheetData>
  <hyperlinks>
    <hyperlink ref="A2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CEAB2-7D94-4F5C-902B-0A09A6C4EC30}">
  <dimension ref="B26:B28"/>
  <sheetViews>
    <sheetView zoomScale="130" zoomScaleNormal="130" workbookViewId="0">
      <selection activeCell="M21" sqref="M21"/>
    </sheetView>
  </sheetViews>
  <sheetFormatPr baseColWidth="10" defaultRowHeight="12.75"/>
  <sheetData>
    <row r="26" spans="2:2" ht="15">
      <c r="B26" s="80" t="s">
        <v>121</v>
      </c>
    </row>
    <row r="27" spans="2:2" ht="15">
      <c r="B27" s="80" t="s">
        <v>122</v>
      </c>
    </row>
    <row r="28" spans="2:2" ht="15">
      <c r="B28" s="80" t="s">
        <v>123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instrucciones</vt:lpstr>
      <vt:lpstr>evaluación</vt:lpstr>
      <vt:lpstr>historias</vt:lpstr>
      <vt:lpstr>código</vt:lpstr>
      <vt:lpstr>Modelo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Alarcon</dc:creator>
  <cp:lastModifiedBy>Anderson Alarcon</cp:lastModifiedBy>
  <dcterms:created xsi:type="dcterms:W3CDTF">2020-09-25T21:23:34Z</dcterms:created>
  <dcterms:modified xsi:type="dcterms:W3CDTF">2020-09-26T19:34:27Z</dcterms:modified>
</cp:coreProperties>
</file>