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er\OneDrive\Рабочий стол\"/>
    </mc:Choice>
  </mc:AlternateContent>
  <bookViews>
    <workbookView xWindow="0" yWindow="0" windowWidth="21285" windowHeight="6915" activeTab="7"/>
  </bookViews>
  <sheets>
    <sheet name="лаб 1" sheetId="1" r:id="rId1"/>
    <sheet name="лаб 3" sheetId="3" r:id="rId2"/>
    <sheet name="лаб 4" sheetId="4" r:id="rId3"/>
    <sheet name="Лаб 5" sheetId="6" r:id="rId4"/>
    <sheet name="Лаб 6" sheetId="7" r:id="rId5"/>
    <sheet name="Лаб 7" sheetId="8" r:id="rId6"/>
    <sheet name="Лаб 8" sheetId="9" r:id="rId7"/>
    <sheet name="Лаб 10" sheetId="11" r:id="rId8"/>
    <sheet name="Лаб 11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2" l="1"/>
  <c r="L7" i="12"/>
  <c r="K7" i="12"/>
  <c r="J7" i="12"/>
  <c r="I7" i="12"/>
  <c r="H7" i="12"/>
  <c r="G7" i="12"/>
  <c r="F7" i="12"/>
  <c r="E7" i="12"/>
  <c r="D7" i="12"/>
  <c r="C7" i="12"/>
  <c r="M6" i="12"/>
  <c r="L6" i="12"/>
  <c r="K6" i="12"/>
  <c r="J6" i="12"/>
  <c r="I6" i="12"/>
  <c r="H6" i="12"/>
  <c r="G6" i="12"/>
  <c r="F6" i="12"/>
  <c r="E6" i="12"/>
  <c r="D6" i="12"/>
  <c r="C6" i="12"/>
  <c r="H6" i="11"/>
  <c r="H5" i="11"/>
  <c r="H4" i="11"/>
  <c r="G6" i="11"/>
  <c r="G5" i="11"/>
  <c r="G4" i="11"/>
  <c r="F6" i="11"/>
  <c r="D5" i="11"/>
  <c r="F5" i="11"/>
  <c r="F4" i="11"/>
  <c r="E4" i="11"/>
  <c r="E5" i="11"/>
  <c r="D4" i="11"/>
  <c r="D9" i="9"/>
  <c r="F16" i="9"/>
  <c r="F15" i="9"/>
  <c r="F14" i="9"/>
  <c r="F13" i="9"/>
  <c r="F12" i="9"/>
  <c r="F11" i="9"/>
  <c r="F10" i="9"/>
  <c r="F9" i="9"/>
  <c r="F8" i="9"/>
  <c r="F7" i="9"/>
  <c r="E7" i="9"/>
  <c r="D7" i="9"/>
  <c r="E15" i="9"/>
  <c r="E16" i="9"/>
  <c r="E14" i="9"/>
  <c r="E13" i="9"/>
  <c r="E12" i="9"/>
  <c r="E11" i="9"/>
  <c r="E10" i="9"/>
  <c r="E9" i="9"/>
  <c r="E8" i="9"/>
  <c r="D16" i="9"/>
  <c r="D15" i="9"/>
  <c r="D14" i="9"/>
  <c r="D13" i="9"/>
  <c r="D12" i="9"/>
  <c r="D11" i="9"/>
  <c r="D10" i="9"/>
  <c r="D8" i="9"/>
  <c r="D2" i="4"/>
  <c r="G18" i="8"/>
  <c r="G17" i="8"/>
  <c r="F17" i="8"/>
  <c r="E17" i="8"/>
  <c r="D17" i="8"/>
  <c r="C17" i="8"/>
  <c r="B17" i="8"/>
  <c r="G16" i="8"/>
  <c r="G15" i="8"/>
  <c r="G14" i="8"/>
  <c r="G13" i="8"/>
  <c r="G12" i="8"/>
  <c r="G11" i="8"/>
  <c r="G10" i="8"/>
  <c r="G9" i="8"/>
  <c r="F13" i="8"/>
  <c r="F14" i="8"/>
  <c r="F15" i="8"/>
  <c r="F16" i="8"/>
  <c r="F12" i="8"/>
  <c r="F11" i="8"/>
  <c r="F10" i="8"/>
  <c r="F9" i="8"/>
  <c r="E16" i="8"/>
  <c r="E15" i="8"/>
  <c r="E14" i="8"/>
  <c r="E13" i="8"/>
  <c r="E12" i="8"/>
  <c r="E11" i="8"/>
  <c r="E10" i="8"/>
  <c r="E9" i="8"/>
  <c r="G8" i="8"/>
  <c r="G7" i="8"/>
  <c r="F8" i="8"/>
  <c r="F7" i="8"/>
  <c r="E8" i="8"/>
  <c r="E7" i="8"/>
  <c r="E14" i="7"/>
  <c r="D14" i="7"/>
  <c r="C14" i="7"/>
  <c r="B14" i="7"/>
  <c r="E13" i="7"/>
  <c r="E12" i="7"/>
  <c r="E11" i="7"/>
  <c r="E10" i="7"/>
  <c r="E9" i="7"/>
  <c r="E8" i="7"/>
  <c r="E7" i="7"/>
  <c r="D13" i="7"/>
  <c r="D12" i="7"/>
  <c r="D11" i="7"/>
  <c r="D10" i="7"/>
  <c r="D9" i="7"/>
  <c r="D8" i="7"/>
  <c r="D7" i="7"/>
  <c r="E6" i="7"/>
  <c r="E5" i="7"/>
  <c r="D6" i="7"/>
  <c r="D5" i="7"/>
  <c r="K14" i="6"/>
  <c r="K15" i="6"/>
  <c r="K11" i="6"/>
  <c r="K10" i="6"/>
  <c r="J13" i="6"/>
  <c r="J12" i="6"/>
  <c r="J9" i="6"/>
  <c r="I12" i="6"/>
  <c r="I15" i="6"/>
  <c r="I14" i="6"/>
  <c r="I13" i="6"/>
  <c r="I11" i="6"/>
  <c r="I10" i="6"/>
  <c r="I9" i="6"/>
  <c r="H15" i="6"/>
  <c r="H14" i="6"/>
  <c r="H13" i="6"/>
  <c r="H12" i="6"/>
  <c r="H11" i="6"/>
  <c r="H10" i="6"/>
  <c r="H9" i="6"/>
  <c r="F15" i="6"/>
  <c r="F14" i="6"/>
  <c r="F13" i="6"/>
  <c r="F12" i="6"/>
  <c r="F11" i="6"/>
  <c r="F10" i="6"/>
  <c r="F9" i="6"/>
  <c r="E6" i="6"/>
  <c r="E7" i="6"/>
  <c r="E8" i="6"/>
  <c r="E9" i="6"/>
  <c r="E10" i="6"/>
  <c r="E11" i="6"/>
  <c r="E12" i="6"/>
  <c r="E15" i="6"/>
  <c r="E14" i="6"/>
  <c r="E13" i="6"/>
  <c r="K8" i="6"/>
  <c r="K7" i="6"/>
  <c r="J7" i="6"/>
  <c r="J6" i="6"/>
  <c r="I8" i="6"/>
  <c r="I7" i="6"/>
  <c r="I6" i="6"/>
  <c r="H8" i="6"/>
  <c r="H7" i="6"/>
  <c r="H6" i="6"/>
  <c r="F8" i="6"/>
  <c r="F7" i="6"/>
  <c r="F6" i="6"/>
  <c r="D4" i="4"/>
  <c r="D3" i="4"/>
  <c r="J13" i="3"/>
  <c r="J14" i="3"/>
  <c r="J15" i="3"/>
  <c r="J16" i="3"/>
  <c r="C6" i="3"/>
  <c r="C5" i="3"/>
  <c r="C4" i="3"/>
  <c r="C3" i="3"/>
  <c r="E6" i="3"/>
  <c r="E5" i="3"/>
  <c r="E4" i="3"/>
  <c r="E3" i="3"/>
  <c r="D7" i="1"/>
  <c r="C7" i="1"/>
  <c r="B7" i="1"/>
  <c r="E6" i="11" l="1"/>
</calcChain>
</file>

<file path=xl/sharedStrings.xml><?xml version="1.0" encoding="utf-8"?>
<sst xmlns="http://schemas.openxmlformats.org/spreadsheetml/2006/main" count="164" uniqueCount="146">
  <si>
    <t>Загрязнение воздуха</t>
  </si>
  <si>
    <t>Округ</t>
  </si>
  <si>
    <t>Число источников выбросов (ед.)</t>
  </si>
  <si>
    <t>Вредных веществ от стационарных источников</t>
  </si>
  <si>
    <t>Из них поступает на очистные сооружения</t>
  </si>
  <si>
    <t>Северный</t>
  </si>
  <si>
    <t>Южный</t>
  </si>
  <si>
    <t>Западный</t>
  </si>
  <si>
    <t>Восточный</t>
  </si>
  <si>
    <t>Итого:</t>
  </si>
  <si>
    <t>Расчёт зарплаты</t>
  </si>
  <si>
    <t>Расчёт среднегодовой стоимости имущества предприятия на 1.01.02 г.</t>
  </si>
  <si>
    <t>№</t>
  </si>
  <si>
    <t>Имущество</t>
  </si>
  <si>
    <t>Основные средства по остаточной стоимости</t>
  </si>
  <si>
    <t>Износ основных средств</t>
  </si>
  <si>
    <t>Материалы</t>
  </si>
  <si>
    <t>Остаточная стоимость МБП</t>
  </si>
  <si>
    <t>Первоначальная стоимость МБП</t>
  </si>
  <si>
    <t>Износ МБП</t>
  </si>
  <si>
    <t>Товары</t>
  </si>
  <si>
    <t>Кол-во</t>
  </si>
  <si>
    <t>Цена за единицу</t>
  </si>
  <si>
    <t>Компьютер</t>
  </si>
  <si>
    <t>Автомобиль 0,5 т.</t>
  </si>
  <si>
    <t>Автомобиль до 2 т.</t>
  </si>
  <si>
    <t>Здание</t>
  </si>
  <si>
    <t>Доска обрезная</t>
  </si>
  <si>
    <t>Уголок аллюмин.</t>
  </si>
  <si>
    <t>Железо оцинков</t>
  </si>
  <si>
    <t>Калькулятор</t>
  </si>
  <si>
    <t>Телефон</t>
  </si>
  <si>
    <t>Работа в Excel 7.0</t>
  </si>
  <si>
    <t>Access 7.0</t>
  </si>
  <si>
    <t>Word 2000</t>
  </si>
  <si>
    <t>Office 97 в целом</t>
  </si>
  <si>
    <t>Итого: стоимость имущества предприятия на 1.01.02 г.</t>
  </si>
  <si>
    <t>Первоначальная стоимость</t>
  </si>
  <si>
    <t>Мебель</t>
  </si>
  <si>
    <t>Призывник</t>
  </si>
  <si>
    <t>Рост</t>
  </si>
  <si>
    <t>Вес</t>
  </si>
  <si>
    <t>Отбор</t>
  </si>
  <si>
    <t>Иван</t>
  </si>
  <si>
    <t>Пётр</t>
  </si>
  <si>
    <t>Сергей</t>
  </si>
  <si>
    <t>Коэффициент возврата Коэффициент доплаты</t>
  </si>
  <si>
    <t>ПРОКАТ АВТОМОБИЛЕЙ</t>
  </si>
  <si>
    <t>Тип авто</t>
  </si>
  <si>
    <t>Цена часа</t>
  </si>
  <si>
    <t>Взято с:</t>
  </si>
  <si>
    <t>Оплачено по</t>
  </si>
  <si>
    <t>Оплачено: часов сумма</t>
  </si>
  <si>
    <t>Дата возврата</t>
  </si>
  <si>
    <t>Фактически: часы сумма</t>
  </si>
  <si>
    <t>Доплата</t>
  </si>
  <si>
    <t>Возврат</t>
  </si>
  <si>
    <t>Волга</t>
  </si>
  <si>
    <t>БМВ</t>
  </si>
  <si>
    <t>Рено</t>
  </si>
  <si>
    <t>Ауди</t>
  </si>
  <si>
    <t>ВАЗ</t>
  </si>
  <si>
    <t>Ничего</t>
  </si>
  <si>
    <t>Порше</t>
  </si>
  <si>
    <t>Ламборгини</t>
  </si>
  <si>
    <t>Мерседес</t>
  </si>
  <si>
    <t>Ниссан</t>
  </si>
  <si>
    <t>Бентли</t>
  </si>
  <si>
    <t>Норма</t>
  </si>
  <si>
    <t>Процент премии</t>
  </si>
  <si>
    <t>ЗАРПЛАТА ПРОДАВЦОВ</t>
  </si>
  <si>
    <t>ФИО</t>
  </si>
  <si>
    <t>Оклад</t>
  </si>
  <si>
    <t>Продано</t>
  </si>
  <si>
    <t>Премия</t>
  </si>
  <si>
    <t>Заработок</t>
  </si>
  <si>
    <t>Петров И.Н.</t>
  </si>
  <si>
    <t>Иванов П.О.</t>
  </si>
  <si>
    <t>Сидоров Н.Т.</t>
  </si>
  <si>
    <t>Благов П.А.</t>
  </si>
  <si>
    <t>Кукушкин П.П.</t>
  </si>
  <si>
    <t>Зайцев А.Н.</t>
  </si>
  <si>
    <t>Кириллов М.А.</t>
  </si>
  <si>
    <t>Сергеев С.С.</t>
  </si>
  <si>
    <t>Герасимов Л.Б.</t>
  </si>
  <si>
    <t>Костина Е.В.</t>
  </si>
  <si>
    <t>Всего:</t>
  </si>
  <si>
    <t>ВСЕГО:</t>
  </si>
  <si>
    <t>Питание пассажира</t>
  </si>
  <si>
    <t>Расстояние</t>
  </si>
  <si>
    <t>Стоимость</t>
  </si>
  <si>
    <t>Стоимость 1 км полёта:</t>
  </si>
  <si>
    <t>СТОИМОСТЬ ПАССАЖИРСКИХ АВИАПЕРЕВОЗОК</t>
  </si>
  <si>
    <t>Номер рейса</t>
  </si>
  <si>
    <t>Расстояние до пунктов посади</t>
  </si>
  <si>
    <t>1-й</t>
  </si>
  <si>
    <t>2-й</t>
  </si>
  <si>
    <t>3-й</t>
  </si>
  <si>
    <t>Длина маршрута</t>
  </si>
  <si>
    <t>Стоимость питания</t>
  </si>
  <si>
    <t>Цена билета</t>
  </si>
  <si>
    <t>№1</t>
  </si>
  <si>
    <t>№2</t>
  </si>
  <si>
    <t>№3</t>
  </si>
  <si>
    <t>№4</t>
  </si>
  <si>
    <t>№5</t>
  </si>
  <si>
    <t>№6</t>
  </si>
  <si>
    <t>№7</t>
  </si>
  <si>
    <t>№8</t>
  </si>
  <si>
    <t>№9</t>
  </si>
  <si>
    <t>№10</t>
  </si>
  <si>
    <t>Средняя цена:</t>
  </si>
  <si>
    <t>Сумма</t>
  </si>
  <si>
    <t>% Взноса</t>
  </si>
  <si>
    <t>Мин з/п</t>
  </si>
  <si>
    <t>РСАЧЁТ НАЛОГОВ</t>
  </si>
  <si>
    <t>Работник</t>
  </si>
  <si>
    <t>Кол-во детей</t>
  </si>
  <si>
    <t>Доход</t>
  </si>
  <si>
    <t>Сумма обложения</t>
  </si>
  <si>
    <t>Налог</t>
  </si>
  <si>
    <t>Сумма на руки</t>
  </si>
  <si>
    <t>Павел</t>
  </si>
  <si>
    <t>Дмитрий</t>
  </si>
  <si>
    <t>Владимир</t>
  </si>
  <si>
    <t>Василий</t>
  </si>
  <si>
    <t>Елена</t>
  </si>
  <si>
    <t>Анна</t>
  </si>
  <si>
    <t>Георгий</t>
  </si>
  <si>
    <t>Екатерина</t>
  </si>
  <si>
    <t>Зарплата</t>
  </si>
  <si>
    <t>Олег</t>
  </si>
  <si>
    <t>Мин. З/п</t>
  </si>
  <si>
    <t>Подоходный налог</t>
  </si>
  <si>
    <t>Мед. Страховка</t>
  </si>
  <si>
    <t>Пенсионный фонд</t>
  </si>
  <si>
    <t>На руки</t>
  </si>
  <si>
    <t>Всего Кол-во час. Оплата</t>
  </si>
  <si>
    <t>Май Кол-во час. Почас. Опл. Итого</t>
  </si>
  <si>
    <t>Апрель Кол-во час. Почас. Опл. Итого</t>
  </si>
  <si>
    <t>Март Кол-во час. Почас. Опл. Итого</t>
  </si>
  <si>
    <t>Бендер О.И.</t>
  </si>
  <si>
    <t>Козлевич А.К.</t>
  </si>
  <si>
    <t>Корейко А.И.</t>
  </si>
  <si>
    <t>Паниковский М.С.</t>
  </si>
  <si>
    <t>Среднее: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</si>
</sst>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₽&quot;"/>
    <numFmt numFmtId="165" formatCode="dd/mm/yy\ h:mm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rgb="FF0070C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wrapText="1"/>
    </xf>
    <xf numFmtId="164" fontId="0" fillId="3" borderId="1" xfId="0" applyNumberFormat="1" applyFill="1" applyBorder="1"/>
    <xf numFmtId="164" fontId="0" fillId="0" borderId="1" xfId="0" applyNumberFormat="1" applyBorder="1"/>
    <xf numFmtId="164" fontId="0" fillId="2" borderId="1" xfId="0" applyNumberFormat="1" applyFill="1" applyBorder="1"/>
    <xf numFmtId="0" fontId="2" fillId="0" borderId="0" xfId="0" applyFont="1"/>
    <xf numFmtId="0" fontId="0" fillId="4" borderId="1" xfId="0" applyFill="1" applyBorder="1"/>
    <xf numFmtId="0" fontId="3" fillId="4" borderId="1" xfId="0" applyFont="1" applyFill="1" applyBorder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5" xfId="0" applyFill="1" applyBorder="1" applyAlignment="1">
      <alignment horizontal="left"/>
    </xf>
    <xf numFmtId="164" fontId="0" fillId="0" borderId="6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NumberFormat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Зарплата за 1997 год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2CA-4C2C-885F-10C2FBC1598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2CA-4C2C-885F-10C2FBC1598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2CA-4C2C-885F-10C2FBC1598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2CA-4C2C-885F-10C2FBC1598E}"/>
              </c:ext>
            </c:extLst>
          </c:dPt>
          <c:val>
            <c:numRef>
              <c:f>'Лаб 11'!$M$2:$M$5</c:f>
              <c:numCache>
                <c:formatCode>General</c:formatCode>
                <c:ptCount val="4"/>
                <c:pt idx="0">
                  <c:v>6047</c:v>
                </c:pt>
                <c:pt idx="1">
                  <c:v>6409</c:v>
                </c:pt>
                <c:pt idx="2">
                  <c:v>8713</c:v>
                </c:pt>
                <c:pt idx="3">
                  <c:v>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86-4A40-83C3-6FC9F11B1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5091207349081357"/>
          <c:y val="0.47462954366237969"/>
          <c:w val="0.19262029746281714"/>
          <c:h val="0.185067743868530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Зарплата</a:t>
            </a:r>
            <a:r>
              <a:rPr lang="ru-RU" baseline="0"/>
              <a:t> за 1997 год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'Лаб 11'!$M$2:$M$5</c:f>
              <c:numCache>
                <c:formatCode>General</c:formatCode>
                <c:ptCount val="4"/>
                <c:pt idx="0">
                  <c:v>6047</c:v>
                </c:pt>
                <c:pt idx="1">
                  <c:v>6409</c:v>
                </c:pt>
                <c:pt idx="2">
                  <c:v>8713</c:v>
                </c:pt>
                <c:pt idx="3">
                  <c:v>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26-4C24-92DA-C337DE32F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04617200"/>
        <c:axId val="704616216"/>
      </c:barChart>
      <c:catAx>
        <c:axId val="704617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4616216"/>
        <c:crosses val="autoZero"/>
        <c:auto val="1"/>
        <c:lblAlgn val="ctr"/>
        <c:lblOffset val="100"/>
        <c:noMultiLvlLbl val="0"/>
      </c:catAx>
      <c:valAx>
        <c:axId val="70461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  <a:p>
                <a:pPr>
                  <a:defRPr/>
                </a:pP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0461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Зарплата</a:t>
            </a:r>
            <a:r>
              <a:rPr lang="ru-RU" baseline="0"/>
              <a:t> за 1997 год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0692061217875028E-2"/>
          <c:y val="0.19013852751715835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'Лаб 11'!$M$2:$M$5</c:f>
              <c:numCache>
                <c:formatCode>General</c:formatCode>
                <c:ptCount val="4"/>
                <c:pt idx="0">
                  <c:v>6047</c:v>
                </c:pt>
                <c:pt idx="1">
                  <c:v>6409</c:v>
                </c:pt>
                <c:pt idx="2">
                  <c:v>8713</c:v>
                </c:pt>
                <c:pt idx="3">
                  <c:v>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41-4F54-9B47-E70CA8720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175848"/>
        <c:axId val="647175520"/>
      </c:lineChart>
      <c:catAx>
        <c:axId val="647175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175520"/>
        <c:crosses val="autoZero"/>
        <c:auto val="1"/>
        <c:lblAlgn val="ctr"/>
        <c:lblOffset val="100"/>
        <c:noMultiLvlLbl val="0"/>
      </c:catAx>
      <c:valAx>
        <c:axId val="647175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7175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18818</xdr:colOff>
      <xdr:row>8</xdr:row>
      <xdr:rowOff>4646</xdr:rowOff>
    </xdr:from>
    <xdr:to>
      <xdr:col>11</xdr:col>
      <xdr:colOff>4646</xdr:colOff>
      <xdr:row>24</xdr:row>
      <xdr:rowOff>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B83AC2D6-D9B2-4E7B-9C27-F4FB2F3FF6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10886</xdr:colOff>
      <xdr:row>24</xdr:row>
      <xdr:rowOff>190499</xdr:rowOff>
    </xdr:from>
    <xdr:to>
      <xdr:col>11</xdr:col>
      <xdr:colOff>5443</xdr:colOff>
      <xdr:row>41</xdr:row>
      <xdr:rowOff>16328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C7BA16D3-C170-40F6-81EF-D9A541617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9291</xdr:colOff>
      <xdr:row>43</xdr:row>
      <xdr:rowOff>9292</xdr:rowOff>
    </xdr:from>
    <xdr:to>
      <xdr:col>10</xdr:col>
      <xdr:colOff>621194</xdr:colOff>
      <xdr:row>59</xdr:row>
      <xdr:rowOff>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1C403105-2777-4810-BFA5-A1010B9DF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9" sqref="B29"/>
    </sheetView>
  </sheetViews>
  <sheetFormatPr defaultRowHeight="15" x14ac:dyDescent="0.25"/>
  <cols>
    <col min="1" max="1" width="14.7109375" customWidth="1"/>
    <col min="2" max="2" width="32.85546875" customWidth="1"/>
    <col min="3" max="3" width="48.7109375" style="2" customWidth="1"/>
    <col min="4" max="4" width="41.5703125" customWidth="1"/>
  </cols>
  <sheetData>
    <row r="1" spans="1:4" x14ac:dyDescent="0.25">
      <c r="A1" s="61" t="s">
        <v>0</v>
      </c>
      <c r="B1" s="61"/>
      <c r="C1" s="61"/>
      <c r="D1" s="61"/>
    </row>
    <row r="2" spans="1:4" ht="45" customHeight="1" x14ac:dyDescent="0.25">
      <c r="A2" s="6" t="s">
        <v>1</v>
      </c>
      <c r="B2" s="7" t="s">
        <v>2</v>
      </c>
      <c r="C2" s="7" t="s">
        <v>3</v>
      </c>
      <c r="D2" s="7" t="s">
        <v>4</v>
      </c>
    </row>
    <row r="3" spans="1:4" x14ac:dyDescent="0.25">
      <c r="A3" s="3" t="s">
        <v>5</v>
      </c>
      <c r="B3" s="13">
        <v>4625</v>
      </c>
      <c r="C3" s="14">
        <v>60246</v>
      </c>
      <c r="D3" s="13">
        <v>29699</v>
      </c>
    </row>
    <row r="4" spans="1:4" x14ac:dyDescent="0.25">
      <c r="A4" s="3" t="s">
        <v>6</v>
      </c>
      <c r="B4" s="13">
        <v>1452</v>
      </c>
      <c r="C4" s="14">
        <v>16653</v>
      </c>
      <c r="D4" s="13">
        <v>9346</v>
      </c>
    </row>
    <row r="5" spans="1:4" x14ac:dyDescent="0.25">
      <c r="A5" s="3" t="s">
        <v>7</v>
      </c>
      <c r="B5" s="13">
        <v>3885</v>
      </c>
      <c r="C5" s="14">
        <v>46141</v>
      </c>
      <c r="D5" s="13">
        <v>41523</v>
      </c>
    </row>
    <row r="6" spans="1:4" x14ac:dyDescent="0.25">
      <c r="A6" s="3" t="s">
        <v>8</v>
      </c>
      <c r="B6" s="13">
        <v>811</v>
      </c>
      <c r="C6" s="14">
        <v>148261</v>
      </c>
      <c r="D6" s="13">
        <v>116988</v>
      </c>
    </row>
    <row r="7" spans="1:4" x14ac:dyDescent="0.25">
      <c r="A7" s="9" t="s">
        <v>9</v>
      </c>
      <c r="B7" s="15">
        <f>SUM(B3:B6)</f>
        <v>10773</v>
      </c>
      <c r="C7" s="11">
        <f>SUM(C3:C6)</f>
        <v>271301</v>
      </c>
      <c r="D7" s="15">
        <f>SUM(D3:D6)</f>
        <v>197556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5" zoomScaleNormal="85" workbookViewId="0">
      <selection activeCell="D38" sqref="D38"/>
    </sheetView>
  </sheetViews>
  <sheetFormatPr defaultRowHeight="15" x14ac:dyDescent="0.25"/>
  <cols>
    <col min="1" max="1" width="4.28515625" customWidth="1"/>
    <col min="2" max="2" width="18" customWidth="1"/>
    <col min="3" max="3" width="13.85546875" bestFit="1" customWidth="1"/>
    <col min="4" max="4" width="17.5703125" customWidth="1"/>
    <col min="5" max="5" width="16" customWidth="1"/>
    <col min="6" max="6" width="18" customWidth="1"/>
    <col min="7" max="7" width="19.42578125" customWidth="1"/>
    <col min="8" max="8" width="18.28515625" customWidth="1"/>
    <col min="9" max="9" width="19.42578125" customWidth="1"/>
    <col min="10" max="10" width="19.140625" customWidth="1"/>
    <col min="11" max="11" width="15.7109375" customWidth="1"/>
    <col min="12" max="12" width="18.28515625" customWidth="1"/>
  </cols>
  <sheetData>
    <row r="1" spans="1:12" x14ac:dyDescent="0.25">
      <c r="A1" s="62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61.5" customHeight="1" x14ac:dyDescent="0.25">
      <c r="A2" s="8" t="s">
        <v>12</v>
      </c>
      <c r="B2" s="17" t="s">
        <v>13</v>
      </c>
      <c r="C2" s="18" t="s">
        <v>14</v>
      </c>
      <c r="D2" s="19" t="s">
        <v>37</v>
      </c>
      <c r="E2" s="20" t="s">
        <v>15</v>
      </c>
      <c r="F2" s="17" t="s">
        <v>16</v>
      </c>
      <c r="G2" s="19" t="s">
        <v>17</v>
      </c>
      <c r="H2" s="19" t="s">
        <v>18</v>
      </c>
      <c r="I2" s="17" t="s">
        <v>19</v>
      </c>
      <c r="J2" s="17" t="s">
        <v>20</v>
      </c>
      <c r="K2" s="17" t="s">
        <v>21</v>
      </c>
      <c r="L2" s="17" t="s">
        <v>22</v>
      </c>
    </row>
    <row r="3" spans="1:12" x14ac:dyDescent="0.25">
      <c r="A3" s="10">
        <v>1</v>
      </c>
      <c r="B3" s="10" t="s">
        <v>23</v>
      </c>
      <c r="C3" s="22">
        <f>D3-E3</f>
        <v>19390.5</v>
      </c>
      <c r="D3" s="21">
        <v>25854</v>
      </c>
      <c r="E3" s="22">
        <f>D3*2*12.5%</f>
        <v>6463.5</v>
      </c>
      <c r="F3" s="10"/>
      <c r="G3" s="10"/>
      <c r="H3" s="10"/>
      <c r="I3" s="10"/>
      <c r="J3" s="10"/>
      <c r="K3" s="10"/>
      <c r="L3" s="10"/>
    </row>
    <row r="4" spans="1:12" x14ac:dyDescent="0.25">
      <c r="A4" s="10">
        <v>2</v>
      </c>
      <c r="B4" s="10" t="s">
        <v>24</v>
      </c>
      <c r="C4" s="22">
        <f>D4-E4</f>
        <v>18306.399999999998</v>
      </c>
      <c r="D4" s="22">
        <v>45766</v>
      </c>
      <c r="E4" s="22">
        <f>D4*3*20%</f>
        <v>27459.600000000002</v>
      </c>
      <c r="F4" s="10"/>
      <c r="G4" s="10"/>
      <c r="H4" s="10"/>
      <c r="I4" s="10"/>
      <c r="J4" s="10"/>
      <c r="K4" s="10"/>
      <c r="L4" s="10"/>
    </row>
    <row r="5" spans="1:12" x14ac:dyDescent="0.25">
      <c r="A5" s="10">
        <v>3</v>
      </c>
      <c r="B5" s="10" t="s">
        <v>25</v>
      </c>
      <c r="C5" s="22">
        <f>D5-E5</f>
        <v>22613.324999999997</v>
      </c>
      <c r="D5" s="22">
        <v>79345</v>
      </c>
      <c r="E5" s="22">
        <f>D5*5*14.3%</f>
        <v>56731.675000000003</v>
      </c>
      <c r="F5" s="10"/>
      <c r="G5" s="10"/>
      <c r="H5" s="10"/>
      <c r="I5" s="10"/>
      <c r="J5" s="10"/>
      <c r="K5" s="10"/>
      <c r="L5" s="10"/>
    </row>
    <row r="6" spans="1:12" x14ac:dyDescent="0.25">
      <c r="A6" s="10">
        <v>4</v>
      </c>
      <c r="B6" s="10" t="s">
        <v>26</v>
      </c>
      <c r="C6" s="22">
        <f>D6-E6</f>
        <v>1320000</v>
      </c>
      <c r="D6" s="22">
        <v>1500000</v>
      </c>
      <c r="E6" s="22">
        <f>D6*10*1.2%</f>
        <v>180000</v>
      </c>
      <c r="F6" s="10"/>
      <c r="G6" s="10"/>
      <c r="H6" s="10"/>
      <c r="I6" s="10"/>
      <c r="J6" s="10"/>
      <c r="K6" s="10"/>
      <c r="L6" s="10"/>
    </row>
    <row r="7" spans="1:12" x14ac:dyDescent="0.25">
      <c r="A7" s="3">
        <v>5</v>
      </c>
      <c r="B7" s="3" t="s">
        <v>27</v>
      </c>
      <c r="C7" s="3"/>
      <c r="D7" s="3"/>
      <c r="E7" s="3"/>
      <c r="F7" s="23">
        <v>2000</v>
      </c>
      <c r="G7" s="3"/>
      <c r="H7" s="3"/>
      <c r="I7" s="3"/>
      <c r="J7" s="3"/>
      <c r="K7" s="3"/>
      <c r="L7" s="3"/>
    </row>
    <row r="8" spans="1:12" x14ac:dyDescent="0.25">
      <c r="A8" s="3">
        <v>6</v>
      </c>
      <c r="B8" s="3" t="s">
        <v>28</v>
      </c>
      <c r="C8" s="3"/>
      <c r="D8" s="3"/>
      <c r="E8" s="3"/>
      <c r="F8" s="23">
        <v>2145</v>
      </c>
      <c r="G8" s="3"/>
      <c r="H8" s="3"/>
      <c r="I8" s="3"/>
      <c r="J8" s="3"/>
      <c r="K8" s="3"/>
      <c r="L8" s="3"/>
    </row>
    <row r="9" spans="1:12" x14ac:dyDescent="0.25">
      <c r="A9" s="3">
        <v>7</v>
      </c>
      <c r="B9" s="3" t="s">
        <v>29</v>
      </c>
      <c r="C9" s="3"/>
      <c r="D9" s="3"/>
      <c r="E9" s="3"/>
      <c r="F9" s="23">
        <v>3127</v>
      </c>
      <c r="G9" s="3"/>
      <c r="H9" s="3"/>
      <c r="I9" s="3"/>
      <c r="J9" s="3"/>
      <c r="K9" s="3"/>
      <c r="L9" s="3"/>
    </row>
    <row r="10" spans="1:12" x14ac:dyDescent="0.25">
      <c r="A10" s="5">
        <v>8</v>
      </c>
      <c r="B10" s="5" t="s">
        <v>38</v>
      </c>
      <c r="C10" s="5"/>
      <c r="D10" s="5"/>
      <c r="E10" s="5"/>
      <c r="F10" s="5"/>
      <c r="G10" s="24">
        <v>22742.5</v>
      </c>
      <c r="H10" s="24">
        <v>2000</v>
      </c>
      <c r="I10" s="24">
        <v>22742.5</v>
      </c>
      <c r="J10" s="5"/>
      <c r="K10" s="5"/>
      <c r="L10" s="5"/>
    </row>
    <row r="11" spans="1:12" x14ac:dyDescent="0.25">
      <c r="A11" s="5">
        <v>9</v>
      </c>
      <c r="B11" s="5" t="s">
        <v>30</v>
      </c>
      <c r="C11" s="5"/>
      <c r="D11" s="5"/>
      <c r="E11" s="5"/>
      <c r="F11" s="5"/>
      <c r="G11" s="24">
        <v>272.5</v>
      </c>
      <c r="H11" s="24">
        <v>545</v>
      </c>
      <c r="I11" s="24">
        <v>272.5</v>
      </c>
      <c r="J11" s="5"/>
      <c r="K11" s="5"/>
      <c r="L11" s="5"/>
    </row>
    <row r="12" spans="1:12" x14ac:dyDescent="0.25">
      <c r="A12" s="5">
        <v>10</v>
      </c>
      <c r="B12" s="5" t="s">
        <v>31</v>
      </c>
      <c r="C12" s="5"/>
      <c r="D12" s="5"/>
      <c r="E12" s="5"/>
      <c r="F12" s="5"/>
      <c r="G12" s="24">
        <v>2382.5</v>
      </c>
      <c r="H12" s="24">
        <v>4765</v>
      </c>
      <c r="I12" s="24">
        <v>2382.5</v>
      </c>
      <c r="J12" s="5"/>
      <c r="K12" s="5"/>
      <c r="L12" s="5"/>
    </row>
    <row r="13" spans="1:12" x14ac:dyDescent="0.25">
      <c r="A13" s="3">
        <v>11</v>
      </c>
      <c r="B13" s="3" t="s">
        <v>32</v>
      </c>
      <c r="C13" s="3"/>
      <c r="D13" s="3"/>
      <c r="E13" s="3"/>
      <c r="F13" s="3"/>
      <c r="G13" s="3"/>
      <c r="H13" s="3"/>
      <c r="I13" s="3"/>
      <c r="J13" s="23">
        <f>K13*L13</f>
        <v>8645</v>
      </c>
      <c r="K13" s="3">
        <v>247</v>
      </c>
      <c r="L13" s="23">
        <v>35</v>
      </c>
    </row>
    <row r="14" spans="1:12" x14ac:dyDescent="0.25">
      <c r="A14" s="3">
        <v>12</v>
      </c>
      <c r="B14" s="3" t="s">
        <v>33</v>
      </c>
      <c r="C14" s="3"/>
      <c r="D14" s="3"/>
      <c r="E14" s="3"/>
      <c r="F14" s="3"/>
      <c r="G14" s="3"/>
      <c r="H14" s="3"/>
      <c r="I14" s="3"/>
      <c r="J14" s="23">
        <f>K14*L14</f>
        <v>12730</v>
      </c>
      <c r="K14" s="3">
        <v>134</v>
      </c>
      <c r="L14" s="23">
        <v>95</v>
      </c>
    </row>
    <row r="15" spans="1:12" x14ac:dyDescent="0.25">
      <c r="A15" s="3">
        <v>13</v>
      </c>
      <c r="B15" s="3" t="s">
        <v>34</v>
      </c>
      <c r="C15" s="3"/>
      <c r="D15" s="3"/>
      <c r="E15" s="3"/>
      <c r="F15" s="3"/>
      <c r="G15" s="3"/>
      <c r="H15" s="3"/>
      <c r="I15" s="3"/>
      <c r="J15" s="23">
        <f>K15*L15</f>
        <v>2275</v>
      </c>
      <c r="K15" s="3">
        <v>35</v>
      </c>
      <c r="L15" s="23">
        <v>65</v>
      </c>
    </row>
    <row r="16" spans="1:12" x14ac:dyDescent="0.25">
      <c r="A16" s="3">
        <v>14</v>
      </c>
      <c r="B16" s="3" t="s">
        <v>35</v>
      </c>
      <c r="C16" s="3"/>
      <c r="D16" s="3"/>
      <c r="E16" s="3"/>
      <c r="F16" s="3"/>
      <c r="G16" s="3"/>
      <c r="H16" s="3"/>
      <c r="I16" s="3"/>
      <c r="J16" s="23">
        <f>K16*L16</f>
        <v>19065</v>
      </c>
      <c r="K16" s="3">
        <v>155</v>
      </c>
      <c r="L16" s="23">
        <v>123</v>
      </c>
    </row>
    <row r="18" spans="2:4" x14ac:dyDescent="0.25">
      <c r="B18" s="25" t="s">
        <v>36</v>
      </c>
      <c r="C18" s="25"/>
      <c r="D18" s="25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1" sqref="C11"/>
    </sheetView>
  </sheetViews>
  <sheetFormatPr defaultRowHeight="15" x14ac:dyDescent="0.25"/>
  <cols>
    <col min="1" max="1" width="13" customWidth="1"/>
    <col min="2" max="2" width="14.140625" customWidth="1"/>
    <col min="3" max="3" width="14" customWidth="1"/>
    <col min="4" max="4" width="14.140625" customWidth="1"/>
  </cols>
  <sheetData>
    <row r="1" spans="1:4" x14ac:dyDescent="0.25">
      <c r="A1" s="9" t="s">
        <v>39</v>
      </c>
      <c r="B1" s="9" t="s">
        <v>40</v>
      </c>
      <c r="C1" s="9" t="s">
        <v>41</v>
      </c>
      <c r="D1" s="9" t="s">
        <v>42</v>
      </c>
    </row>
    <row r="2" spans="1:4" x14ac:dyDescent="0.25">
      <c r="A2" s="3" t="s">
        <v>43</v>
      </c>
      <c r="B2" s="3">
        <v>140</v>
      </c>
      <c r="C2" s="3">
        <v>55</v>
      </c>
      <c r="D2" s="26" t="str">
        <f>IF(AND(B2&gt;=150, B2&lt;=2000, C2&gt;=55, C2&lt;=100), "Годен", "Не годен")</f>
        <v>Не годен</v>
      </c>
    </row>
    <row r="3" spans="1:4" x14ac:dyDescent="0.25">
      <c r="A3" s="3" t="s">
        <v>44</v>
      </c>
      <c r="B3" s="3">
        <v>175</v>
      </c>
      <c r="C3" s="3">
        <v>76</v>
      </c>
      <c r="D3" s="27" t="str">
        <f>IF(AND(B3&gt;=150, B3&lt;=200, C3&gt;=55, C3&lt;=100), "Годен", "Не годен")</f>
        <v>Годен</v>
      </c>
    </row>
    <row r="4" spans="1:4" x14ac:dyDescent="0.25">
      <c r="A4" s="3" t="s">
        <v>45</v>
      </c>
      <c r="B4" s="3">
        <v>182</v>
      </c>
      <c r="C4" s="3">
        <v>100</v>
      </c>
      <c r="D4" s="26" t="str">
        <f>IF(AND(B4&gt;=150, B4&lt;=200, C4&gt;=55, C4&lt;=100), "Годен", "Не годен")</f>
        <v>Годен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="145" zoomScaleNormal="145" workbookViewId="0">
      <selection activeCell="F21" sqref="F21"/>
    </sheetView>
  </sheetViews>
  <sheetFormatPr defaultRowHeight="15" x14ac:dyDescent="0.25"/>
  <cols>
    <col min="1" max="1" width="12.28515625" customWidth="1"/>
    <col min="2" max="2" width="11.7109375" customWidth="1"/>
    <col min="3" max="4" width="15.85546875" customWidth="1"/>
    <col min="5" max="5" width="16.28515625" customWidth="1"/>
    <col min="6" max="6" width="14.7109375" customWidth="1"/>
    <col min="7" max="7" width="16.140625" customWidth="1"/>
    <col min="8" max="8" width="13.28515625" customWidth="1"/>
    <col min="9" max="9" width="12.140625" customWidth="1"/>
    <col min="10" max="10" width="15.5703125" customWidth="1"/>
    <col min="11" max="11" width="16.5703125" customWidth="1"/>
  </cols>
  <sheetData>
    <row r="1" spans="1:11" x14ac:dyDescent="0.25">
      <c r="A1" s="67" t="s">
        <v>46</v>
      </c>
      <c r="B1" s="68"/>
      <c r="C1" s="69"/>
      <c r="D1" s="4">
        <v>0.5</v>
      </c>
      <c r="E1" s="1"/>
      <c r="F1" s="1"/>
      <c r="G1" s="1"/>
      <c r="H1" s="1"/>
      <c r="I1" s="1"/>
      <c r="J1" s="1"/>
      <c r="K1" s="1"/>
    </row>
    <row r="2" spans="1:11" x14ac:dyDescent="0.25">
      <c r="A2" s="70"/>
      <c r="B2" s="71"/>
      <c r="C2" s="72"/>
      <c r="D2" s="4">
        <v>1.3</v>
      </c>
      <c r="E2" s="1"/>
      <c r="F2" s="1"/>
      <c r="G2" s="1"/>
      <c r="H2" s="1"/>
      <c r="I2" s="1"/>
      <c r="J2" s="1"/>
      <c r="K2" s="1"/>
    </row>
    <row r="3" spans="1:11" ht="32.25" customHeight="1" x14ac:dyDescent="0.25">
      <c r="A3" s="73" t="s">
        <v>47</v>
      </c>
      <c r="B3" s="73"/>
      <c r="C3" s="73"/>
      <c r="D3" s="73"/>
      <c r="E3" s="73"/>
      <c r="F3" s="73"/>
      <c r="G3" s="73"/>
      <c r="H3" s="73"/>
      <c r="I3" s="73"/>
      <c r="J3" s="73"/>
      <c r="K3" s="73"/>
    </row>
    <row r="4" spans="1:11" x14ac:dyDescent="0.25">
      <c r="A4" s="63" t="s">
        <v>48</v>
      </c>
      <c r="B4" s="66" t="s">
        <v>49</v>
      </c>
      <c r="C4" s="66" t="s">
        <v>50</v>
      </c>
      <c r="D4" s="66" t="s">
        <v>51</v>
      </c>
      <c r="E4" s="63" t="s">
        <v>52</v>
      </c>
      <c r="F4" s="63"/>
      <c r="G4" s="66" t="s">
        <v>53</v>
      </c>
      <c r="H4" s="63" t="s">
        <v>54</v>
      </c>
      <c r="I4" s="63"/>
      <c r="J4" s="64" t="s">
        <v>55</v>
      </c>
      <c r="K4" s="66" t="s">
        <v>56</v>
      </c>
    </row>
    <row r="5" spans="1:11" x14ac:dyDescent="0.25">
      <c r="A5" s="63"/>
      <c r="B5" s="66"/>
      <c r="C5" s="66"/>
      <c r="D5" s="66"/>
      <c r="E5" s="63"/>
      <c r="F5" s="63"/>
      <c r="G5" s="66"/>
      <c r="H5" s="63"/>
      <c r="I5" s="63"/>
      <c r="J5" s="65"/>
      <c r="K5" s="66"/>
    </row>
    <row r="6" spans="1:11" x14ac:dyDescent="0.25">
      <c r="A6" s="1" t="s">
        <v>57</v>
      </c>
      <c r="B6" s="28">
        <v>110</v>
      </c>
      <c r="C6" s="29">
        <v>44502.416666666664</v>
      </c>
      <c r="D6" s="29">
        <v>44510.416666666664</v>
      </c>
      <c r="E6" s="30">
        <f t="shared" ref="E6:E15" si="0">(D6-C6)*24</f>
        <v>192</v>
      </c>
      <c r="F6" s="28">
        <f t="shared" ref="F6:F15" si="1">E6*B6</f>
        <v>21120</v>
      </c>
      <c r="G6" s="31">
        <v>44518.208333333336</v>
      </c>
      <c r="H6" s="30">
        <f t="shared" ref="H6:H15" si="2">(G6-C6)*24</f>
        <v>379.00000000011642</v>
      </c>
      <c r="I6" s="28">
        <f t="shared" ref="I6:I11" si="3">H6*B6</f>
        <v>41690.000000012806</v>
      </c>
      <c r="J6" s="28">
        <f>(I6-F6)*D2</f>
        <v>26741.000000016647</v>
      </c>
      <c r="K6" s="32" t="s">
        <v>62</v>
      </c>
    </row>
    <row r="7" spans="1:11" x14ac:dyDescent="0.25">
      <c r="A7" s="1" t="s">
        <v>58</v>
      </c>
      <c r="B7" s="28">
        <v>300</v>
      </c>
      <c r="C7" s="29">
        <v>44513.0625</v>
      </c>
      <c r="D7" s="29">
        <v>44521.416666666664</v>
      </c>
      <c r="E7" s="30">
        <f t="shared" si="0"/>
        <v>200.49999999994179</v>
      </c>
      <c r="F7" s="28">
        <f t="shared" si="1"/>
        <v>60149.999999982538</v>
      </c>
      <c r="G7" s="31">
        <v>44521.416666666664</v>
      </c>
      <c r="H7" s="30">
        <f t="shared" si="2"/>
        <v>200.49999999994179</v>
      </c>
      <c r="I7" s="28">
        <f t="shared" si="3"/>
        <v>60149.999999982538</v>
      </c>
      <c r="J7" s="28">
        <f>(I7-F7)*D2</f>
        <v>0</v>
      </c>
      <c r="K7" s="32">
        <f>(F7-I7)*D1</f>
        <v>0</v>
      </c>
    </row>
    <row r="8" spans="1:11" x14ac:dyDescent="0.25">
      <c r="A8" s="1" t="s">
        <v>59</v>
      </c>
      <c r="B8" s="28">
        <v>100</v>
      </c>
      <c r="C8" s="29">
        <v>44506.270833333336</v>
      </c>
      <c r="D8" s="29">
        <v>44519.5</v>
      </c>
      <c r="E8" s="30">
        <f t="shared" si="0"/>
        <v>317.49999999994179</v>
      </c>
      <c r="F8" s="28">
        <f t="shared" si="1"/>
        <v>31749.999999994179</v>
      </c>
      <c r="G8" s="31">
        <v>44514</v>
      </c>
      <c r="H8" s="30">
        <f t="shared" si="2"/>
        <v>185.49999999994179</v>
      </c>
      <c r="I8" s="28">
        <f t="shared" si="3"/>
        <v>18549.999999994179</v>
      </c>
      <c r="J8" s="28" t="s">
        <v>62</v>
      </c>
      <c r="K8" s="32">
        <f>(F8-I8)*D1</f>
        <v>6600</v>
      </c>
    </row>
    <row r="9" spans="1:11" x14ac:dyDescent="0.25">
      <c r="A9" s="1" t="s">
        <v>60</v>
      </c>
      <c r="B9" s="28">
        <v>250</v>
      </c>
      <c r="C9" s="31">
        <v>44514.5625</v>
      </c>
      <c r="D9" s="31">
        <v>44520.375</v>
      </c>
      <c r="E9" s="1">
        <f t="shared" si="0"/>
        <v>139.5</v>
      </c>
      <c r="F9" s="28">
        <f t="shared" si="1"/>
        <v>34875</v>
      </c>
      <c r="G9" s="29">
        <v>44528.583333333336</v>
      </c>
      <c r="H9" s="1">
        <f t="shared" si="2"/>
        <v>336.50000000005821</v>
      </c>
      <c r="I9" s="28">
        <f t="shared" si="3"/>
        <v>84125.000000014552</v>
      </c>
      <c r="J9" s="28">
        <f>(I9-F9)*D2</f>
        <v>64025.000000018917</v>
      </c>
      <c r="K9" s="28" t="s">
        <v>62</v>
      </c>
    </row>
    <row r="10" spans="1:11" x14ac:dyDescent="0.25">
      <c r="A10" s="1" t="s">
        <v>61</v>
      </c>
      <c r="B10" s="28">
        <v>100</v>
      </c>
      <c r="C10" s="31">
        <v>44513.604166666664</v>
      </c>
      <c r="D10" s="29">
        <v>44530.416666666664</v>
      </c>
      <c r="E10" s="1">
        <f t="shared" si="0"/>
        <v>403.5</v>
      </c>
      <c r="F10" s="28">
        <f t="shared" si="1"/>
        <v>40350</v>
      </c>
      <c r="G10" s="29">
        <v>44515.416666666664</v>
      </c>
      <c r="H10" s="30">
        <f t="shared" si="2"/>
        <v>43.5</v>
      </c>
      <c r="I10" s="28">
        <f t="shared" si="3"/>
        <v>4350</v>
      </c>
      <c r="J10" s="28" t="s">
        <v>62</v>
      </c>
      <c r="K10" s="28">
        <f>(F10-I10)*D1</f>
        <v>18000</v>
      </c>
    </row>
    <row r="11" spans="1:11" x14ac:dyDescent="0.25">
      <c r="A11" s="1" t="s">
        <v>63</v>
      </c>
      <c r="B11" s="28">
        <v>500</v>
      </c>
      <c r="C11" s="31">
        <v>44501.291666666664</v>
      </c>
      <c r="D11" s="29">
        <v>44507.513888888891</v>
      </c>
      <c r="E11" s="1">
        <f t="shared" si="0"/>
        <v>149.33333333343035</v>
      </c>
      <c r="F11" s="28">
        <f t="shared" si="1"/>
        <v>74666.666666715173</v>
      </c>
      <c r="G11" s="29">
        <v>44506.25</v>
      </c>
      <c r="H11" s="30">
        <f t="shared" si="2"/>
        <v>119.00000000005821</v>
      </c>
      <c r="I11" s="28">
        <f t="shared" si="3"/>
        <v>59500.000000029104</v>
      </c>
      <c r="J11" s="28" t="s">
        <v>62</v>
      </c>
      <c r="K11" s="28">
        <f>(F11-I11)*D1</f>
        <v>7583.3333333430346</v>
      </c>
    </row>
    <row r="12" spans="1:11" x14ac:dyDescent="0.25">
      <c r="A12" s="1" t="s">
        <v>64</v>
      </c>
      <c r="B12" s="28">
        <v>1000</v>
      </c>
      <c r="C12" s="31">
        <v>44503.739583333336</v>
      </c>
      <c r="D12" s="29">
        <v>44505.708333333336</v>
      </c>
      <c r="E12" s="1">
        <f t="shared" si="0"/>
        <v>47.25</v>
      </c>
      <c r="F12" s="28">
        <f t="shared" si="1"/>
        <v>47250</v>
      </c>
      <c r="G12" s="29">
        <v>44512.5</v>
      </c>
      <c r="H12" s="30">
        <f t="shared" si="2"/>
        <v>210.24999999994179</v>
      </c>
      <c r="I12" s="28">
        <f>H12*B13</f>
        <v>136662.49999996217</v>
      </c>
      <c r="J12" s="28">
        <f>(I12-F12)*D2</f>
        <v>116236.24999995081</v>
      </c>
      <c r="K12" s="28" t="s">
        <v>62</v>
      </c>
    </row>
    <row r="13" spans="1:11" x14ac:dyDescent="0.25">
      <c r="A13" s="1" t="s">
        <v>65</v>
      </c>
      <c r="B13" s="28">
        <v>650</v>
      </c>
      <c r="C13" s="31">
        <v>44504.625</v>
      </c>
      <c r="D13" s="29">
        <v>44513.833333333336</v>
      </c>
      <c r="E13" s="1">
        <f t="shared" si="0"/>
        <v>221.00000000005821</v>
      </c>
      <c r="F13" s="28">
        <f t="shared" si="1"/>
        <v>143650.00000003783</v>
      </c>
      <c r="G13" s="29">
        <v>44515.5625</v>
      </c>
      <c r="H13" s="30">
        <f t="shared" si="2"/>
        <v>262.5</v>
      </c>
      <c r="I13" s="28">
        <f>H13*B13</f>
        <v>170625</v>
      </c>
      <c r="J13" s="28">
        <f>(I13-F13)*D2</f>
        <v>35067.499999950815</v>
      </c>
      <c r="K13" s="28" t="s">
        <v>62</v>
      </c>
    </row>
    <row r="14" spans="1:11" x14ac:dyDescent="0.25">
      <c r="A14" s="1" t="s">
        <v>66</v>
      </c>
      <c r="B14" s="28">
        <v>330</v>
      </c>
      <c r="C14" s="31">
        <v>44517.708333333336</v>
      </c>
      <c r="D14" s="29">
        <v>44526.565972222219</v>
      </c>
      <c r="E14" s="1">
        <f t="shared" si="0"/>
        <v>212.58333333319752</v>
      </c>
      <c r="F14" s="28">
        <f t="shared" si="1"/>
        <v>70152.49999995518</v>
      </c>
      <c r="G14" s="29">
        <v>44524.583333333336</v>
      </c>
      <c r="H14" s="30">
        <f t="shared" si="2"/>
        <v>165</v>
      </c>
      <c r="I14" s="28">
        <f>H14*B14</f>
        <v>54450</v>
      </c>
      <c r="J14" s="28" t="s">
        <v>62</v>
      </c>
      <c r="K14" s="28">
        <f>(F14-I14)*D1</f>
        <v>7851.2499999775901</v>
      </c>
    </row>
    <row r="15" spans="1:11" x14ac:dyDescent="0.25">
      <c r="A15" s="1" t="s">
        <v>67</v>
      </c>
      <c r="B15" s="28">
        <v>800</v>
      </c>
      <c r="C15" s="31">
        <v>44509.416666666664</v>
      </c>
      <c r="D15" s="29">
        <v>44530.53125</v>
      </c>
      <c r="E15" s="1">
        <f t="shared" si="0"/>
        <v>506.75000000005821</v>
      </c>
      <c r="F15" s="28">
        <f t="shared" si="1"/>
        <v>405400.00000004657</v>
      </c>
      <c r="G15" s="29">
        <v>44527.53125</v>
      </c>
      <c r="H15" s="30">
        <f t="shared" si="2"/>
        <v>434.75000000005821</v>
      </c>
      <c r="I15" s="28">
        <f>H15*B15</f>
        <v>347800.00000004657</v>
      </c>
      <c r="J15" s="28" t="s">
        <v>62</v>
      </c>
      <c r="K15" s="28">
        <f>(F15-I15)*D1</f>
        <v>28800</v>
      </c>
    </row>
  </sheetData>
  <mergeCells count="11">
    <mergeCell ref="H4:I5"/>
    <mergeCell ref="J4:J5"/>
    <mergeCell ref="K4:K5"/>
    <mergeCell ref="A1:C2"/>
    <mergeCell ref="A3:K3"/>
    <mergeCell ref="A4:A5"/>
    <mergeCell ref="B4:B5"/>
    <mergeCell ref="C4:C5"/>
    <mergeCell ref="D4:D5"/>
    <mergeCell ref="E4:F5"/>
    <mergeCell ref="G4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3" zoomScale="160" zoomScaleNormal="160" workbookViewId="0">
      <selection activeCell="H16" sqref="H16"/>
    </sheetView>
  </sheetViews>
  <sheetFormatPr defaultRowHeight="15" x14ac:dyDescent="0.25"/>
  <cols>
    <col min="1" max="1" width="16.5703125" customWidth="1"/>
    <col min="2" max="2" width="18.42578125" customWidth="1"/>
    <col min="3" max="3" width="17.7109375" customWidth="1"/>
    <col min="4" max="4" width="18.42578125" customWidth="1"/>
    <col min="5" max="5" width="19" customWidth="1"/>
  </cols>
  <sheetData>
    <row r="1" spans="1:5" ht="18" customHeight="1" x14ac:dyDescent="0.25">
      <c r="A1" s="14" t="s">
        <v>68</v>
      </c>
      <c r="B1" s="33">
        <v>5000</v>
      </c>
      <c r="D1" s="14" t="s">
        <v>69</v>
      </c>
      <c r="E1" s="34">
        <v>0.1</v>
      </c>
    </row>
    <row r="2" spans="1:5" ht="15.75" customHeight="1" x14ac:dyDescent="0.25">
      <c r="A2" s="73" t="s">
        <v>70</v>
      </c>
      <c r="B2" s="73"/>
      <c r="C2" s="73"/>
      <c r="D2" s="73"/>
      <c r="E2" s="73"/>
    </row>
    <row r="3" spans="1:5" x14ac:dyDescent="0.25">
      <c r="A3" s="14" t="s">
        <v>71</v>
      </c>
      <c r="B3" s="36" t="s">
        <v>72</v>
      </c>
      <c r="C3" s="36" t="s">
        <v>73</v>
      </c>
      <c r="D3" s="36" t="s">
        <v>74</v>
      </c>
      <c r="E3" s="37" t="s">
        <v>75</v>
      </c>
    </row>
    <row r="4" spans="1:5" x14ac:dyDescent="0.25">
      <c r="A4" s="35" t="s">
        <v>76</v>
      </c>
      <c r="B4" s="38">
        <v>500</v>
      </c>
      <c r="C4" s="38">
        <v>10000</v>
      </c>
      <c r="D4" s="38">
        <v>500</v>
      </c>
      <c r="E4" s="42">
        <v>1000</v>
      </c>
    </row>
    <row r="5" spans="1:5" x14ac:dyDescent="0.25">
      <c r="A5" s="35" t="s">
        <v>77</v>
      </c>
      <c r="B5" s="38">
        <v>800</v>
      </c>
      <c r="C5" s="38">
        <v>15000</v>
      </c>
      <c r="D5" s="38">
        <f>(C5-B1)*E1</f>
        <v>1000</v>
      </c>
      <c r="E5" s="43">
        <f t="shared" ref="E5:E13" si="0">B5+D5</f>
        <v>1800</v>
      </c>
    </row>
    <row r="6" spans="1:5" x14ac:dyDescent="0.25">
      <c r="A6" s="35" t="s">
        <v>78</v>
      </c>
      <c r="B6" s="38">
        <v>800</v>
      </c>
      <c r="C6" s="38">
        <v>5000</v>
      </c>
      <c r="D6" s="38">
        <f>(C6-B1)*E1</f>
        <v>0</v>
      </c>
      <c r="E6" s="43">
        <f t="shared" si="0"/>
        <v>800</v>
      </c>
    </row>
    <row r="7" spans="1:5" x14ac:dyDescent="0.25">
      <c r="A7" s="41" t="s">
        <v>79</v>
      </c>
      <c r="B7" s="28">
        <v>600</v>
      </c>
      <c r="C7" s="28">
        <v>15000</v>
      </c>
      <c r="D7" s="28">
        <f>(C7-B1)*E1</f>
        <v>1000</v>
      </c>
      <c r="E7" s="43">
        <f t="shared" si="0"/>
        <v>1600</v>
      </c>
    </row>
    <row r="8" spans="1:5" x14ac:dyDescent="0.25">
      <c r="A8" s="41" t="s">
        <v>80</v>
      </c>
      <c r="B8" s="28">
        <v>700</v>
      </c>
      <c r="C8" s="28">
        <v>7000</v>
      </c>
      <c r="D8" s="28">
        <f>(C8-B1)*E1</f>
        <v>200</v>
      </c>
      <c r="E8" s="43">
        <f t="shared" si="0"/>
        <v>900</v>
      </c>
    </row>
    <row r="9" spans="1:5" x14ac:dyDescent="0.25">
      <c r="A9" s="41" t="s">
        <v>81</v>
      </c>
      <c r="B9" s="28">
        <v>550</v>
      </c>
      <c r="C9" s="28">
        <v>8000</v>
      </c>
      <c r="D9" s="28">
        <f>(C9-B1)*E1</f>
        <v>300</v>
      </c>
      <c r="E9" s="43">
        <f t="shared" si="0"/>
        <v>850</v>
      </c>
    </row>
    <row r="10" spans="1:5" x14ac:dyDescent="0.25">
      <c r="A10" s="41" t="s">
        <v>82</v>
      </c>
      <c r="B10" s="28">
        <v>450</v>
      </c>
      <c r="C10" s="28">
        <v>5500</v>
      </c>
      <c r="D10" s="28">
        <f>(C10-B1)*E1</f>
        <v>50</v>
      </c>
      <c r="E10" s="43">
        <f t="shared" si="0"/>
        <v>500</v>
      </c>
    </row>
    <row r="11" spans="1:5" x14ac:dyDescent="0.25">
      <c r="A11" s="41" t="s">
        <v>83</v>
      </c>
      <c r="B11" s="28">
        <v>900</v>
      </c>
      <c r="C11" s="28">
        <v>5500</v>
      </c>
      <c r="D11" s="28">
        <f>(C11-B1)*E1</f>
        <v>50</v>
      </c>
      <c r="E11" s="43">
        <f t="shared" si="0"/>
        <v>950</v>
      </c>
    </row>
    <row r="12" spans="1:5" x14ac:dyDescent="0.25">
      <c r="A12" s="41" t="s">
        <v>84</v>
      </c>
      <c r="B12" s="28">
        <v>1000</v>
      </c>
      <c r="C12" s="28">
        <v>6450</v>
      </c>
      <c r="D12" s="28">
        <f>(C12-B1)*E1</f>
        <v>145</v>
      </c>
      <c r="E12" s="43">
        <f t="shared" si="0"/>
        <v>1145</v>
      </c>
    </row>
    <row r="13" spans="1:5" x14ac:dyDescent="0.25">
      <c r="A13" s="41" t="s">
        <v>85</v>
      </c>
      <c r="B13" s="28">
        <v>750</v>
      </c>
      <c r="C13" s="28">
        <v>13000</v>
      </c>
      <c r="D13" s="28">
        <f>(C13-B1)*E1</f>
        <v>800</v>
      </c>
      <c r="E13" s="43">
        <f t="shared" si="0"/>
        <v>1550</v>
      </c>
    </row>
    <row r="14" spans="1:5" x14ac:dyDescent="0.25">
      <c r="A14" s="8" t="s">
        <v>87</v>
      </c>
      <c r="B14" s="40">
        <f>SUM(B4:B13)</f>
        <v>7050</v>
      </c>
      <c r="C14" s="40">
        <f>SUM(C4:C13)</f>
        <v>90450</v>
      </c>
      <c r="D14" s="40">
        <f>SUM(D4:D13)</f>
        <v>4045</v>
      </c>
      <c r="E14" s="45">
        <f>SUM(E4:E13)</f>
        <v>11095</v>
      </c>
    </row>
  </sheetData>
  <mergeCells count="1">
    <mergeCell ref="A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opLeftCell="A4" zoomScale="145" zoomScaleNormal="145" workbookViewId="0">
      <selection activeCell="H18" sqref="H18"/>
    </sheetView>
  </sheetViews>
  <sheetFormatPr defaultRowHeight="15" x14ac:dyDescent="0.25"/>
  <cols>
    <col min="1" max="1" width="16.5703125" customWidth="1"/>
    <col min="2" max="3" width="16.85546875" customWidth="1"/>
    <col min="4" max="4" width="18.5703125" customWidth="1"/>
    <col min="5" max="6" width="19.28515625" customWidth="1"/>
    <col min="7" max="7" width="18.28515625" customWidth="1"/>
  </cols>
  <sheetData>
    <row r="1" spans="1:7" x14ac:dyDescent="0.25">
      <c r="A1" s="61" t="s">
        <v>88</v>
      </c>
      <c r="B1" s="61"/>
      <c r="D1" s="61" t="s">
        <v>91</v>
      </c>
      <c r="E1" s="61"/>
      <c r="F1" s="48">
        <v>1</v>
      </c>
    </row>
    <row r="2" spans="1:7" x14ac:dyDescent="0.25">
      <c r="A2" s="13" t="s">
        <v>89</v>
      </c>
      <c r="B2" s="13" t="s">
        <v>90</v>
      </c>
    </row>
    <row r="3" spans="1:7" x14ac:dyDescent="0.25">
      <c r="A3" s="12">
        <v>1000</v>
      </c>
      <c r="B3" s="48">
        <v>50</v>
      </c>
    </row>
    <row r="4" spans="1:7" ht="22.5" customHeight="1" x14ac:dyDescent="0.25">
      <c r="A4" s="74" t="s">
        <v>92</v>
      </c>
      <c r="B4" s="74"/>
      <c r="C4" s="74"/>
      <c r="D4" s="74"/>
      <c r="E4" s="74"/>
      <c r="F4" s="74"/>
      <c r="G4" s="74"/>
    </row>
    <row r="5" spans="1:7" x14ac:dyDescent="0.25">
      <c r="A5" s="75" t="s">
        <v>93</v>
      </c>
      <c r="B5" s="61" t="s">
        <v>94</v>
      </c>
      <c r="C5" s="61"/>
      <c r="D5" s="61"/>
      <c r="E5" s="75" t="s">
        <v>98</v>
      </c>
      <c r="F5" s="75" t="s">
        <v>99</v>
      </c>
      <c r="G5" s="75" t="s">
        <v>100</v>
      </c>
    </row>
    <row r="6" spans="1:7" x14ac:dyDescent="0.25">
      <c r="A6" s="76"/>
      <c r="B6" s="13" t="s">
        <v>95</v>
      </c>
      <c r="C6" s="13" t="s">
        <v>96</v>
      </c>
      <c r="D6" s="13" t="s">
        <v>97</v>
      </c>
      <c r="E6" s="75"/>
      <c r="F6" s="75"/>
      <c r="G6" s="75"/>
    </row>
    <row r="7" spans="1:7" x14ac:dyDescent="0.25">
      <c r="A7" s="49" t="s">
        <v>101</v>
      </c>
      <c r="B7" s="50">
        <v>1200</v>
      </c>
      <c r="C7" s="50">
        <v>500</v>
      </c>
      <c r="D7" s="50">
        <v>2000</v>
      </c>
      <c r="E7" s="50">
        <f t="shared" ref="E7:E16" si="0">SUM(B7:D7)</f>
        <v>3700</v>
      </c>
      <c r="F7" s="42">
        <f>INT(E7/A3)*B3</f>
        <v>150</v>
      </c>
      <c r="G7" s="51">
        <f>(E7*F1)+F7</f>
        <v>3850</v>
      </c>
    </row>
    <row r="8" spans="1:7" x14ac:dyDescent="0.25">
      <c r="A8" s="52" t="s">
        <v>102</v>
      </c>
      <c r="B8" s="52">
        <v>1000</v>
      </c>
      <c r="C8" s="52">
        <v>0</v>
      </c>
      <c r="D8" s="52">
        <v>0</v>
      </c>
      <c r="E8" s="53">
        <f t="shared" si="0"/>
        <v>1000</v>
      </c>
      <c r="F8" s="43">
        <f>INT(E8/A3)*B3</f>
        <v>50</v>
      </c>
      <c r="G8" s="39">
        <f>(E8*F1)+F8</f>
        <v>1050</v>
      </c>
    </row>
    <row r="9" spans="1:7" x14ac:dyDescent="0.25">
      <c r="A9" s="52" t="s">
        <v>103</v>
      </c>
      <c r="B9" s="52">
        <v>1350</v>
      </c>
      <c r="C9" s="52">
        <v>555</v>
      </c>
      <c r="D9" s="52">
        <v>1000</v>
      </c>
      <c r="E9" s="53">
        <f t="shared" si="0"/>
        <v>2905</v>
      </c>
      <c r="F9" s="43">
        <f>INT(E9/A3)*B3</f>
        <v>100</v>
      </c>
      <c r="G9" s="39">
        <f>(E9*F1)+F9</f>
        <v>3005</v>
      </c>
    </row>
    <row r="10" spans="1:7" x14ac:dyDescent="0.25">
      <c r="A10" s="52" t="s">
        <v>104</v>
      </c>
      <c r="B10" s="52">
        <v>800</v>
      </c>
      <c r="C10" s="52">
        <v>444</v>
      </c>
      <c r="D10" s="52">
        <v>2000</v>
      </c>
      <c r="E10" s="53">
        <f t="shared" si="0"/>
        <v>3244</v>
      </c>
      <c r="F10" s="43">
        <f>INT(E10/A3)*B3</f>
        <v>150</v>
      </c>
      <c r="G10" s="39">
        <f>(E10*F1)+F10</f>
        <v>3394</v>
      </c>
    </row>
    <row r="11" spans="1:7" x14ac:dyDescent="0.25">
      <c r="A11" s="52" t="s">
        <v>105</v>
      </c>
      <c r="B11" s="52">
        <v>750</v>
      </c>
      <c r="C11" s="52">
        <v>325</v>
      </c>
      <c r="D11" s="52">
        <v>3000</v>
      </c>
      <c r="E11" s="53">
        <f t="shared" si="0"/>
        <v>4075</v>
      </c>
      <c r="F11" s="43">
        <f>INT(E11/A3)*B3</f>
        <v>200</v>
      </c>
      <c r="G11" s="39">
        <f>(E11*F1)+F11</f>
        <v>4275</v>
      </c>
    </row>
    <row r="12" spans="1:7" x14ac:dyDescent="0.25">
      <c r="A12" s="52" t="s">
        <v>106</v>
      </c>
      <c r="B12" s="52">
        <v>1850</v>
      </c>
      <c r="C12" s="52">
        <v>7768</v>
      </c>
      <c r="D12" s="52">
        <v>4000</v>
      </c>
      <c r="E12" s="53">
        <f t="shared" si="0"/>
        <v>13618</v>
      </c>
      <c r="F12" s="43">
        <f>INT(E12/A3)*B3</f>
        <v>650</v>
      </c>
      <c r="G12" s="39">
        <f>(E12*F1)+F12</f>
        <v>14268</v>
      </c>
    </row>
    <row r="13" spans="1:7" x14ac:dyDescent="0.25">
      <c r="A13" s="52" t="s">
        <v>107</v>
      </c>
      <c r="B13" s="52">
        <v>200</v>
      </c>
      <c r="C13" s="52">
        <v>7600</v>
      </c>
      <c r="D13" s="52">
        <v>5000</v>
      </c>
      <c r="E13" s="53">
        <f t="shared" si="0"/>
        <v>12800</v>
      </c>
      <c r="F13" s="43">
        <f>INT(E13/A3)*B3</f>
        <v>600</v>
      </c>
      <c r="G13" s="39">
        <f>(E13*F1)+F13</f>
        <v>13400</v>
      </c>
    </row>
    <row r="14" spans="1:7" x14ac:dyDescent="0.25">
      <c r="A14" s="52" t="s">
        <v>108</v>
      </c>
      <c r="B14" s="52">
        <v>650</v>
      </c>
      <c r="C14" s="52">
        <v>6000</v>
      </c>
      <c r="D14" s="52">
        <v>6000</v>
      </c>
      <c r="E14" s="53">
        <f t="shared" si="0"/>
        <v>12650</v>
      </c>
      <c r="F14" s="43">
        <f>INT(E14/A3)*B3</f>
        <v>600</v>
      </c>
      <c r="G14" s="39">
        <f>(E14*F1)+F14</f>
        <v>13250</v>
      </c>
    </row>
    <row r="15" spans="1:7" x14ac:dyDescent="0.25">
      <c r="A15" s="52" t="s">
        <v>109</v>
      </c>
      <c r="B15" s="52">
        <v>666</v>
      </c>
      <c r="C15" s="52">
        <v>5000</v>
      </c>
      <c r="D15" s="52">
        <v>7000</v>
      </c>
      <c r="E15" s="53">
        <f t="shared" si="0"/>
        <v>12666</v>
      </c>
      <c r="F15" s="43">
        <f>INT(E15/A3)*B3</f>
        <v>600</v>
      </c>
      <c r="G15" s="39">
        <f>(E15*F1)+F15</f>
        <v>13266</v>
      </c>
    </row>
    <row r="16" spans="1:7" x14ac:dyDescent="0.25">
      <c r="A16" s="54" t="s">
        <v>110</v>
      </c>
      <c r="B16" s="54">
        <v>789</v>
      </c>
      <c r="C16" s="54">
        <v>550</v>
      </c>
      <c r="D16" s="54">
        <v>8000</v>
      </c>
      <c r="E16" s="55">
        <f t="shared" si="0"/>
        <v>9339</v>
      </c>
      <c r="F16" s="44">
        <f>INT(E16/A3)*B3</f>
        <v>450</v>
      </c>
      <c r="G16" s="47">
        <f>(E16*F1)+F16</f>
        <v>9789</v>
      </c>
    </row>
    <row r="17" spans="1:7" x14ac:dyDescent="0.25">
      <c r="A17" s="13" t="s">
        <v>87</v>
      </c>
      <c r="B17" s="48">
        <f t="shared" ref="B17:G17" si="1">SUM(B7:B16)</f>
        <v>9255</v>
      </c>
      <c r="C17" s="48">
        <f t="shared" si="1"/>
        <v>28742</v>
      </c>
      <c r="D17" s="48">
        <f t="shared" si="1"/>
        <v>38000</v>
      </c>
      <c r="E17" s="48">
        <f t="shared" si="1"/>
        <v>75997</v>
      </c>
      <c r="F17" s="48">
        <f t="shared" si="1"/>
        <v>3550</v>
      </c>
      <c r="G17" s="48">
        <f t="shared" si="1"/>
        <v>79547</v>
      </c>
    </row>
    <row r="18" spans="1:7" x14ac:dyDescent="0.25">
      <c r="A18" s="1"/>
      <c r="B18" s="1"/>
      <c r="C18" s="1"/>
      <c r="D18" s="1"/>
      <c r="E18" s="1"/>
      <c r="F18" s="13" t="s">
        <v>111</v>
      </c>
      <c r="G18" s="48">
        <f>AVERAGE(G7:G17)</f>
        <v>14463.09090909091</v>
      </c>
    </row>
  </sheetData>
  <mergeCells count="8">
    <mergeCell ref="A1:B1"/>
    <mergeCell ref="D1:E1"/>
    <mergeCell ref="A4:G4"/>
    <mergeCell ref="A5:A6"/>
    <mergeCell ref="B5:D5"/>
    <mergeCell ref="E5:E6"/>
    <mergeCell ref="F5:F6"/>
    <mergeCell ref="G5:G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60" zoomScaleNormal="160" workbookViewId="0">
      <selection activeCell="G7" sqref="G7"/>
    </sheetView>
  </sheetViews>
  <sheetFormatPr defaultRowHeight="15" x14ac:dyDescent="0.25"/>
  <cols>
    <col min="1" max="1" width="15" customWidth="1"/>
    <col min="2" max="2" width="15.42578125" customWidth="1"/>
    <col min="3" max="3" width="17" customWidth="1"/>
    <col min="4" max="4" width="17.7109375" customWidth="1"/>
    <col min="5" max="5" width="16.7109375" customWidth="1"/>
    <col min="6" max="6" width="16.28515625" customWidth="1"/>
  </cols>
  <sheetData>
    <row r="1" spans="1:6" x14ac:dyDescent="0.25">
      <c r="A1" s="13" t="s">
        <v>112</v>
      </c>
      <c r="B1" s="13">
        <v>0</v>
      </c>
      <c r="C1" s="13">
        <v>2000</v>
      </c>
      <c r="D1" s="13">
        <v>4000</v>
      </c>
      <c r="E1" s="13">
        <v>6000</v>
      </c>
      <c r="F1" s="13">
        <v>10000</v>
      </c>
    </row>
    <row r="2" spans="1:6" x14ac:dyDescent="0.25">
      <c r="A2" s="13" t="s">
        <v>113</v>
      </c>
      <c r="B2" s="56">
        <v>0</v>
      </c>
      <c r="C2" s="56">
        <v>0.12</v>
      </c>
      <c r="D2" s="56">
        <v>0.15</v>
      </c>
      <c r="E2" s="56">
        <v>0.2</v>
      </c>
      <c r="F2" s="56">
        <v>0.3</v>
      </c>
    </row>
    <row r="3" spans="1:6" x14ac:dyDescent="0.25">
      <c r="A3" s="13" t="s">
        <v>114</v>
      </c>
      <c r="B3" s="57">
        <v>100</v>
      </c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73" t="s">
        <v>115</v>
      </c>
      <c r="B5" s="73"/>
      <c r="C5" s="73"/>
      <c r="D5" s="73"/>
      <c r="E5" s="73"/>
      <c r="F5" s="73"/>
    </row>
    <row r="6" spans="1:6" ht="29.25" customHeight="1" x14ac:dyDescent="0.25">
      <c r="A6" s="14" t="s">
        <v>116</v>
      </c>
      <c r="B6" s="14" t="s">
        <v>117</v>
      </c>
      <c r="C6" s="14" t="s">
        <v>118</v>
      </c>
      <c r="D6" s="16" t="s">
        <v>119</v>
      </c>
      <c r="E6" s="14" t="s">
        <v>120</v>
      </c>
      <c r="F6" s="16" t="s">
        <v>121</v>
      </c>
    </row>
    <row r="7" spans="1:6" x14ac:dyDescent="0.25">
      <c r="A7" s="1" t="s">
        <v>43</v>
      </c>
      <c r="B7" s="1">
        <v>1</v>
      </c>
      <c r="C7" s="28">
        <v>2200</v>
      </c>
      <c r="D7" s="28">
        <f>(C7-B7)*B3</f>
        <v>219900</v>
      </c>
      <c r="E7" s="28">
        <f>D7*C2</f>
        <v>26388</v>
      </c>
      <c r="F7" s="28">
        <f t="shared" ref="F7:F16" si="0">C7-E7</f>
        <v>-24188</v>
      </c>
    </row>
    <row r="8" spans="1:6" x14ac:dyDescent="0.25">
      <c r="A8" s="1" t="s">
        <v>122</v>
      </c>
      <c r="B8" s="1">
        <v>1</v>
      </c>
      <c r="C8" s="28">
        <v>5000</v>
      </c>
      <c r="D8" s="28">
        <f>(C8-B8)*B3</f>
        <v>499900</v>
      </c>
      <c r="E8" s="28">
        <f>D8*D2</f>
        <v>74985</v>
      </c>
      <c r="F8" s="28">
        <f t="shared" si="0"/>
        <v>-69985</v>
      </c>
    </row>
    <row r="9" spans="1:6" x14ac:dyDescent="0.25">
      <c r="A9" s="1" t="s">
        <v>123</v>
      </c>
      <c r="B9" s="1">
        <v>2</v>
      </c>
      <c r="C9" s="28">
        <v>10000</v>
      </c>
      <c r="D9" s="28">
        <f>(C9-B9)*B3</f>
        <v>999800</v>
      </c>
      <c r="E9" s="28">
        <f>D9*F2</f>
        <v>299940</v>
      </c>
      <c r="F9" s="28">
        <f t="shared" si="0"/>
        <v>-289940</v>
      </c>
    </row>
    <row r="10" spans="1:6" x14ac:dyDescent="0.25">
      <c r="A10" s="1" t="s">
        <v>124</v>
      </c>
      <c r="B10" s="1">
        <v>1</v>
      </c>
      <c r="C10" s="28">
        <v>3000</v>
      </c>
      <c r="D10" s="28">
        <f>(C10-B10)*B3</f>
        <v>299900</v>
      </c>
      <c r="E10" s="28">
        <f>D10*C2</f>
        <v>35988</v>
      </c>
      <c r="F10" s="28">
        <f t="shared" si="0"/>
        <v>-32988</v>
      </c>
    </row>
    <row r="11" spans="1:6" x14ac:dyDescent="0.25">
      <c r="A11" s="1" t="s">
        <v>44</v>
      </c>
      <c r="B11" s="1">
        <v>3</v>
      </c>
      <c r="C11" s="28">
        <v>5000</v>
      </c>
      <c r="D11" s="28">
        <f>(C11-B11)*B3</f>
        <v>499700</v>
      </c>
      <c r="E11" s="28">
        <f>D11*D2</f>
        <v>74955</v>
      </c>
      <c r="F11" s="28">
        <f t="shared" si="0"/>
        <v>-69955</v>
      </c>
    </row>
    <row r="12" spans="1:6" x14ac:dyDescent="0.25">
      <c r="A12" s="1" t="s">
        <v>125</v>
      </c>
      <c r="B12" s="1">
        <v>2</v>
      </c>
      <c r="C12" s="28">
        <v>6000</v>
      </c>
      <c r="D12" s="28">
        <f>(C12-B12)*B3</f>
        <v>599800</v>
      </c>
      <c r="E12" s="28">
        <f>D12*E2</f>
        <v>119960</v>
      </c>
      <c r="F12" s="28">
        <f t="shared" si="0"/>
        <v>-113960</v>
      </c>
    </row>
    <row r="13" spans="1:6" x14ac:dyDescent="0.25">
      <c r="A13" s="1" t="s">
        <v>126</v>
      </c>
      <c r="B13" s="1">
        <v>1</v>
      </c>
      <c r="C13" s="28">
        <v>5500</v>
      </c>
      <c r="D13" s="28">
        <f>(C13-B13)*B3</f>
        <v>549900</v>
      </c>
      <c r="E13" s="28">
        <f>D13*D2</f>
        <v>82485</v>
      </c>
      <c r="F13" s="28">
        <f t="shared" si="0"/>
        <v>-76985</v>
      </c>
    </row>
    <row r="14" spans="1:6" x14ac:dyDescent="0.25">
      <c r="A14" s="1" t="s">
        <v>127</v>
      </c>
      <c r="B14" s="1">
        <v>2</v>
      </c>
      <c r="C14" s="28">
        <v>7500</v>
      </c>
      <c r="D14" s="28">
        <f>(C14-B14)*B3</f>
        <v>749800</v>
      </c>
      <c r="E14" s="28">
        <f>D14*E2</f>
        <v>149960</v>
      </c>
      <c r="F14" s="28">
        <f t="shared" si="0"/>
        <v>-142460</v>
      </c>
    </row>
    <row r="15" spans="1:6" x14ac:dyDescent="0.25">
      <c r="A15" s="1" t="s">
        <v>128</v>
      </c>
      <c r="B15" s="1">
        <v>2</v>
      </c>
      <c r="C15" s="28">
        <v>7000</v>
      </c>
      <c r="D15" s="28">
        <f>(C15-B15)*B3</f>
        <v>699800</v>
      </c>
      <c r="E15" s="28">
        <f>D15*E2</f>
        <v>139960</v>
      </c>
      <c r="F15" s="28">
        <f t="shared" si="0"/>
        <v>-132960</v>
      </c>
    </row>
    <row r="16" spans="1:6" x14ac:dyDescent="0.25">
      <c r="A16" s="1" t="s">
        <v>129</v>
      </c>
      <c r="B16" s="1">
        <v>1</v>
      </c>
      <c r="C16" s="28">
        <v>3000</v>
      </c>
      <c r="D16" s="28">
        <f>(C16-B16)*B3</f>
        <v>299900</v>
      </c>
      <c r="E16" s="28">
        <f>D16*C2</f>
        <v>35988</v>
      </c>
      <c r="F16" s="28">
        <f t="shared" si="0"/>
        <v>-32988</v>
      </c>
    </row>
  </sheetData>
  <mergeCells count="1">
    <mergeCell ref="A5:F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60" zoomScaleNormal="160" workbookViewId="0">
      <selection activeCell="C2" sqref="C2:E2"/>
    </sheetView>
  </sheetViews>
  <sheetFormatPr defaultRowHeight="15" x14ac:dyDescent="0.25"/>
  <cols>
    <col min="1" max="3" width="12.140625" customWidth="1"/>
    <col min="4" max="4" width="11.5703125" customWidth="1"/>
    <col min="5" max="5" width="13.28515625" customWidth="1"/>
    <col min="6" max="6" width="10.7109375" customWidth="1"/>
    <col min="7" max="7" width="12.85546875" customWidth="1"/>
    <col min="8" max="8" width="13.5703125" customWidth="1"/>
  </cols>
  <sheetData>
    <row r="1" spans="1:8" x14ac:dyDescent="0.25">
      <c r="A1" s="46" t="s">
        <v>132</v>
      </c>
      <c r="B1" s="1">
        <v>100</v>
      </c>
    </row>
    <row r="2" spans="1:8" x14ac:dyDescent="0.25">
      <c r="B2" s="1"/>
      <c r="C2" s="73" t="s">
        <v>10</v>
      </c>
      <c r="D2" s="73"/>
      <c r="E2" s="73"/>
    </row>
    <row r="3" spans="1:8" ht="89.25" customHeight="1" x14ac:dyDescent="0.25">
      <c r="A3" s="17" t="s">
        <v>71</v>
      </c>
      <c r="B3" s="17" t="s">
        <v>130</v>
      </c>
      <c r="C3" s="19" t="s">
        <v>117</v>
      </c>
      <c r="D3" s="19" t="s">
        <v>119</v>
      </c>
      <c r="E3" s="19" t="s">
        <v>133</v>
      </c>
      <c r="F3" s="19" t="s">
        <v>134</v>
      </c>
      <c r="G3" s="19" t="s">
        <v>135</v>
      </c>
      <c r="H3" s="19" t="s">
        <v>136</v>
      </c>
    </row>
    <row r="4" spans="1:8" x14ac:dyDescent="0.25">
      <c r="A4" s="12" t="s">
        <v>44</v>
      </c>
      <c r="B4" s="48">
        <v>5000</v>
      </c>
      <c r="C4" s="12">
        <v>2</v>
      </c>
      <c r="D4" s="48">
        <f>B4-(B1*2)-C4*(B1*2)</f>
        <v>4400</v>
      </c>
      <c r="E4" s="48">
        <f>0.13*D4</f>
        <v>572</v>
      </c>
      <c r="F4" s="48">
        <f>0.1*D4</f>
        <v>440</v>
      </c>
      <c r="G4" s="48">
        <f>0.2*D4</f>
        <v>880</v>
      </c>
      <c r="H4" s="48">
        <f>B4-E4-F4-G4</f>
        <v>3108</v>
      </c>
    </row>
    <row r="5" spans="1:8" x14ac:dyDescent="0.25">
      <c r="A5" s="12" t="s">
        <v>43</v>
      </c>
      <c r="B5" s="48">
        <v>2000</v>
      </c>
      <c r="C5" s="12">
        <v>1</v>
      </c>
      <c r="D5" s="48">
        <f>B5-(B1*2)-C5*(B1*2)</f>
        <v>1600</v>
      </c>
      <c r="E5" s="48">
        <f>0.13*D5</f>
        <v>208</v>
      </c>
      <c r="F5" s="48">
        <f>0.1*D5</f>
        <v>160</v>
      </c>
      <c r="G5" s="48">
        <f>0.2*D5</f>
        <v>320</v>
      </c>
      <c r="H5" s="48">
        <f>B5-E5-F5-G5</f>
        <v>1312</v>
      </c>
    </row>
    <row r="6" spans="1:8" x14ac:dyDescent="0.25">
      <c r="A6" s="12" t="s">
        <v>131</v>
      </c>
      <c r="B6" s="48">
        <v>300</v>
      </c>
      <c r="C6" s="12">
        <v>5</v>
      </c>
      <c r="D6" s="48">
        <v>0</v>
      </c>
      <c r="E6" s="48">
        <f>0.13*D6</f>
        <v>0</v>
      </c>
      <c r="F6" s="48">
        <f>0.1*D6</f>
        <v>0</v>
      </c>
      <c r="G6" s="48">
        <f>0.2*D6</f>
        <v>0</v>
      </c>
      <c r="H6" s="48">
        <f>B5-E5-F5-G5</f>
        <v>1312</v>
      </c>
    </row>
  </sheetData>
  <mergeCells count="1">
    <mergeCell ref="C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zoomScaleNormal="100" workbookViewId="0">
      <selection activeCell="M50" sqref="M50"/>
    </sheetView>
  </sheetViews>
  <sheetFormatPr defaultRowHeight="15" x14ac:dyDescent="0.25"/>
  <cols>
    <col min="1" max="1" width="4.42578125" customWidth="1"/>
    <col min="2" max="2" width="18.28515625" customWidth="1"/>
    <col min="4" max="5" width="7.5703125" customWidth="1"/>
    <col min="8" max="8" width="9.28515625" customWidth="1"/>
    <col min="11" max="11" width="9.28515625" customWidth="1"/>
    <col min="12" max="12" width="12.7109375" customWidth="1"/>
    <col min="13" max="13" width="13" customWidth="1"/>
  </cols>
  <sheetData>
    <row r="1" spans="1:13" ht="30.75" customHeight="1" x14ac:dyDescent="0.25">
      <c r="A1" s="58" t="s">
        <v>12</v>
      </c>
      <c r="B1" s="58" t="s">
        <v>71</v>
      </c>
      <c r="C1" s="77" t="s">
        <v>140</v>
      </c>
      <c r="D1" s="78"/>
      <c r="E1" s="79"/>
      <c r="F1" s="77" t="s">
        <v>139</v>
      </c>
      <c r="G1" s="78"/>
      <c r="H1" s="79"/>
      <c r="I1" s="77" t="s">
        <v>138</v>
      </c>
      <c r="J1" s="78"/>
      <c r="K1" s="79"/>
      <c r="L1" s="77" t="s">
        <v>137</v>
      </c>
      <c r="M1" s="79"/>
    </row>
    <row r="2" spans="1:13" x14ac:dyDescent="0.25">
      <c r="A2" s="59">
        <v>1</v>
      </c>
      <c r="B2" s="60" t="s">
        <v>141</v>
      </c>
      <c r="C2" s="59">
        <v>20</v>
      </c>
      <c r="D2" s="59">
        <v>120</v>
      </c>
      <c r="E2" s="59">
        <v>2400</v>
      </c>
      <c r="F2" s="59">
        <v>15</v>
      </c>
      <c r="G2" s="59">
        <v>240</v>
      </c>
      <c r="H2" s="59">
        <v>3600</v>
      </c>
      <c r="I2" s="59">
        <v>12</v>
      </c>
      <c r="J2" s="59">
        <v>330</v>
      </c>
      <c r="K2" s="59">
        <v>3960</v>
      </c>
      <c r="L2" s="59">
        <v>47</v>
      </c>
      <c r="M2" s="59">
        <v>6047</v>
      </c>
    </row>
    <row r="3" spans="1:13" x14ac:dyDescent="0.25">
      <c r="A3" s="59">
        <v>2</v>
      </c>
      <c r="B3" s="60" t="s">
        <v>142</v>
      </c>
      <c r="C3" s="59">
        <v>44</v>
      </c>
      <c r="D3" s="59">
        <v>75</v>
      </c>
      <c r="E3" s="59">
        <v>3300</v>
      </c>
      <c r="F3" s="59">
        <v>35</v>
      </c>
      <c r="G3" s="59">
        <v>85</v>
      </c>
      <c r="H3" s="59">
        <v>2975</v>
      </c>
      <c r="I3" s="59">
        <v>55</v>
      </c>
      <c r="J3" s="59">
        <v>100</v>
      </c>
      <c r="K3" s="59">
        <v>5500</v>
      </c>
      <c r="L3" s="59">
        <v>134</v>
      </c>
      <c r="M3" s="59">
        <v>6409</v>
      </c>
    </row>
    <row r="4" spans="1:13" x14ac:dyDescent="0.25">
      <c r="A4" s="59">
        <v>3</v>
      </c>
      <c r="B4" s="60" t="s">
        <v>143</v>
      </c>
      <c r="C4" s="59">
        <v>19</v>
      </c>
      <c r="D4" s="59">
        <v>200</v>
      </c>
      <c r="E4" s="59">
        <v>3800</v>
      </c>
      <c r="F4" s="59">
        <v>22</v>
      </c>
      <c r="G4" s="59">
        <v>220</v>
      </c>
      <c r="H4" s="59">
        <v>4840</v>
      </c>
      <c r="I4" s="59">
        <v>32</v>
      </c>
      <c r="J4" s="59">
        <v>300</v>
      </c>
      <c r="K4" s="59">
        <v>9600</v>
      </c>
      <c r="L4" s="59">
        <v>73</v>
      </c>
      <c r="M4" s="59">
        <v>8713</v>
      </c>
    </row>
    <row r="5" spans="1:13" x14ac:dyDescent="0.25">
      <c r="A5" s="59">
        <v>4</v>
      </c>
      <c r="B5" s="60" t="s">
        <v>144</v>
      </c>
      <c r="C5" s="59">
        <v>6</v>
      </c>
      <c r="D5" s="59">
        <v>45</v>
      </c>
      <c r="E5" s="59">
        <v>270</v>
      </c>
      <c r="F5" s="59">
        <v>7</v>
      </c>
      <c r="G5" s="59">
        <v>55</v>
      </c>
      <c r="H5" s="59">
        <v>385</v>
      </c>
      <c r="I5" s="59">
        <v>4</v>
      </c>
      <c r="J5" s="59">
        <v>60</v>
      </c>
      <c r="K5" s="59">
        <v>240</v>
      </c>
      <c r="L5" s="59">
        <v>17</v>
      </c>
      <c r="M5" s="59">
        <v>672</v>
      </c>
    </row>
    <row r="6" spans="1:13" x14ac:dyDescent="0.25">
      <c r="A6" s="59"/>
      <c r="B6" s="59" t="s">
        <v>145</v>
      </c>
      <c r="C6" s="59">
        <f t="shared" ref="C6:M6" si="0">AVERAGE(C2:C5)</f>
        <v>22.25</v>
      </c>
      <c r="D6" s="59">
        <f t="shared" si="0"/>
        <v>110</v>
      </c>
      <c r="E6" s="59">
        <f t="shared" si="0"/>
        <v>2442.5</v>
      </c>
      <c r="F6" s="59">
        <f t="shared" si="0"/>
        <v>19.75</v>
      </c>
      <c r="G6" s="59">
        <f t="shared" si="0"/>
        <v>150</v>
      </c>
      <c r="H6" s="59">
        <f t="shared" si="0"/>
        <v>2950</v>
      </c>
      <c r="I6" s="59">
        <f t="shared" si="0"/>
        <v>25.75</v>
      </c>
      <c r="J6" s="59">
        <f t="shared" si="0"/>
        <v>197.5</v>
      </c>
      <c r="K6" s="59">
        <f t="shared" si="0"/>
        <v>4825</v>
      </c>
      <c r="L6" s="59">
        <f t="shared" si="0"/>
        <v>67.75</v>
      </c>
      <c r="M6" s="59">
        <f t="shared" si="0"/>
        <v>5460.25</v>
      </c>
    </row>
    <row r="7" spans="1:13" x14ac:dyDescent="0.25">
      <c r="A7" s="59"/>
      <c r="B7" s="59" t="s">
        <v>86</v>
      </c>
      <c r="C7" s="59">
        <f t="shared" ref="C7:M7" si="1">SUM(C2:C5)</f>
        <v>89</v>
      </c>
      <c r="D7" s="59">
        <f t="shared" si="1"/>
        <v>440</v>
      </c>
      <c r="E7" s="59">
        <f t="shared" si="1"/>
        <v>9770</v>
      </c>
      <c r="F7" s="59">
        <f t="shared" si="1"/>
        <v>79</v>
      </c>
      <c r="G7" s="59">
        <f t="shared" si="1"/>
        <v>600</v>
      </c>
      <c r="H7" s="59">
        <f t="shared" si="1"/>
        <v>11800</v>
      </c>
      <c r="I7" s="59">
        <f t="shared" si="1"/>
        <v>103</v>
      </c>
      <c r="J7" s="59">
        <f t="shared" si="1"/>
        <v>790</v>
      </c>
      <c r="K7" s="59">
        <f t="shared" si="1"/>
        <v>19300</v>
      </c>
      <c r="L7" s="59">
        <f t="shared" si="1"/>
        <v>271</v>
      </c>
      <c r="M7" s="59">
        <f t="shared" si="1"/>
        <v>21841</v>
      </c>
    </row>
  </sheetData>
  <mergeCells count="4">
    <mergeCell ref="C1:E1"/>
    <mergeCell ref="F1:H1"/>
    <mergeCell ref="I1:K1"/>
    <mergeCell ref="L1:M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лаб 1</vt:lpstr>
      <vt:lpstr>лаб 3</vt:lpstr>
      <vt:lpstr>лаб 4</vt:lpstr>
      <vt:lpstr>Лаб 5</vt:lpstr>
      <vt:lpstr>Лаб 6</vt:lpstr>
      <vt:lpstr>Лаб 7</vt:lpstr>
      <vt:lpstr>Лаб 8</vt:lpstr>
      <vt:lpstr>Лаб 10</vt:lpstr>
      <vt:lpstr>Лаб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благов</dc:creator>
  <cp:lastModifiedBy>Андрей Кортавченко</cp:lastModifiedBy>
  <dcterms:created xsi:type="dcterms:W3CDTF">2021-06-24T08:48:47Z</dcterms:created>
  <dcterms:modified xsi:type="dcterms:W3CDTF">2021-06-25T10:48:52Z</dcterms:modified>
</cp:coreProperties>
</file>