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3325f57cbbe622/SKOLEARBEID/Master/MasterOPPGAVE/julialange kode til masteroppgave/_input/"/>
    </mc:Choice>
  </mc:AlternateContent>
  <xr:revisionPtr revIDLastSave="176" documentId="8_{7696E0A4-7455-4CF4-88F8-3006FA44D15C}" xr6:coauthVersionLast="47" xr6:coauthVersionMax="47" xr10:uidLastSave="{8DC97364-AF44-4CDF-9DDE-DD6C8D2B6701}"/>
  <bookViews>
    <workbookView xWindow="-120" yWindow="-120" windowWidth="38640" windowHeight="21120" xr2:uid="{7180C01F-BAB0-43C4-8B6A-D12813804A36}"/>
  </bookViews>
  <sheets>
    <sheet name="Datasheet" sheetId="1" r:id="rId1"/>
    <sheet name="Calculations" sheetId="2" r:id="rId2"/>
    <sheet name="monte carlo ru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9" i="1"/>
  <c r="F43" i="1"/>
  <c r="F44" i="1"/>
  <c r="F4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6" i="1"/>
  <c r="F47" i="1"/>
  <c r="C3" i="3"/>
  <c r="B3" i="3"/>
  <c r="J26" i="1"/>
  <c r="J25" i="1"/>
  <c r="J13" i="1"/>
  <c r="J14" i="1"/>
  <c r="J40" i="1"/>
  <c r="J39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sharedStrings.xml><?xml version="1.0" encoding="utf-8"?>
<sst xmlns="http://schemas.openxmlformats.org/spreadsheetml/2006/main" count="480" uniqueCount="162">
  <si>
    <t>specifications</t>
  </si>
  <si>
    <t>Data</t>
  </si>
  <si>
    <t>Intervaller:</t>
  </si>
  <si>
    <t>forklaring: vi ser på hva intervallene feks de faktiske kostnadene blir, I prosent over / under det manufakturer lover, feks det blir lovet 1 milliard euro investeringskostnad men koster 1,2 eller bygget på 7 men brukte 9 år</t>
  </si>
  <si>
    <t>Country</t>
  </si>
  <si>
    <t>Reactor</t>
  </si>
  <si>
    <t>Type</t>
  </si>
  <si>
    <t>Capacity factor (%)</t>
  </si>
  <si>
    <t>WACC (real %)</t>
  </si>
  <si>
    <t>Source</t>
  </si>
  <si>
    <t>BWRX-300</t>
  </si>
  <si>
    <t>BWR</t>
  </si>
  <si>
    <t>USA/JAPAN</t>
  </si>
  <si>
    <t>PWR</t>
  </si>
  <si>
    <t>UK-SMR</t>
  </si>
  <si>
    <t>SMR-160</t>
  </si>
  <si>
    <t>SMART</t>
  </si>
  <si>
    <t>NuScale</t>
  </si>
  <si>
    <t>KLT-40S</t>
  </si>
  <si>
    <t>CAREM</t>
  </si>
  <si>
    <t>EM2</t>
  </si>
  <si>
    <t>HTR-PM</t>
  </si>
  <si>
    <t>PBMR-400</t>
  </si>
  <si>
    <t>ARC-100</t>
  </si>
  <si>
    <t>CEFR</t>
  </si>
  <si>
    <t>4S</t>
  </si>
  <si>
    <t>IMSR (300)</t>
  </si>
  <si>
    <t>SSR-W</t>
  </si>
  <si>
    <t>e-Vinci</t>
  </si>
  <si>
    <t>Brest-OD-300</t>
  </si>
  <si>
    <t>store kraftverk</t>
  </si>
  <si>
    <t>Project</t>
  </si>
  <si>
    <t>RITM-200M</t>
  </si>
  <si>
    <t>ACPR-50S</t>
  </si>
  <si>
    <t>HTR/GFR</t>
  </si>
  <si>
    <t>HTR</t>
  </si>
  <si>
    <t>HTGR</t>
  </si>
  <si>
    <t>SFR</t>
  </si>
  <si>
    <t>MSR</t>
  </si>
  <si>
    <t>MSFR</t>
  </si>
  <si>
    <t>MR</t>
  </si>
  <si>
    <t>Investment cost [USD2020/MWe]</t>
  </si>
  <si>
    <t>hentet fra uncertainties</t>
  </si>
  <si>
    <t>LFR</t>
  </si>
  <si>
    <t>Capacity (MWe)</t>
  </si>
  <si>
    <t>USA</t>
  </si>
  <si>
    <t>Clinton-1</t>
  </si>
  <si>
    <t>Hope-Creek</t>
  </si>
  <si>
    <t>Riverbend-1</t>
  </si>
  <si>
    <t>FIN</t>
  </si>
  <si>
    <t>Olkiluoto-3</t>
  </si>
  <si>
    <t>EPR (PWR)</t>
  </si>
  <si>
    <t>FRZ</t>
  </si>
  <si>
    <t>Flamanville-3</t>
  </si>
  <si>
    <t>UK</t>
  </si>
  <si>
    <t>Hinkley Point C-1</t>
  </si>
  <si>
    <t>EPR-1750</t>
  </si>
  <si>
    <t>Hinkley Point C-2</t>
  </si>
  <si>
    <t>Vogtle-3</t>
  </si>
  <si>
    <t>AP1000</t>
  </si>
  <si>
    <t>Vogtle-4</t>
  </si>
  <si>
    <t>KOR</t>
  </si>
  <si>
    <t>Shin Kori 3</t>
  </si>
  <si>
    <t>APR1400</t>
  </si>
  <si>
    <t>Shin Kori 4</t>
  </si>
  <si>
    <t>CHI</t>
  </si>
  <si>
    <t>Sanmen-1</t>
  </si>
  <si>
    <t>Sanmen-2</t>
  </si>
  <si>
    <t>Taishan-1</t>
  </si>
  <si>
    <t>Taishan-2</t>
  </si>
  <si>
    <t>RUS</t>
  </si>
  <si>
    <t>Novovoronezh II-1</t>
  </si>
  <si>
    <t>VVER1200 (PWR)</t>
  </si>
  <si>
    <t>Novovoronezh II-2</t>
  </si>
  <si>
    <t>Fort St. Vrain</t>
  </si>
  <si>
    <t>Peach Bottom-1</t>
  </si>
  <si>
    <t>Beloyarsk-3</t>
  </si>
  <si>
    <t>BN-800 (SFR)</t>
  </si>
  <si>
    <t>Superphénix</t>
  </si>
  <si>
    <t>source for investment cost</t>
  </si>
  <si>
    <t>Uncertainties in estimating production costs of future nuclear technologies: A model-based analysis of small modular reactors - ScienceDirect</t>
  </si>
  <si>
    <t>source til capacity</t>
  </si>
  <si>
    <t>ikke hentet</t>
  </si>
  <si>
    <t>Gross Capacity (MWe)</t>
  </si>
  <si>
    <t>Net Capacity (Mwe)</t>
  </si>
  <si>
    <t>CHINA</t>
  </si>
  <si>
    <t>KOR/SAUDI</t>
  </si>
  <si>
    <t>ARGENTINA</t>
  </si>
  <si>
    <t>JAPAN</t>
  </si>
  <si>
    <t>SOUTH AFR</t>
  </si>
  <si>
    <t>canada</t>
  </si>
  <si>
    <t>Canada</t>
  </si>
  <si>
    <t>Russia</t>
  </si>
  <si>
    <t>China</t>
  </si>
  <si>
    <t>source</t>
  </si>
  <si>
    <t>ias smr module 2024 / 2022</t>
  </si>
  <si>
    <t>ias smr module booklet 2024 / 2022 og uncertainties</t>
  </si>
  <si>
    <t>Investment cost [USD2020/kW]</t>
  </si>
  <si>
    <t xml:space="preserve">bytte ut new industrial building construction factor med norsk byggeindeks (ppi), er dette robust? </t>
  </si>
  <si>
    <t>FOAK/NOAK*</t>
  </si>
  <si>
    <t>Capacity (net MWe)</t>
  </si>
  <si>
    <t>OCC (USD2020/kW)</t>
  </si>
  <si>
    <t>Lifetime (y)</t>
  </si>
  <si>
    <t>OPEX fixed (USD2020/MW-yr)</t>
  </si>
  <si>
    <t>OPEX variable (USD2020/MWh)</t>
  </si>
  <si>
    <t>Fuel (USD2020/MWh)</t>
  </si>
  <si>
    <t>Waste (USD2020/MWh)</t>
  </si>
  <si>
    <t>Decom (% of CAPEX)</t>
  </si>
  <si>
    <t>Year</t>
  </si>
  <si>
    <t>—</t>
  </si>
  <si>
    <t>Weibezahn 2023</t>
  </si>
  <si>
    <t>UK-SMR (RR)</t>
  </si>
  <si>
    <t>Parameter</t>
  </si>
  <si>
    <t>range</t>
  </si>
  <si>
    <t>distribution</t>
  </si>
  <si>
    <t>Number of simulation runs N</t>
  </si>
  <si>
    <t>Weighted average cost of capital (WACC)</t>
  </si>
  <si>
    <t>Capacity Factor</t>
  </si>
  <si>
    <t>Construction delay  / overrun time</t>
  </si>
  <si>
    <t>[0.04 , 0.15]</t>
  </si>
  <si>
    <t>uniform?</t>
  </si>
  <si>
    <t>triangular?</t>
  </si>
  <si>
    <t>xx</t>
  </si>
  <si>
    <t>-</t>
  </si>
  <si>
    <t>WACC vil være scenariobasert, logisk med lavere wacc dersom det er smr og større wacc for større kraftverk</t>
  </si>
  <si>
    <t>ser for oss problemer I oppstart (som okolutilo 3) men at det stabiliserer seg rundt 90% men de lover 95%, usa flåten er på 92%, må justere rangen og begrunne valg av triangulær</t>
  </si>
  <si>
    <t>[3 , 5 , 8]</t>
  </si>
  <si>
    <t xml:space="preserve">[0.75 , 0.9, 0.95 </t>
  </si>
  <si>
    <t>average electricity price?</t>
  </si>
  <si>
    <t>Investment cost adjusted [USD2025/MWe] (occ)</t>
  </si>
  <si>
    <t>FOAK</t>
  </si>
  <si>
    <t>Weibezahn / EIA</t>
  </si>
  <si>
    <t>Hope Creek</t>
  </si>
  <si>
    <t>Weibezahn</t>
  </si>
  <si>
    <t>FRA</t>
  </si>
  <si>
    <t>NOAK</t>
  </si>
  <si>
    <t>CHN</t>
  </si>
  <si>
    <t>Actual / total build time (y)</t>
  </si>
  <si>
    <t>planned Construction time (y)</t>
  </si>
  <si>
    <t>Shin Kori-4|Saeul-2</t>
  </si>
  <si>
    <t>Shin Kori-3|Saeul-1</t>
  </si>
  <si>
    <t>https://pris.iaea.org/pris/CountryStatistics/ReactorDetails.aspx?current=879&amp;utm_source=chatgpt.com</t>
  </si>
  <si>
    <t>https://www.researchgate.net/publication/267580777_Construction_of_Westinghouse_AP1000_Nuclear_Power_Plants_in_China</t>
  </si>
  <si>
    <t xml:space="preserve">n </t>
  </si>
  <si>
    <t>WACC</t>
  </si>
  <si>
    <t>Capacity factor</t>
  </si>
  <si>
    <t>Delay</t>
  </si>
  <si>
    <t>Superphenix</t>
  </si>
  <si>
    <t>foak</t>
  </si>
  <si>
    <t>noak</t>
  </si>
  <si>
    <t>Capacity (gross)</t>
  </si>
  <si>
    <t>occ</t>
  </si>
  <si>
    <t>Olkiluoto-3-wealer</t>
  </si>
  <si>
    <t>Olkiluoto-3-oecd</t>
  </si>
  <si>
    <t>Flamanville-3-wealer</t>
  </si>
  <si>
    <t>Flamanville-3-oecd</t>
  </si>
  <si>
    <t>Vogtle-3-wealer</t>
  </si>
  <si>
    <t>Vogtle-4-wealer</t>
  </si>
  <si>
    <t>Vogtle-3-oecd</t>
  </si>
  <si>
    <t>Vogtle-4-oecd</t>
  </si>
  <si>
    <t>Fort St. Vrain-doe/eia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</si>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</sst>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  <numFmt numFmtId="165" formatCode="_-* #,##0_-;\-* #,##0_-;_-* &quot;-&quot;??_-;_-@_-"/>
    <numFmt numFmtId="166" formatCode="0.0"/>
  </numFmts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1"/>
    <xf numFmtId="0" fontId="2" fillId="3" borderId="0" xfId="2"/>
    <xf numFmtId="164" fontId="0" fillId="0" borderId="0" xfId="4" applyNumberFormat="1" applyFont="1"/>
    <xf numFmtId="165" fontId="1" fillId="2" borderId="0" xfId="3" applyNumberFormat="1" applyFont="1" applyFill="1"/>
    <xf numFmtId="165" fontId="0" fillId="0" borderId="0" xfId="0" applyNumberFormat="1"/>
    <xf numFmtId="0" fontId="4" fillId="0" borderId="0" xfId="5"/>
    <xf numFmtId="0" fontId="0" fillId="4" borderId="0" xfId="0" applyFill="1"/>
    <xf numFmtId="0" fontId="2" fillId="4" borderId="0" xfId="2" applyFill="1"/>
    <xf numFmtId="0" fontId="0" fillId="5" borderId="0" xfId="0" applyFill="1"/>
    <xf numFmtId="0" fontId="2" fillId="5" borderId="0" xfId="2" applyFill="1"/>
    <xf numFmtId="3" fontId="0" fillId="0" borderId="0" xfId="0" applyNumberFormat="1"/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 wrapText="1"/>
    </xf>
    <xf numFmtId="166" fontId="0" fillId="0" borderId="0" xfId="0" applyNumberFormat="1"/>
    <xf numFmtId="3" fontId="0" fillId="6" borderId="0" xfId="0" applyNumberFormat="1" applyFill="1"/>
    <xf numFmtId="0" fontId="0" fillId="6" borderId="0" xfId="0" applyFill="1"/>
  </cellXfs>
  <cellStyles count="6">
    <cellStyle name="Bad" xfId="2" builtinId="27"/>
    <cellStyle name="Comma" xfId="3" builtinId="3"/>
    <cellStyle name="Currency" xfId="4" builtinId="4"/>
    <cellStyle name="Good" xfId="1" builtinId="26"/>
    <cellStyle name="Hyperlink" xfId="5" builtinId="8"/>
    <cellStyle name="Normal" xfId="0" builtinId="0"/>
  </cellStyles>
  <dxfs count="6"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numFmt numFmtId="165" formatCode="_-* #,##0_-;\-* #,##0_-;_-* &quot;-&quot;??_-;_-@_-"/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  <dxf>
      <numFmt numFmtId="166" formatCode="0.0"/>
    </dxf>
    <dxf>
      <numFmt numFmtId="0" formatCode="General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1255880</xdr:colOff>
      <xdr:row>86</xdr:row>
      <xdr:rowOff>0</xdr:rowOff>
    </xdr:from>
    <xdr:to>
      <xdr:col>15</xdr:col>
      <xdr:colOff>847763</xdr:colOff>
      <xdr:row>115</xdr:row>
      <xdr:rowOff>3918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805C3-4844-E50D-9CCC-151611698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5439" y="14567647"/>
          <a:ext cx="8920780" cy="5420097"/>
        </a:xfrm>
        <a:prstGeom prst="rect">
          <a:avLst/>
        </a:prstGeom>
      </xdr:spPr>
    </xdr:pic>
    <xdr:clientData/>
  </xdr:twoCellAnchor>
  <xdr:twoCellAnchor editAs="oneCell">
    <xdr:from>
      <xdr:col>13</xdr:col>
      <xdr:colOff>531004</xdr:colOff>
      <xdr:row>49</xdr:row>
      <xdr:rowOff>1274</xdr:rowOff>
    </xdr:from>
    <xdr:to>
      <xdr:col>22</xdr:col>
      <xdr:colOff>209150</xdr:colOff>
      <xdr:row>98</xdr:row>
      <xdr:rowOff>123200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A2C3CB-85B3-8F58-AE84-CFA38E425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22311" y="14072297"/>
          <a:ext cx="11137010" cy="9314994"/>
        </a:xfrm>
        <a:prstGeom prst="rect">
          <a:avLst/>
        </a:prstGeom>
      </xdr:spPr>
    </xdr:pic>
    <xdr:clientData/>
  </xdr:twoCellAnchor>
  <xdr:twoCellAnchor editAs="oneCell">
    <xdr:from>
      <xdr:col>8</xdr:col>
      <xdr:colOff>36541</xdr:colOff>
      <xdr:row>84</xdr:row>
      <xdr:rowOff>84044</xdr:rowOff>
    </xdr:from>
    <xdr:to>
      <xdr:col>9</xdr:col>
      <xdr:colOff>1448822</xdr:colOff>
      <xdr:row>103</xdr:row>
      <xdr:rowOff>7913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28F872-81A7-3406-1E91-8DB07D812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15659" y="14278162"/>
          <a:ext cx="3522722" cy="34723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C091FB-B439-465C-9D43-FF31224A7D64}" name="Table2" displayName="Table2" ref="B3:U47" insertRowShift="1" totalsRowShown="0">
  <autoFilter ref="B3:U47" xr:uid="{5DC091FB-B439-465C-9D43-FF31224A7D64}"/>
  <tableColumns count="20">
    <tableColumn id="1" xr3:uid="{F92BB8DD-D241-4839-9FAF-66032DFBA1DF}" name="Country"/>
    <tableColumn id="2" xr3:uid="{BE5F5CB4-0A57-4202-B592-12545CA65EB2}" name="Project"/>
    <tableColumn id="3" xr3:uid="{60046BCD-9F9A-48AA-89B5-AE316615AA65}" name="Type"/>
    <tableColumn id="16" xr3:uid="{46D5B3A7-82B4-4B9A-BAC8-0B6CA580863A}" name="FOAK/NOAK*"/>
    <tableColumn id="20" xr3:uid="{B0E19595-FC54-4C41-8AD5-FC590E2E0867}" name="Scale" dataDxfId="5">
      <calculatedColumnFormula>IF(Table2[[#This Row],[Capacity (net MWe)]]&lt;=50,"Micro",IF(Table2[[#This Row],[Capacity (net MWe)]]&lt;=500,"SMR","Large"))</calculatedColumnFormula>
    </tableColumn>
    <tableColumn id="4" xr3:uid="{F673ACE9-17A3-418F-95E2-3D57C80635AE}" name="Capacity (gross)"/>
    <tableColumn id="5" xr3:uid="{EBD7A4AB-217C-4F30-9C8C-10D3DCBB1CF8}" name="Capacity (net MWe)"/>
    <tableColumn id="6" xr3:uid="{C68D4286-8002-4927-A37D-913C16FDDCDC}" name="OCC (USD2020/kW)"/>
    <tableColumn id="7" xr3:uid="{0DDB8280-26C2-414A-97C9-B5E58B05F984}" name="planned Construction time (y)" dataDxfId="4"/>
    <tableColumn id="19" xr3:uid="{030A9AEC-2CE4-495A-81CC-E66C49708DCD}" name="Actual / total build time (y)" dataDxfId="3"/>
    <tableColumn id="8" xr3:uid="{10CB5761-79C5-4883-879F-E339F0096B08}" name="Lifetime (y)"/>
    <tableColumn id="9" xr3:uid="{D368D5D8-E16F-4F9A-8EE2-94A2BB4AFD90}" name="Capacity factor (%)"/>
    <tableColumn id="10" xr3:uid="{6096C3E3-4466-42E9-B93D-DB781D029E1B}" name="WACC (real %)"/>
    <tableColumn id="11" xr3:uid="{AF94017F-19BA-4C85-989F-C4991FC8DB92}" name="OPEX fixed (USD2020/MW-yr)"/>
    <tableColumn id="12" xr3:uid="{9FBD497D-93AE-4DA6-BB28-62105E15001C}" name="OPEX variable (USD2020/MWh)"/>
    <tableColumn id="13" xr3:uid="{DF71A38F-C60A-4154-8DF3-56D7A37367E5}" name="Fuel (USD2020/MWh)"/>
    <tableColumn id="14" xr3:uid="{F25DEC50-AF34-45F1-BDFF-4448D82043E2}" name="Waste (USD2020/MWh)"/>
    <tableColumn id="15" xr3:uid="{9583958C-805F-498D-87D6-E8CACED18DF2}" name="Decom (% of CAPEX)"/>
    <tableColumn id="17" xr3:uid="{4DBF9AE1-2F7F-4D27-B474-D847FDC4CE29}" name="Source"/>
    <tableColumn id="18" xr3:uid="{AA291BFC-326D-4669-AD23-EE2A9A1178F1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1A206-B781-4635-A5B8-1A64CD1AB5AA}" name="Table1" displayName="Table1" ref="B51:H70" totalsRowShown="0" headerRowDxfId="2">
  <autoFilter ref="B51:H70" xr:uid="{66B1A206-B781-4635-A5B8-1A64CD1AB5AA}"/>
  <tableColumns count="7">
    <tableColumn id="1" xr3:uid="{C1725586-8E23-41DA-9DA0-5A6034105DE8}" name="Country"/>
    <tableColumn id="2" xr3:uid="{0BDDD1E8-3933-4B65-AC82-131AA91A4D50}" name="Project"/>
    <tableColumn id="3" xr3:uid="{3118C878-52F9-44DA-9A27-703337D1E664}" name="Type"/>
    <tableColumn id="4" xr3:uid="{35ED2164-548C-43CE-A4A8-B43380ACE736}" name="Gross Capacity (MWe)"/>
    <tableColumn id="5" xr3:uid="{06D3B4B1-2470-44FD-8FD5-865DD3C8AAD5}" name="Net Capacity (Mwe)"/>
    <tableColumn id="6" xr3:uid="{955673E6-8628-4844-80CA-AABAC6573A12}" name="Investment cost [USD2020/MWe]" dataDxfId="1" dataCellStyle="Comma"/>
    <tableColumn id="7" xr3:uid="{9C2F9C61-4F41-4636-B001-2259C0EFEF1D}" name="Investment cost adjusted [USD2025/MWe] (occ)" dataDxfId="0">
      <calculatedColumnFormula>(Table1[[#This Row],[Investment cost '[USD2020/MWe']]]*Table1[[#This Row],[Gross Capacity (MWe)]])/Table1[[#This Row],[Net Capacity (Mwe)]]*1.15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54ACF0-3158-43DE-8952-BEC2A35222D0}" name="Table3" displayName="Table3" ref="B5:D13" totalsRowShown="0">
  <autoFilter ref="B5:D13" xr:uid="{ED54ACF0-3158-43DE-8952-BEC2A35222D0}"/>
  <tableColumns count="3">
    <tableColumn id="1" xr3:uid="{63EE7E53-9F20-4292-8F28-5C816F39C632}" name="Parameter"/>
    <tableColumn id="2" xr3:uid="{439AD78B-94F5-4682-B60E-C11C4453809E}" name="range"/>
    <tableColumn id="3" xr3:uid="{41C76BE6-04FC-418A-B9D8-45390061A54F}" name="distrib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pris.iaea.org/pris/CountryStatistics/ReactorDetails.aspx?current=879&amp;utm_source=chatgpt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sciencedirect.com/science/article/pii/S0360544223015980" TargetMode="External"/><Relationship Id="rId1" Type="http://schemas.openxmlformats.org/officeDocument/2006/relationships/hyperlink" Target="https://www.sciencedirect.com/science/article/pii/S036054422301598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esearchgate.net/publication/267580777_Construction_of_Westinghouse_AP1000_Nuclear_Power_Plants_in_Chin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DE10-412D-496D-8B2B-02AB797BE9C4}">
  <dimension ref="B1:V136"/>
  <sheetViews>
    <sheetView tabSelected="1" zoomScale="85" zoomScaleNormal="85" workbookViewId="0">
      <selection activeCell="O4" sqref="O4"/>
    </sheetView>
  </sheetViews>
  <sheetFormatPr defaultColWidth="12.28515625" defaultRowHeight="15" x14ac:dyDescent="0.25"/>
  <cols>
    <col min="1" max="1" width="3.140625" customWidth="1"/>
    <col min="2" max="2" width="12.140625" bestFit="1" customWidth="1"/>
    <col min="3" max="3" width="18.5703125" customWidth="1"/>
    <col min="4" max="4" width="16.42578125" customWidth="1"/>
    <col min="5" max="5" width="13" bestFit="1" customWidth="1"/>
    <col min="6" max="6" width="27.7109375" customWidth="1"/>
    <col min="7" max="7" width="21.7109375" customWidth="1"/>
    <col min="8" max="8" width="27.5703125" customWidth="1"/>
    <col min="9" max="9" width="30.28515625" customWidth="1"/>
    <col min="10" max="10" width="38" customWidth="1"/>
    <col min="11" max="11" width="19.140625" bestFit="1" customWidth="1"/>
    <col min="12" max="12" width="15.140625" bestFit="1" customWidth="1"/>
    <col min="13" max="13" width="20.42578125" bestFit="1" customWidth="1"/>
    <col min="14" max="14" width="22.42578125" bestFit="1" customWidth="1"/>
    <col min="15" max="15" width="18.28515625" bestFit="1" customWidth="1"/>
    <col min="16" max="16" width="21.140625" bestFit="1" customWidth="1"/>
    <col min="17" max="17" width="34.42578125" bestFit="1" customWidth="1"/>
    <col min="18" max="18" width="14.28515625" bestFit="1" customWidth="1"/>
    <col min="19" max="19" width="16.5703125" bestFit="1" customWidth="1"/>
  </cols>
  <sheetData>
    <row r="1" spans="2:21" x14ac:dyDescent="0.25">
      <c r="B1" t="s">
        <v>1</v>
      </c>
    </row>
    <row r="2" spans="2:21" x14ac:dyDescent="0.25">
      <c r="B2" t="s">
        <v>0</v>
      </c>
    </row>
    <row r="3" spans="2:21" x14ac:dyDescent="0.25">
      <c r="B3" t="s">
        <v>4</v>
      </c>
      <c r="C3" t="s">
        <v>31</v>
      </c>
      <c r="D3" t="s">
        <v>6</v>
      </c>
      <c r="E3" t="s">
        <v>99</v>
      </c>
      <c r="F3" t="s">
        <v>161</v>
      </c>
      <c r="G3" t="s">
        <v>150</v>
      </c>
      <c r="H3" t="s">
        <v>100</v>
      </c>
      <c r="I3" t="s">
        <v>101</v>
      </c>
      <c r="J3" t="s">
        <v>138</v>
      </c>
      <c r="K3" t="s">
        <v>137</v>
      </c>
      <c r="L3" t="s">
        <v>102</v>
      </c>
      <c r="M3" t="s">
        <v>7</v>
      </c>
      <c r="N3" t="s">
        <v>8</v>
      </c>
      <c r="O3" t="s">
        <v>103</v>
      </c>
      <c r="P3" t="s">
        <v>104</v>
      </c>
      <c r="Q3" t="s">
        <v>105</v>
      </c>
      <c r="R3" t="s">
        <v>106</v>
      </c>
      <c r="S3" t="s">
        <v>107</v>
      </c>
      <c r="T3" t="s">
        <v>9</v>
      </c>
      <c r="U3" t="s">
        <v>108</v>
      </c>
    </row>
    <row r="4" spans="2:21" x14ac:dyDescent="0.25">
      <c r="B4" t="s">
        <v>12</v>
      </c>
      <c r="C4" t="s">
        <v>10</v>
      </c>
      <c r="D4" t="s">
        <v>11</v>
      </c>
      <c r="E4" t="s">
        <v>149</v>
      </c>
      <c r="F4" t="str">
        <f>IF(Table2[[#This Row],[Capacity (net MWe)]]&lt;=50,"Micro",IF(Table2[[#This Row],[Capacity (net MWe)]]&lt;=500,"SMR","Large"))</f>
        <v>SMR</v>
      </c>
      <c r="G4">
        <v>300</v>
      </c>
      <c r="H4">
        <v>300</v>
      </c>
      <c r="I4" s="11">
        <v>2250</v>
      </c>
      <c r="J4" s="14">
        <v>3</v>
      </c>
      <c r="K4" t="s">
        <v>123</v>
      </c>
      <c r="L4">
        <v>60</v>
      </c>
      <c r="M4">
        <v>90</v>
      </c>
      <c r="N4" t="s">
        <v>109</v>
      </c>
      <c r="O4" s="15">
        <v>144365</v>
      </c>
      <c r="P4" s="16">
        <v>2.33</v>
      </c>
      <c r="Q4" s="16">
        <v>29.55</v>
      </c>
      <c r="R4" s="16">
        <v>1</v>
      </c>
      <c r="S4">
        <v>15</v>
      </c>
      <c r="T4" t="s">
        <v>110</v>
      </c>
      <c r="U4">
        <v>2020</v>
      </c>
    </row>
    <row r="5" spans="2:21" x14ac:dyDescent="0.25">
      <c r="B5" t="s">
        <v>54</v>
      </c>
      <c r="C5" t="s">
        <v>111</v>
      </c>
      <c r="D5" t="s">
        <v>13</v>
      </c>
      <c r="E5" t="s">
        <v>148</v>
      </c>
      <c r="F5" t="str">
        <f>IF(Table2[[#This Row],[Capacity (net MWe)]]&lt;=50,"Micro",IF(Table2[[#This Row],[Capacity (net MWe)]]&lt;=500,"SMR","Large"))</f>
        <v>SMR</v>
      </c>
      <c r="G5">
        <v>470</v>
      </c>
      <c r="H5">
        <v>443</v>
      </c>
      <c r="I5" s="11">
        <v>5215.9369999999999</v>
      </c>
      <c r="J5" s="14">
        <v>4</v>
      </c>
      <c r="K5" t="s">
        <v>123</v>
      </c>
      <c r="L5">
        <v>60</v>
      </c>
      <c r="M5">
        <v>90</v>
      </c>
      <c r="N5" t="s">
        <v>109</v>
      </c>
      <c r="O5" s="11">
        <v>518242</v>
      </c>
      <c r="P5">
        <v>2.33</v>
      </c>
      <c r="Q5">
        <v>6.23</v>
      </c>
      <c r="R5">
        <v>1</v>
      </c>
      <c r="S5">
        <v>15</v>
      </c>
      <c r="T5" t="s">
        <v>110</v>
      </c>
      <c r="U5">
        <v>2020</v>
      </c>
    </row>
    <row r="6" spans="2:21" x14ac:dyDescent="0.25">
      <c r="B6" t="s">
        <v>45</v>
      </c>
      <c r="C6" t="s">
        <v>15</v>
      </c>
      <c r="D6" t="s">
        <v>13</v>
      </c>
      <c r="E6" t="s">
        <v>135</v>
      </c>
      <c r="F6" t="str">
        <f>IF(Table2[[#This Row],[Capacity (net MWe)]]&lt;=50,"Micro",IF(Table2[[#This Row],[Capacity (net MWe)]]&lt;=500,"SMR","Large"))</f>
        <v>SMR</v>
      </c>
      <c r="G6">
        <v>160</v>
      </c>
      <c r="H6">
        <v>160</v>
      </c>
      <c r="I6" s="11">
        <v>6312.5</v>
      </c>
      <c r="J6" s="14">
        <v>3</v>
      </c>
      <c r="K6" t="s">
        <v>123</v>
      </c>
      <c r="L6">
        <v>80</v>
      </c>
      <c r="M6">
        <v>90</v>
      </c>
      <c r="N6" t="s">
        <v>109</v>
      </c>
      <c r="O6" s="11">
        <v>146645</v>
      </c>
      <c r="P6">
        <v>2.33</v>
      </c>
      <c r="Q6">
        <v>6.23</v>
      </c>
      <c r="R6">
        <v>1</v>
      </c>
      <c r="S6">
        <v>15</v>
      </c>
      <c r="T6" t="s">
        <v>110</v>
      </c>
      <c r="U6">
        <v>2020</v>
      </c>
    </row>
    <row r="7" spans="2:21" x14ac:dyDescent="0.25">
      <c r="B7" t="s">
        <v>86</v>
      </c>
      <c r="C7" t="s">
        <v>16</v>
      </c>
      <c r="D7" t="s">
        <v>13</v>
      </c>
      <c r="E7" t="s">
        <v>148</v>
      </c>
      <c r="F7" t="str">
        <f>IF(Table2[[#This Row],[Capacity (net MWe)]]&lt;=50,"Micro",IF(Table2[[#This Row],[Capacity (net MWe)]]&lt;=500,"SMR","Large"))</f>
        <v>SMR</v>
      </c>
      <c r="G7">
        <v>107</v>
      </c>
      <c r="H7">
        <v>107</v>
      </c>
      <c r="I7" s="11">
        <v>8000</v>
      </c>
      <c r="J7" s="14">
        <v>3</v>
      </c>
      <c r="K7" t="s">
        <v>123</v>
      </c>
      <c r="L7">
        <v>60</v>
      </c>
      <c r="M7">
        <v>90</v>
      </c>
      <c r="N7" t="s">
        <v>109</v>
      </c>
      <c r="O7" s="11">
        <v>65025</v>
      </c>
      <c r="P7">
        <v>2.33</v>
      </c>
      <c r="Q7">
        <v>5.31</v>
      </c>
      <c r="R7">
        <v>1</v>
      </c>
      <c r="S7">
        <v>15</v>
      </c>
      <c r="T7" t="s">
        <v>110</v>
      </c>
      <c r="U7">
        <v>2020</v>
      </c>
    </row>
    <row r="8" spans="2:21" x14ac:dyDescent="0.25">
      <c r="B8" t="s">
        <v>45</v>
      </c>
      <c r="C8" t="s">
        <v>17</v>
      </c>
      <c r="D8" t="s">
        <v>13</v>
      </c>
      <c r="E8" t="s">
        <v>149</v>
      </c>
      <c r="F8" t="str">
        <f>IF(Table2[[#This Row],[Capacity (net MWe)]]&lt;=50,"Micro",IF(Table2[[#This Row],[Capacity (net MWe)]]&lt;=500,"SMR","Large"))</f>
        <v>SMR</v>
      </c>
      <c r="G8">
        <v>77</v>
      </c>
      <c r="H8">
        <v>77</v>
      </c>
      <c r="I8" s="11">
        <v>3600</v>
      </c>
      <c r="J8" s="14">
        <v>3</v>
      </c>
      <c r="K8" t="s">
        <v>123</v>
      </c>
      <c r="L8">
        <v>60</v>
      </c>
      <c r="M8">
        <v>90</v>
      </c>
      <c r="N8" t="s">
        <v>109</v>
      </c>
      <c r="O8" s="11">
        <v>179595</v>
      </c>
      <c r="P8">
        <v>2.33</v>
      </c>
      <c r="Q8">
        <v>7.15</v>
      </c>
      <c r="R8">
        <v>1</v>
      </c>
      <c r="S8">
        <v>15</v>
      </c>
      <c r="T8" t="s">
        <v>110</v>
      </c>
      <c r="U8">
        <v>2020</v>
      </c>
    </row>
    <row r="9" spans="2:21" x14ac:dyDescent="0.25">
      <c r="B9" t="s">
        <v>70</v>
      </c>
      <c r="C9" t="s">
        <v>32</v>
      </c>
      <c r="D9" t="s">
        <v>13</v>
      </c>
      <c r="E9" t="s">
        <v>148</v>
      </c>
      <c r="F9" t="str">
        <f>IF(Table2[[#This Row],[Capacity (net MWe)]]&lt;=50,"Micro",IF(Table2[[#This Row],[Capacity (net MWe)]]&lt;=500,"SMR","Large"))</f>
        <v>SMR</v>
      </c>
      <c r="G9">
        <v>50</v>
      </c>
      <c r="H9">
        <v>55</v>
      </c>
      <c r="I9" s="11">
        <v>4212</v>
      </c>
      <c r="J9" s="14">
        <v>7</v>
      </c>
      <c r="K9" t="s">
        <v>123</v>
      </c>
      <c r="L9">
        <v>40</v>
      </c>
      <c r="M9">
        <v>90</v>
      </c>
      <c r="N9" t="s">
        <v>109</v>
      </c>
      <c r="O9" s="11">
        <v>170980</v>
      </c>
      <c r="P9">
        <v>2.33</v>
      </c>
      <c r="Q9">
        <v>6.23</v>
      </c>
      <c r="R9">
        <v>1</v>
      </c>
      <c r="S9">
        <v>15</v>
      </c>
      <c r="T9" t="s">
        <v>110</v>
      </c>
      <c r="U9">
        <v>2020</v>
      </c>
    </row>
    <row r="10" spans="2:21" x14ac:dyDescent="0.25">
      <c r="B10" t="s">
        <v>85</v>
      </c>
      <c r="C10" t="s">
        <v>33</v>
      </c>
      <c r="D10" t="s">
        <v>13</v>
      </c>
      <c r="E10" t="s">
        <v>148</v>
      </c>
      <c r="F10" t="str">
        <f>IF(Table2[[#This Row],[Capacity (net MWe)]]&lt;=50,"Micro",IF(Table2[[#This Row],[Capacity (net MWe)]]&lt;=500,"SMR","Large"))</f>
        <v>Micro</v>
      </c>
      <c r="G10">
        <v>50</v>
      </c>
      <c r="H10">
        <v>40</v>
      </c>
      <c r="I10" s="11">
        <v>8532</v>
      </c>
      <c r="J10" s="14">
        <v>3</v>
      </c>
      <c r="K10" t="s">
        <v>123</v>
      </c>
      <c r="L10">
        <v>40</v>
      </c>
      <c r="M10">
        <v>90</v>
      </c>
      <c r="N10" t="s">
        <v>109</v>
      </c>
      <c r="O10" s="11">
        <v>146645</v>
      </c>
      <c r="P10">
        <v>2.33</v>
      </c>
      <c r="Q10">
        <v>6.23</v>
      </c>
      <c r="R10">
        <v>1</v>
      </c>
      <c r="S10">
        <v>15</v>
      </c>
      <c r="T10" t="s">
        <v>110</v>
      </c>
      <c r="U10">
        <v>2020</v>
      </c>
    </row>
    <row r="11" spans="2:21" x14ac:dyDescent="0.25">
      <c r="B11" t="s">
        <v>70</v>
      </c>
      <c r="C11" t="s">
        <v>18</v>
      </c>
      <c r="D11" t="s">
        <v>13</v>
      </c>
      <c r="E11" t="s">
        <v>148</v>
      </c>
      <c r="F11" t="str">
        <f>IF(Table2[[#This Row],[Capacity (net MWe)]]&lt;=50,"Micro",IF(Table2[[#This Row],[Capacity (net MWe)]]&lt;=500,"SMR","Large"))</f>
        <v>Micro</v>
      </c>
      <c r="G11">
        <v>35</v>
      </c>
      <c r="H11">
        <v>32</v>
      </c>
      <c r="I11" s="11">
        <v>13531.429</v>
      </c>
      <c r="J11" s="14">
        <v>3</v>
      </c>
      <c r="K11">
        <v>13.1</v>
      </c>
      <c r="L11">
        <v>40</v>
      </c>
      <c r="M11">
        <v>90</v>
      </c>
      <c r="N11" t="s">
        <v>109</v>
      </c>
      <c r="O11" s="11">
        <v>170980</v>
      </c>
      <c r="P11">
        <v>2.33</v>
      </c>
      <c r="Q11">
        <v>6.23</v>
      </c>
      <c r="R11">
        <v>1</v>
      </c>
      <c r="S11">
        <v>15</v>
      </c>
      <c r="T11" t="s">
        <v>110</v>
      </c>
      <c r="U11">
        <v>2020</v>
      </c>
    </row>
    <row r="12" spans="2:21" x14ac:dyDescent="0.25">
      <c r="B12" t="s">
        <v>87</v>
      </c>
      <c r="C12" t="s">
        <v>19</v>
      </c>
      <c r="D12" t="s">
        <v>13</v>
      </c>
      <c r="E12" t="s">
        <v>148</v>
      </c>
      <c r="F12" t="str">
        <f>IF(Table2[[#This Row],[Capacity (net MWe)]]&lt;=50,"Micro",IF(Table2[[#This Row],[Capacity (net MWe)]]&lt;=500,"SMR","Large"))</f>
        <v>Micro</v>
      </c>
      <c r="G12">
        <v>29</v>
      </c>
      <c r="H12">
        <v>25</v>
      </c>
      <c r="I12" s="11">
        <v>23187.5</v>
      </c>
      <c r="J12" s="14">
        <v>3.5</v>
      </c>
      <c r="L12">
        <v>60</v>
      </c>
      <c r="M12">
        <v>90</v>
      </c>
      <c r="N12" t="s">
        <v>109</v>
      </c>
      <c r="O12" s="11">
        <v>146645</v>
      </c>
      <c r="P12">
        <v>2.33</v>
      </c>
      <c r="Q12">
        <v>6.23</v>
      </c>
      <c r="R12">
        <v>1</v>
      </c>
      <c r="S12">
        <v>15</v>
      </c>
      <c r="T12" t="s">
        <v>110</v>
      </c>
      <c r="U12">
        <v>2020</v>
      </c>
    </row>
    <row r="13" spans="2:21" x14ac:dyDescent="0.25">
      <c r="B13" t="s">
        <v>45</v>
      </c>
      <c r="C13" t="s">
        <v>20</v>
      </c>
      <c r="D13" t="s">
        <v>35</v>
      </c>
      <c r="E13" t="s">
        <v>148</v>
      </c>
      <c r="F13" t="str">
        <f>IF(Table2[[#This Row],[Capacity (net MWe)]]&lt;=50,"Micro",IF(Table2[[#This Row],[Capacity (net MWe)]]&lt;=500,"SMR","Large"))</f>
        <v>SMR</v>
      </c>
      <c r="G13">
        <v>265</v>
      </c>
      <c r="H13">
        <v>265</v>
      </c>
      <c r="I13" s="11">
        <v>4373.3</v>
      </c>
      <c r="J13" s="14">
        <f>42/12</f>
        <v>3.5</v>
      </c>
      <c r="L13">
        <v>60</v>
      </c>
      <c r="M13">
        <v>90</v>
      </c>
      <c r="N13" t="s">
        <v>109</v>
      </c>
      <c r="O13" s="11">
        <v>104340</v>
      </c>
      <c r="P13">
        <v>2.33</v>
      </c>
      <c r="Q13">
        <v>19.29</v>
      </c>
      <c r="R13">
        <v>1</v>
      </c>
      <c r="S13">
        <v>15</v>
      </c>
      <c r="T13" t="s">
        <v>110</v>
      </c>
      <c r="U13">
        <v>2020</v>
      </c>
    </row>
    <row r="14" spans="2:21" x14ac:dyDescent="0.25">
      <c r="B14" t="s">
        <v>85</v>
      </c>
      <c r="C14" t="s">
        <v>21</v>
      </c>
      <c r="D14" t="s">
        <v>35</v>
      </c>
      <c r="E14" t="s">
        <v>148</v>
      </c>
      <c r="F14" t="str">
        <f>IF(Table2[[#This Row],[Capacity (net MWe)]]&lt;=50,"Micro",IF(Table2[[#This Row],[Capacity (net MWe)]]&lt;=500,"SMR","Large"))</f>
        <v>SMR</v>
      </c>
      <c r="G14">
        <v>210</v>
      </c>
      <c r="H14">
        <v>200</v>
      </c>
      <c r="I14" s="11">
        <v>3270</v>
      </c>
      <c r="J14" s="14">
        <f>59/12</f>
        <v>4.916666666666667</v>
      </c>
      <c r="K14">
        <v>11</v>
      </c>
      <c r="L14">
        <v>60</v>
      </c>
      <c r="M14">
        <v>90</v>
      </c>
      <c r="N14" t="s">
        <v>109</v>
      </c>
      <c r="O14" s="11">
        <v>168920</v>
      </c>
      <c r="P14">
        <v>2.33</v>
      </c>
      <c r="Q14">
        <v>13.96</v>
      </c>
      <c r="R14">
        <v>1</v>
      </c>
      <c r="S14">
        <v>15</v>
      </c>
      <c r="T14" t="s">
        <v>110</v>
      </c>
      <c r="U14">
        <v>2020</v>
      </c>
    </row>
    <row r="15" spans="2:21" x14ac:dyDescent="0.25">
      <c r="B15" t="s">
        <v>91</v>
      </c>
      <c r="C15" t="s">
        <v>23</v>
      </c>
      <c r="D15" t="s">
        <v>37</v>
      </c>
      <c r="E15" t="s">
        <v>148</v>
      </c>
      <c r="F15" t="str">
        <f>IF(Table2[[#This Row],[Capacity (net MWe)]]&lt;=50,"Micro",IF(Table2[[#This Row],[Capacity (net MWe)]]&lt;=500,"SMR","Large"))</f>
        <v>SMR</v>
      </c>
      <c r="G15">
        <v>100</v>
      </c>
      <c r="H15">
        <v>100</v>
      </c>
      <c r="I15" s="11">
        <v>5050</v>
      </c>
      <c r="J15" s="14">
        <v>2.8</v>
      </c>
      <c r="L15">
        <v>60</v>
      </c>
      <c r="M15">
        <v>90</v>
      </c>
      <c r="N15" t="s">
        <v>109</v>
      </c>
      <c r="O15" s="11">
        <v>130750</v>
      </c>
      <c r="P15">
        <v>2.33</v>
      </c>
      <c r="Q15">
        <v>78.040000000000006</v>
      </c>
      <c r="R15">
        <v>1</v>
      </c>
      <c r="S15">
        <v>15</v>
      </c>
      <c r="T15" t="s">
        <v>110</v>
      </c>
      <c r="U15">
        <v>2020</v>
      </c>
    </row>
    <row r="16" spans="2:21" x14ac:dyDescent="0.25">
      <c r="B16" t="s">
        <v>93</v>
      </c>
      <c r="C16" t="s">
        <v>24</v>
      </c>
      <c r="D16" t="s">
        <v>37</v>
      </c>
      <c r="E16" t="s">
        <v>148</v>
      </c>
      <c r="F16" t="str">
        <f>IF(Table2[[#This Row],[Capacity (net MWe)]]&lt;=50,"Micro",IF(Table2[[#This Row],[Capacity (net MWe)]]&lt;=500,"SMR","Large"))</f>
        <v>Micro</v>
      </c>
      <c r="G16">
        <v>20</v>
      </c>
      <c r="H16">
        <v>20</v>
      </c>
      <c r="I16" s="11">
        <v>19350</v>
      </c>
      <c r="J16" s="14">
        <v>3</v>
      </c>
      <c r="K16">
        <v>12.4</v>
      </c>
      <c r="L16">
        <v>30</v>
      </c>
      <c r="M16">
        <v>90</v>
      </c>
      <c r="N16" t="s">
        <v>109</v>
      </c>
      <c r="O16" s="11">
        <v>130750</v>
      </c>
      <c r="P16">
        <v>2.33</v>
      </c>
      <c r="Q16">
        <v>113.05</v>
      </c>
      <c r="R16">
        <v>1</v>
      </c>
      <c r="S16">
        <v>15</v>
      </c>
      <c r="T16" t="s">
        <v>110</v>
      </c>
      <c r="U16">
        <v>2020</v>
      </c>
    </row>
    <row r="17" spans="2:21" x14ac:dyDescent="0.25">
      <c r="B17" t="s">
        <v>88</v>
      </c>
      <c r="C17" t="s">
        <v>25</v>
      </c>
      <c r="D17" t="s">
        <v>37</v>
      </c>
      <c r="E17" t="s">
        <v>148</v>
      </c>
      <c r="F17" t="str">
        <f>IF(Table2[[#This Row],[Capacity (net MWe)]]&lt;=50,"Micro",IF(Table2[[#This Row],[Capacity (net MWe)]]&lt;=500,"SMR","Large"))</f>
        <v>Micro</v>
      </c>
      <c r="G17">
        <v>10</v>
      </c>
      <c r="H17">
        <v>10</v>
      </c>
      <c r="I17" s="11">
        <v>6900</v>
      </c>
      <c r="J17" s="14">
        <v>3</v>
      </c>
      <c r="L17">
        <v>30</v>
      </c>
      <c r="M17">
        <v>90</v>
      </c>
      <c r="N17" t="s">
        <v>109</v>
      </c>
      <c r="O17" s="11">
        <v>130750</v>
      </c>
      <c r="P17">
        <v>2.33</v>
      </c>
      <c r="Q17">
        <v>23.86</v>
      </c>
      <c r="R17">
        <v>1</v>
      </c>
      <c r="S17">
        <v>15</v>
      </c>
      <c r="T17" t="s">
        <v>110</v>
      </c>
      <c r="U17">
        <v>2020</v>
      </c>
    </row>
    <row r="18" spans="2:21" x14ac:dyDescent="0.25">
      <c r="B18" t="s">
        <v>91</v>
      </c>
      <c r="C18" t="s">
        <v>26</v>
      </c>
      <c r="D18" t="s">
        <v>38</v>
      </c>
      <c r="E18" t="s">
        <v>135</v>
      </c>
      <c r="F18" t="str">
        <f>IF(Table2[[#This Row],[Capacity (net MWe)]]&lt;=50,"Micro",IF(Table2[[#This Row],[Capacity (net MWe)]]&lt;=500,"SMR","Large"))</f>
        <v>SMR</v>
      </c>
      <c r="G18">
        <v>200</v>
      </c>
      <c r="H18">
        <v>195</v>
      </c>
      <c r="I18" s="11">
        <v>4054.2660000000001</v>
      </c>
      <c r="J18" s="14">
        <v>4</v>
      </c>
      <c r="L18">
        <v>60</v>
      </c>
      <c r="M18">
        <v>90</v>
      </c>
      <c r="N18" t="s">
        <v>109</v>
      </c>
      <c r="O18" s="11">
        <v>180512</v>
      </c>
      <c r="P18">
        <v>2.33</v>
      </c>
      <c r="Q18">
        <v>8.94</v>
      </c>
      <c r="R18">
        <v>1</v>
      </c>
      <c r="S18">
        <v>15</v>
      </c>
      <c r="T18" t="s">
        <v>110</v>
      </c>
      <c r="U18">
        <v>2020</v>
      </c>
    </row>
    <row r="19" spans="2:21" x14ac:dyDescent="0.25">
      <c r="B19" t="s">
        <v>90</v>
      </c>
      <c r="C19" t="s">
        <v>27</v>
      </c>
      <c r="D19" t="s">
        <v>38</v>
      </c>
      <c r="E19" t="s">
        <v>135</v>
      </c>
      <c r="F19" t="str">
        <f>IF(Table2[[#This Row],[Capacity (net MWe)]]&lt;=50,"Micro",IF(Table2[[#This Row],[Capacity (net MWe)]]&lt;=500,"SMR","Large"))</f>
        <v>SMR</v>
      </c>
      <c r="G19">
        <v>300</v>
      </c>
      <c r="H19">
        <v>300</v>
      </c>
      <c r="I19" s="11">
        <v>1950</v>
      </c>
      <c r="J19" s="14">
        <v>3</v>
      </c>
      <c r="L19">
        <v>60</v>
      </c>
      <c r="M19">
        <v>90</v>
      </c>
      <c r="N19" t="s">
        <v>109</v>
      </c>
      <c r="O19" s="11">
        <v>130750</v>
      </c>
      <c r="P19">
        <v>2.33</v>
      </c>
      <c r="Q19">
        <v>29.55</v>
      </c>
      <c r="R19">
        <v>1</v>
      </c>
      <c r="S19">
        <v>15</v>
      </c>
      <c r="T19" t="s">
        <v>110</v>
      </c>
      <c r="U19">
        <v>2020</v>
      </c>
    </row>
    <row r="20" spans="2:21" x14ac:dyDescent="0.25">
      <c r="B20" t="s">
        <v>45</v>
      </c>
      <c r="C20" t="s">
        <v>28</v>
      </c>
      <c r="D20" t="s">
        <v>40</v>
      </c>
      <c r="E20" t="s">
        <v>135</v>
      </c>
      <c r="F20" t="str">
        <f>IF(Table2[[#This Row],[Capacity (net MWe)]]&lt;=50,"Micro",IF(Table2[[#This Row],[Capacity (net MWe)]]&lt;=500,"SMR","Large"))</f>
        <v>Micro</v>
      </c>
      <c r="G20">
        <v>5</v>
      </c>
      <c r="H20">
        <v>5</v>
      </c>
      <c r="I20" s="11">
        <v>5771.4290000000001</v>
      </c>
      <c r="J20" s="14">
        <v>3</v>
      </c>
      <c r="L20">
        <v>60</v>
      </c>
      <c r="M20">
        <v>90</v>
      </c>
      <c r="N20" t="s">
        <v>109</v>
      </c>
      <c r="O20" s="11">
        <v>130750</v>
      </c>
      <c r="P20">
        <v>2.33</v>
      </c>
      <c r="Q20">
        <v>29.55</v>
      </c>
      <c r="R20">
        <v>1</v>
      </c>
      <c r="S20">
        <v>15</v>
      </c>
      <c r="T20" t="s">
        <v>110</v>
      </c>
      <c r="U20">
        <v>2020</v>
      </c>
    </row>
    <row r="21" spans="2:21" x14ac:dyDescent="0.25">
      <c r="B21" t="s">
        <v>92</v>
      </c>
      <c r="C21" t="s">
        <v>29</v>
      </c>
      <c r="D21" t="s">
        <v>43</v>
      </c>
      <c r="E21" t="s">
        <v>135</v>
      </c>
      <c r="F21" t="str">
        <f>IF(Table2[[#This Row],[Capacity (net MWe)]]&lt;=50,"Micro",IF(Table2[[#This Row],[Capacity (net MWe)]]&lt;=500,"SMR","Large"))</f>
        <v>SMR</v>
      </c>
      <c r="G21">
        <v>300</v>
      </c>
      <c r="H21">
        <v>300</v>
      </c>
      <c r="I21" s="11">
        <v>4160</v>
      </c>
      <c r="J21" s="14">
        <v>3</v>
      </c>
      <c r="L21">
        <v>30</v>
      </c>
      <c r="M21">
        <v>90</v>
      </c>
      <c r="N21" t="s">
        <v>109</v>
      </c>
      <c r="O21" s="11">
        <v>130750</v>
      </c>
      <c r="P21">
        <v>2.33</v>
      </c>
      <c r="Q21">
        <v>29.55</v>
      </c>
      <c r="R21">
        <v>1</v>
      </c>
      <c r="S21">
        <v>15</v>
      </c>
      <c r="T21" t="s">
        <v>110</v>
      </c>
      <c r="U21">
        <v>2020</v>
      </c>
    </row>
    <row r="22" spans="2:21" ht="30" x14ac:dyDescent="0.25">
      <c r="B22" s="12" t="s">
        <v>45</v>
      </c>
      <c r="C22" s="12" t="s">
        <v>46</v>
      </c>
      <c r="D22" s="12" t="s">
        <v>11</v>
      </c>
      <c r="E22" s="12" t="s">
        <v>130</v>
      </c>
      <c r="F22" s="12" t="str">
        <f>IF(Table2[[#This Row],[Capacity (net MWe)]]&lt;=50,"Micro",IF(Table2[[#This Row],[Capacity (net MWe)]]&lt;=500,"SMR","Large"))</f>
        <v>Large</v>
      </c>
      <c r="G22" s="12"/>
      <c r="H22" s="12">
        <v>935</v>
      </c>
      <c r="I22" s="12">
        <v>9723</v>
      </c>
      <c r="J22" s="13">
        <v>5</v>
      </c>
      <c r="K22" s="12">
        <v>12.1</v>
      </c>
      <c r="L22" s="12">
        <v>40</v>
      </c>
      <c r="M22">
        <v>90</v>
      </c>
      <c r="N22" s="12" t="s">
        <v>109</v>
      </c>
      <c r="O22" s="11">
        <v>130750</v>
      </c>
      <c r="P22">
        <v>2.33</v>
      </c>
      <c r="Q22">
        <v>20</v>
      </c>
      <c r="R22">
        <v>1</v>
      </c>
      <c r="S22" s="12">
        <v>15</v>
      </c>
      <c r="T22" s="12" t="s">
        <v>131</v>
      </c>
      <c r="U22" s="12">
        <v>2020</v>
      </c>
    </row>
    <row r="23" spans="2:21" ht="30" x14ac:dyDescent="0.25">
      <c r="B23" s="12" t="s">
        <v>45</v>
      </c>
      <c r="C23" s="12" t="s">
        <v>132</v>
      </c>
      <c r="D23" s="12" t="s">
        <v>11</v>
      </c>
      <c r="E23" s="12" t="s">
        <v>130</v>
      </c>
      <c r="F23" s="12" t="str">
        <f>IF(Table2[[#This Row],[Capacity (net MWe)]]&lt;=50,"Micro",IF(Table2[[#This Row],[Capacity (net MWe)]]&lt;=500,"SMR","Large"))</f>
        <v>Large</v>
      </c>
      <c r="G23" s="12"/>
      <c r="H23" s="12">
        <v>1053</v>
      </c>
      <c r="I23" s="12">
        <v>10608</v>
      </c>
      <c r="J23" s="13">
        <v>5</v>
      </c>
      <c r="K23" s="12">
        <v>16</v>
      </c>
      <c r="L23" s="12">
        <v>40</v>
      </c>
      <c r="M23">
        <v>90</v>
      </c>
      <c r="N23" s="12" t="s">
        <v>109</v>
      </c>
      <c r="O23" s="11">
        <v>130750</v>
      </c>
      <c r="P23">
        <v>2.33</v>
      </c>
      <c r="Q23">
        <v>20</v>
      </c>
      <c r="R23">
        <v>1</v>
      </c>
      <c r="S23" s="12">
        <v>15</v>
      </c>
      <c r="T23" s="12" t="s">
        <v>131</v>
      </c>
      <c r="U23" s="12">
        <v>2020</v>
      </c>
    </row>
    <row r="24" spans="2:21" ht="30" x14ac:dyDescent="0.25">
      <c r="B24" s="12" t="s">
        <v>45</v>
      </c>
      <c r="C24" s="12" t="s">
        <v>48</v>
      </c>
      <c r="D24" s="12" t="s">
        <v>11</v>
      </c>
      <c r="E24" s="12" t="s">
        <v>130</v>
      </c>
      <c r="F24" s="12" t="str">
        <f>IF(Table2[[#This Row],[Capacity (net MWe)]]&lt;=50,"Micro",IF(Table2[[#This Row],[Capacity (net MWe)]]&lt;=500,"SMR","Large"))</f>
        <v>Large</v>
      </c>
      <c r="G24" s="12"/>
      <c r="H24" s="12">
        <v>919</v>
      </c>
      <c r="I24" s="12">
        <v>8974</v>
      </c>
      <c r="J24" s="13">
        <v>5</v>
      </c>
      <c r="K24" s="12">
        <v>9.3000000000000007</v>
      </c>
      <c r="L24" s="12">
        <v>40</v>
      </c>
      <c r="M24">
        <v>90</v>
      </c>
      <c r="N24" s="12" t="s">
        <v>109</v>
      </c>
      <c r="O24" s="11">
        <v>130750</v>
      </c>
      <c r="P24">
        <v>2.33</v>
      </c>
      <c r="Q24">
        <v>20</v>
      </c>
      <c r="R24">
        <v>1</v>
      </c>
      <c r="S24" s="12">
        <v>15</v>
      </c>
      <c r="T24" s="12" t="s">
        <v>131</v>
      </c>
      <c r="U24" s="12">
        <v>2020</v>
      </c>
    </row>
    <row r="25" spans="2:21" x14ac:dyDescent="0.25">
      <c r="B25" s="12" t="s">
        <v>49</v>
      </c>
      <c r="C25" s="12" t="s">
        <v>152</v>
      </c>
      <c r="D25" s="12" t="s">
        <v>13</v>
      </c>
      <c r="E25" s="12" t="s">
        <v>130</v>
      </c>
      <c r="F25" s="12" t="str">
        <f>IF(Table2[[#This Row],[Capacity (net MWe)]]&lt;=50,"Micro",IF(Table2[[#This Row],[Capacity (net MWe)]]&lt;=500,"SMR","Large"))</f>
        <v>Large</v>
      </c>
      <c r="G25" s="12"/>
      <c r="H25" s="12">
        <v>1600</v>
      </c>
      <c r="I25" s="12">
        <v>7983</v>
      </c>
      <c r="J25" s="13">
        <f>56/12</f>
        <v>4.666666666666667</v>
      </c>
      <c r="K25" s="12">
        <v>17</v>
      </c>
      <c r="L25" s="12">
        <v>60</v>
      </c>
      <c r="M25">
        <v>90</v>
      </c>
      <c r="N25" s="12" t="s">
        <v>109</v>
      </c>
      <c r="O25" s="11">
        <v>130750</v>
      </c>
      <c r="P25">
        <v>2.33</v>
      </c>
      <c r="Q25">
        <v>20</v>
      </c>
      <c r="R25">
        <v>1</v>
      </c>
      <c r="S25" s="12">
        <v>15</v>
      </c>
      <c r="T25" s="12" t="s">
        <v>133</v>
      </c>
      <c r="U25" s="12">
        <v>2020</v>
      </c>
    </row>
    <row r="26" spans="2:21" x14ac:dyDescent="0.25">
      <c r="B26" s="12" t="s">
        <v>49</v>
      </c>
      <c r="C26" s="12" t="s">
        <v>153</v>
      </c>
      <c r="D26" s="12" t="s">
        <v>13</v>
      </c>
      <c r="E26" s="12" t="s">
        <v>130</v>
      </c>
      <c r="F26" s="12" t="str">
        <f>IF(Table2[[#This Row],[Capacity (net MWe)]]&lt;=50,"Micro",IF(Table2[[#This Row],[Capacity (net MWe)]]&lt;=500,"SMR","Large"))</f>
        <v>Large</v>
      </c>
      <c r="G26" s="12"/>
      <c r="H26" s="12">
        <v>1630</v>
      </c>
      <c r="I26" s="12">
        <v>5733</v>
      </c>
      <c r="J26" s="13">
        <f>56/12</f>
        <v>4.666666666666667</v>
      </c>
      <c r="K26" s="12">
        <v>17</v>
      </c>
      <c r="L26" s="12">
        <v>60</v>
      </c>
      <c r="M26">
        <v>90</v>
      </c>
      <c r="N26" s="12" t="s">
        <v>109</v>
      </c>
      <c r="O26" s="11">
        <v>130750</v>
      </c>
      <c r="P26">
        <v>2.33</v>
      </c>
      <c r="Q26">
        <v>20</v>
      </c>
      <c r="R26">
        <v>1</v>
      </c>
      <c r="S26" s="12">
        <v>15</v>
      </c>
      <c r="T26" s="12" t="s">
        <v>133</v>
      </c>
      <c r="U26" s="12">
        <v>2020</v>
      </c>
    </row>
    <row r="27" spans="2:21" ht="30" x14ac:dyDescent="0.25">
      <c r="B27" s="12" t="s">
        <v>134</v>
      </c>
      <c r="C27" s="12" t="s">
        <v>154</v>
      </c>
      <c r="D27" s="12" t="s">
        <v>13</v>
      </c>
      <c r="E27" s="12" t="s">
        <v>130</v>
      </c>
      <c r="F27" s="12" t="str">
        <f>IF(Table2[[#This Row],[Capacity (net MWe)]]&lt;=50,"Micro",IF(Table2[[#This Row],[Capacity (net MWe)]]&lt;=500,"SMR","Large"))</f>
        <v>Large</v>
      </c>
      <c r="G27" s="12"/>
      <c r="H27" s="12">
        <v>1600</v>
      </c>
      <c r="I27" s="12">
        <v>9270</v>
      </c>
      <c r="J27" s="13">
        <v>4.5</v>
      </c>
      <c r="K27" s="12">
        <v>17.100000000000001</v>
      </c>
      <c r="L27" s="12">
        <v>60</v>
      </c>
      <c r="M27">
        <v>90</v>
      </c>
      <c r="N27" s="12" t="s">
        <v>109</v>
      </c>
      <c r="O27" s="11">
        <v>130750</v>
      </c>
      <c r="P27">
        <v>2.33</v>
      </c>
      <c r="Q27">
        <v>20</v>
      </c>
      <c r="R27">
        <v>1</v>
      </c>
      <c r="S27" s="12">
        <v>15</v>
      </c>
      <c r="T27" s="12" t="s">
        <v>133</v>
      </c>
      <c r="U27" s="12">
        <v>2020</v>
      </c>
    </row>
    <row r="28" spans="2:21" x14ac:dyDescent="0.25">
      <c r="B28" s="12" t="s">
        <v>134</v>
      </c>
      <c r="C28" s="12" t="s">
        <v>155</v>
      </c>
      <c r="D28" s="12" t="s">
        <v>13</v>
      </c>
      <c r="E28" s="12" t="s">
        <v>130</v>
      </c>
      <c r="F28" s="12" t="str">
        <f>IF(Table2[[#This Row],[Capacity (net MWe)]]&lt;=50,"Micro",IF(Table2[[#This Row],[Capacity (net MWe)]]&lt;=500,"SMR","Large"))</f>
        <v>Large</v>
      </c>
      <c r="G28" s="12"/>
      <c r="H28" s="12">
        <v>1600</v>
      </c>
      <c r="I28" s="12">
        <v>8620</v>
      </c>
      <c r="J28" s="13">
        <v>4.5</v>
      </c>
      <c r="K28" s="12">
        <v>17.100000000000001</v>
      </c>
      <c r="L28" s="12">
        <v>60</v>
      </c>
      <c r="M28">
        <v>90</v>
      </c>
      <c r="N28" s="12" t="s">
        <v>109</v>
      </c>
      <c r="O28" s="11">
        <v>130750</v>
      </c>
      <c r="P28">
        <v>2.33</v>
      </c>
      <c r="Q28">
        <v>20</v>
      </c>
      <c r="R28">
        <v>1</v>
      </c>
      <c r="S28" s="12">
        <v>15</v>
      </c>
      <c r="T28" s="12" t="s">
        <v>133</v>
      </c>
      <c r="U28" s="12">
        <v>2020</v>
      </c>
    </row>
    <row r="29" spans="2:21" x14ac:dyDescent="0.25">
      <c r="B29" s="12" t="s">
        <v>54</v>
      </c>
      <c r="C29" s="12" t="s">
        <v>55</v>
      </c>
      <c r="D29" s="12" t="s">
        <v>13</v>
      </c>
      <c r="E29" s="12" t="s">
        <v>130</v>
      </c>
      <c r="F29" s="12" t="str">
        <f>IF(Table2[[#This Row],[Capacity (net MWe)]]&lt;=50,"Micro",IF(Table2[[#This Row],[Capacity (net MWe)]]&lt;=500,"SMR","Large"))</f>
        <v>Large</v>
      </c>
      <c r="G29" s="12"/>
      <c r="H29" s="12">
        <v>1630</v>
      </c>
      <c r="I29" s="12">
        <v>8549</v>
      </c>
      <c r="J29" s="13">
        <v>9</v>
      </c>
      <c r="K29" s="12"/>
      <c r="L29" s="12">
        <v>60</v>
      </c>
      <c r="M29">
        <v>90</v>
      </c>
      <c r="N29" s="12" t="s">
        <v>109</v>
      </c>
      <c r="O29" s="11">
        <v>130750</v>
      </c>
      <c r="P29">
        <v>2.33</v>
      </c>
      <c r="Q29">
        <v>20</v>
      </c>
      <c r="R29">
        <v>1</v>
      </c>
      <c r="S29" s="12">
        <v>15</v>
      </c>
      <c r="T29" s="12" t="s">
        <v>133</v>
      </c>
      <c r="U29" s="12">
        <v>2020</v>
      </c>
    </row>
    <row r="30" spans="2:21" x14ac:dyDescent="0.25">
      <c r="B30" s="12" t="s">
        <v>54</v>
      </c>
      <c r="C30" s="12" t="s">
        <v>57</v>
      </c>
      <c r="D30" s="12" t="s">
        <v>13</v>
      </c>
      <c r="E30" s="12" t="s">
        <v>130</v>
      </c>
      <c r="F30" s="12" t="str">
        <f>IF(Table2[[#This Row],[Capacity (net MWe)]]&lt;=50,"Micro",IF(Table2[[#This Row],[Capacity (net MWe)]]&lt;=500,"SMR","Large"))</f>
        <v>Large</v>
      </c>
      <c r="G30" s="12"/>
      <c r="H30" s="12">
        <v>1630</v>
      </c>
      <c r="I30" s="12">
        <v>8549</v>
      </c>
      <c r="J30" s="13">
        <v>9</v>
      </c>
      <c r="K30" s="12"/>
      <c r="L30" s="12">
        <v>60</v>
      </c>
      <c r="M30">
        <v>90</v>
      </c>
      <c r="N30" s="12" t="s">
        <v>109</v>
      </c>
      <c r="O30" s="11">
        <v>130750</v>
      </c>
      <c r="P30">
        <v>2.33</v>
      </c>
      <c r="Q30">
        <v>20</v>
      </c>
      <c r="R30">
        <v>1</v>
      </c>
      <c r="S30" s="12">
        <v>15</v>
      </c>
      <c r="T30" s="12" t="s">
        <v>133</v>
      </c>
      <c r="U30" s="12">
        <v>2020</v>
      </c>
    </row>
    <row r="31" spans="2:21" x14ac:dyDescent="0.25">
      <c r="B31" s="12" t="s">
        <v>45</v>
      </c>
      <c r="C31" s="12" t="s">
        <v>156</v>
      </c>
      <c r="D31" s="12" t="s">
        <v>13</v>
      </c>
      <c r="E31" s="12" t="s">
        <v>130</v>
      </c>
      <c r="F31" s="12" t="str">
        <f>IF(Table2[[#This Row],[Capacity (net MWe)]]&lt;=50,"Micro",IF(Table2[[#This Row],[Capacity (net MWe)]]&lt;=500,"SMR","Large"))</f>
        <v>Large</v>
      </c>
      <c r="G31" s="12"/>
      <c r="H31" s="12">
        <v>1117</v>
      </c>
      <c r="I31" s="12">
        <v>11330</v>
      </c>
      <c r="J31" s="13">
        <v>7</v>
      </c>
      <c r="K31" s="12">
        <v>14</v>
      </c>
      <c r="L31" s="12">
        <v>60</v>
      </c>
      <c r="M31">
        <v>90</v>
      </c>
      <c r="N31" s="12" t="s">
        <v>109</v>
      </c>
      <c r="O31" s="11">
        <v>130750</v>
      </c>
      <c r="P31">
        <v>2.33</v>
      </c>
      <c r="Q31">
        <v>20</v>
      </c>
      <c r="R31">
        <v>1</v>
      </c>
      <c r="S31" s="12">
        <v>15</v>
      </c>
      <c r="T31" s="12" t="s">
        <v>133</v>
      </c>
      <c r="U31" s="12">
        <v>2020</v>
      </c>
    </row>
    <row r="32" spans="2:21" x14ac:dyDescent="0.25">
      <c r="B32" s="12" t="s">
        <v>45</v>
      </c>
      <c r="C32" s="12" t="s">
        <v>157</v>
      </c>
      <c r="D32" s="12" t="s">
        <v>13</v>
      </c>
      <c r="E32" s="12" t="s">
        <v>130</v>
      </c>
      <c r="F32" s="12" t="str">
        <f>IF(Table2[[#This Row],[Capacity (net MWe)]]&lt;=50,"Micro",IF(Table2[[#This Row],[Capacity (net MWe)]]&lt;=500,"SMR","Large"))</f>
        <v>Large</v>
      </c>
      <c r="G32" s="12"/>
      <c r="H32" s="12">
        <v>1117</v>
      </c>
      <c r="I32" s="12">
        <v>11330</v>
      </c>
      <c r="J32" s="13">
        <v>7</v>
      </c>
      <c r="K32" s="12">
        <v>15</v>
      </c>
      <c r="L32" s="12">
        <v>60</v>
      </c>
      <c r="M32">
        <v>90</v>
      </c>
      <c r="N32" s="12" t="s">
        <v>109</v>
      </c>
      <c r="O32" s="11">
        <v>130750</v>
      </c>
      <c r="P32">
        <v>2.33</v>
      </c>
      <c r="Q32">
        <v>20</v>
      </c>
      <c r="R32">
        <v>1</v>
      </c>
      <c r="S32" s="12">
        <v>15</v>
      </c>
      <c r="T32" s="12" t="s">
        <v>133</v>
      </c>
      <c r="U32" s="12">
        <v>2020</v>
      </c>
    </row>
    <row r="33" spans="2:22" x14ac:dyDescent="0.25">
      <c r="B33" s="12" t="s">
        <v>45</v>
      </c>
      <c r="C33" s="12" t="s">
        <v>158</v>
      </c>
      <c r="D33" s="12" t="s">
        <v>13</v>
      </c>
      <c r="E33" s="12" t="s">
        <v>130</v>
      </c>
      <c r="F33" s="12" t="str">
        <f>IF(Table2[[#This Row],[Capacity (net MWe)]]&lt;=50,"Micro",IF(Table2[[#This Row],[Capacity (net MWe)]]&lt;=500,"SMR","Large"))</f>
        <v>Large</v>
      </c>
      <c r="G33" s="12"/>
      <c r="H33" s="12">
        <v>1117</v>
      </c>
      <c r="I33" s="12">
        <v>8600</v>
      </c>
      <c r="J33" s="13">
        <v>7</v>
      </c>
      <c r="K33" s="12">
        <v>14</v>
      </c>
      <c r="L33" s="12">
        <v>60</v>
      </c>
      <c r="M33">
        <v>90</v>
      </c>
      <c r="N33" s="12" t="s">
        <v>109</v>
      </c>
      <c r="O33" s="11">
        <v>130750</v>
      </c>
      <c r="P33">
        <v>2.33</v>
      </c>
      <c r="Q33">
        <v>20</v>
      </c>
      <c r="R33">
        <v>1</v>
      </c>
      <c r="S33" s="12">
        <v>15</v>
      </c>
      <c r="T33" s="12" t="s">
        <v>133</v>
      </c>
      <c r="U33" s="12">
        <v>2020</v>
      </c>
    </row>
    <row r="34" spans="2:22" x14ac:dyDescent="0.25">
      <c r="B34" s="12" t="s">
        <v>45</v>
      </c>
      <c r="C34" s="12" t="s">
        <v>159</v>
      </c>
      <c r="D34" s="12" t="s">
        <v>13</v>
      </c>
      <c r="E34" s="12" t="s">
        <v>130</v>
      </c>
      <c r="F34" s="12" t="str">
        <f>IF(Table2[[#This Row],[Capacity (net MWe)]]&lt;=50,"Micro",IF(Table2[[#This Row],[Capacity (net MWe)]]&lt;=500,"SMR","Large"))</f>
        <v>Large</v>
      </c>
      <c r="G34" s="12"/>
      <c r="H34" s="12">
        <v>1117</v>
      </c>
      <c r="I34" s="12">
        <v>8600</v>
      </c>
      <c r="J34" s="13">
        <v>7</v>
      </c>
      <c r="K34" s="12">
        <v>15</v>
      </c>
      <c r="L34" s="12">
        <v>60</v>
      </c>
      <c r="M34">
        <v>90</v>
      </c>
      <c r="N34" s="12" t="s">
        <v>109</v>
      </c>
      <c r="O34" s="11">
        <v>130750</v>
      </c>
      <c r="P34">
        <v>2.33</v>
      </c>
      <c r="Q34">
        <v>20</v>
      </c>
      <c r="R34">
        <v>1</v>
      </c>
      <c r="S34" s="12">
        <v>15</v>
      </c>
      <c r="T34" s="12" t="s">
        <v>133</v>
      </c>
      <c r="U34" s="12">
        <v>2020</v>
      </c>
    </row>
    <row r="35" spans="2:22" x14ac:dyDescent="0.25">
      <c r="B35" s="12" t="s">
        <v>61</v>
      </c>
      <c r="C35" s="12" t="s">
        <v>140</v>
      </c>
      <c r="D35" s="12" t="s">
        <v>13</v>
      </c>
      <c r="E35" s="12" t="s">
        <v>135</v>
      </c>
      <c r="F35" s="12" t="str">
        <f>IF(Table2[[#This Row],[Capacity (net MWe)]]&lt;=50,"Micro",IF(Table2[[#This Row],[Capacity (net MWe)]]&lt;=500,"SMR","Large"))</f>
        <v>Large</v>
      </c>
      <c r="G35" s="12"/>
      <c r="H35" s="12">
        <v>1340</v>
      </c>
      <c r="I35" s="12">
        <v>2410</v>
      </c>
      <c r="J35" s="13">
        <v>4.25</v>
      </c>
      <c r="K35" s="12">
        <v>8.18</v>
      </c>
      <c r="L35" s="12">
        <v>60</v>
      </c>
      <c r="M35">
        <v>90</v>
      </c>
      <c r="N35" s="12" t="s">
        <v>109</v>
      </c>
      <c r="O35" s="11">
        <v>130750</v>
      </c>
      <c r="P35">
        <v>2.33</v>
      </c>
      <c r="Q35">
        <v>20</v>
      </c>
      <c r="R35">
        <v>1</v>
      </c>
      <c r="S35" s="12">
        <v>15</v>
      </c>
      <c r="T35" s="12" t="s">
        <v>133</v>
      </c>
      <c r="U35" s="12">
        <v>2020</v>
      </c>
    </row>
    <row r="36" spans="2:22" x14ac:dyDescent="0.25">
      <c r="B36" s="12" t="s">
        <v>61</v>
      </c>
      <c r="C36" s="12" t="s">
        <v>139</v>
      </c>
      <c r="D36" s="12" t="s">
        <v>13</v>
      </c>
      <c r="E36" s="12" t="s">
        <v>135</v>
      </c>
      <c r="F36" s="12" t="str">
        <f>IF(Table2[[#This Row],[Capacity (net MWe)]]&lt;=50,"Micro",IF(Table2[[#This Row],[Capacity (net MWe)]]&lt;=500,"SMR","Large"))</f>
        <v>Large</v>
      </c>
      <c r="G36" s="12"/>
      <c r="H36" s="12">
        <v>1340</v>
      </c>
      <c r="I36" s="12">
        <v>2410</v>
      </c>
      <c r="J36" s="13">
        <v>4.25</v>
      </c>
      <c r="K36" s="12">
        <v>10.029999999999999</v>
      </c>
      <c r="L36" s="12">
        <v>60</v>
      </c>
      <c r="M36">
        <v>90</v>
      </c>
      <c r="N36" s="12" t="s">
        <v>109</v>
      </c>
      <c r="O36" s="11">
        <v>130750</v>
      </c>
      <c r="P36">
        <v>2.33</v>
      </c>
      <c r="Q36">
        <v>20</v>
      </c>
      <c r="R36">
        <v>1</v>
      </c>
      <c r="S36" s="12">
        <v>15</v>
      </c>
      <c r="T36" s="12" t="s">
        <v>133</v>
      </c>
      <c r="U36" s="12">
        <v>2020</v>
      </c>
    </row>
    <row r="37" spans="2:22" x14ac:dyDescent="0.25">
      <c r="B37" s="12" t="s">
        <v>136</v>
      </c>
      <c r="C37" s="12" t="s">
        <v>66</v>
      </c>
      <c r="D37" s="12" t="s">
        <v>13</v>
      </c>
      <c r="E37" s="12" t="s">
        <v>130</v>
      </c>
      <c r="F37" s="12" t="str">
        <f>IF(Table2[[#This Row],[Capacity (net MWe)]]&lt;=50,"Micro",IF(Table2[[#This Row],[Capacity (net MWe)]]&lt;=500,"SMR","Large"))</f>
        <v>Large</v>
      </c>
      <c r="G37" s="12"/>
      <c r="H37" s="12">
        <v>1000</v>
      </c>
      <c r="I37" s="12">
        <v>3154</v>
      </c>
      <c r="J37" s="13">
        <v>4.5999999999999996</v>
      </c>
      <c r="K37" s="12">
        <v>9.43</v>
      </c>
      <c r="L37" s="12">
        <v>60</v>
      </c>
      <c r="M37">
        <v>90</v>
      </c>
      <c r="N37" s="12" t="s">
        <v>109</v>
      </c>
      <c r="O37" s="11">
        <v>130750</v>
      </c>
      <c r="P37">
        <v>2.33</v>
      </c>
      <c r="Q37">
        <v>20</v>
      </c>
      <c r="R37">
        <v>1</v>
      </c>
      <c r="S37" s="12">
        <v>15</v>
      </c>
      <c r="T37" s="12" t="s">
        <v>133</v>
      </c>
      <c r="U37" s="12">
        <v>2020</v>
      </c>
    </row>
    <row r="38" spans="2:22" x14ac:dyDescent="0.25">
      <c r="B38" s="12" t="s">
        <v>136</v>
      </c>
      <c r="C38" s="12" t="s">
        <v>67</v>
      </c>
      <c r="D38" s="12" t="s">
        <v>13</v>
      </c>
      <c r="E38" s="12" t="s">
        <v>130</v>
      </c>
      <c r="F38" s="12" t="str">
        <f>IF(Table2[[#This Row],[Capacity (net MWe)]]&lt;=50,"Micro",IF(Table2[[#This Row],[Capacity (net MWe)]]&lt;=500,"SMR","Large"))</f>
        <v>Large</v>
      </c>
      <c r="G38" s="12"/>
      <c r="H38" s="12">
        <v>1000</v>
      </c>
      <c r="I38" s="12">
        <v>3154</v>
      </c>
      <c r="J38" s="13">
        <v>4.7</v>
      </c>
      <c r="K38" s="12">
        <v>8.89</v>
      </c>
      <c r="L38" s="12">
        <v>60</v>
      </c>
      <c r="M38">
        <v>90</v>
      </c>
      <c r="N38" s="12" t="s">
        <v>109</v>
      </c>
      <c r="O38" s="11">
        <v>130750</v>
      </c>
      <c r="P38">
        <v>2.33</v>
      </c>
      <c r="Q38">
        <v>20</v>
      </c>
      <c r="R38">
        <v>1</v>
      </c>
      <c r="S38" s="12">
        <v>15</v>
      </c>
      <c r="T38" s="12" t="s">
        <v>133</v>
      </c>
      <c r="U38" s="12">
        <v>2020</v>
      </c>
      <c r="V38" s="6" t="s">
        <v>141</v>
      </c>
    </row>
    <row r="39" spans="2:22" x14ac:dyDescent="0.25">
      <c r="B39" s="12" t="s">
        <v>136</v>
      </c>
      <c r="C39" s="12" t="s">
        <v>68</v>
      </c>
      <c r="D39" s="12" t="s">
        <v>13</v>
      </c>
      <c r="E39" s="12" t="s">
        <v>130</v>
      </c>
      <c r="F39" s="12" t="str">
        <f>IF(Table2[[#This Row],[Capacity (net MWe)]]&lt;=50,"Micro",IF(Table2[[#This Row],[Capacity (net MWe)]]&lt;=500,"SMR","Large"))</f>
        <v>Large</v>
      </c>
      <c r="G39" s="12"/>
      <c r="H39" s="12">
        <v>1660</v>
      </c>
      <c r="I39" s="12">
        <v>3222</v>
      </c>
      <c r="J39" s="13">
        <f>46/12</f>
        <v>3.8333333333333335</v>
      </c>
      <c r="K39" s="12">
        <v>9.1</v>
      </c>
      <c r="L39" s="12">
        <v>60</v>
      </c>
      <c r="M39">
        <v>90</v>
      </c>
      <c r="N39" s="12" t="s">
        <v>109</v>
      </c>
      <c r="O39" s="11">
        <v>130750</v>
      </c>
      <c r="P39">
        <v>2.33</v>
      </c>
      <c r="Q39">
        <v>20</v>
      </c>
      <c r="R39">
        <v>1</v>
      </c>
      <c r="S39" s="12">
        <v>15</v>
      </c>
      <c r="T39" s="12" t="s">
        <v>133</v>
      </c>
      <c r="U39" s="12">
        <v>2020</v>
      </c>
      <c r="V39" s="6" t="s">
        <v>142</v>
      </c>
    </row>
    <row r="40" spans="2:22" x14ac:dyDescent="0.25">
      <c r="B40" s="12" t="s">
        <v>136</v>
      </c>
      <c r="C40" s="12" t="s">
        <v>69</v>
      </c>
      <c r="D40" s="12" t="s">
        <v>13</v>
      </c>
      <c r="E40" s="12" t="s">
        <v>130</v>
      </c>
      <c r="F40" s="12" t="str">
        <f>IF(Table2[[#This Row],[Capacity (net MWe)]]&lt;=50,"Micro",IF(Table2[[#This Row],[Capacity (net MWe)]]&lt;=500,"SMR","Large"))</f>
        <v>Large</v>
      </c>
      <c r="G40" s="12"/>
      <c r="H40" s="12">
        <v>1660</v>
      </c>
      <c r="I40" s="12">
        <v>3222</v>
      </c>
      <c r="J40" s="13">
        <f>46/12</f>
        <v>3.8333333333333335</v>
      </c>
      <c r="K40" s="12">
        <v>9.4</v>
      </c>
      <c r="L40" s="12">
        <v>60</v>
      </c>
      <c r="M40">
        <v>90</v>
      </c>
      <c r="N40" s="12" t="s">
        <v>109</v>
      </c>
      <c r="O40" s="11">
        <v>130750</v>
      </c>
      <c r="P40">
        <v>2.33</v>
      </c>
      <c r="Q40">
        <v>20</v>
      </c>
      <c r="R40">
        <v>1</v>
      </c>
      <c r="S40" s="12">
        <v>15</v>
      </c>
      <c r="T40" s="12" t="s">
        <v>133</v>
      </c>
      <c r="U40" s="12">
        <v>2020</v>
      </c>
    </row>
    <row r="41" spans="2:22" x14ac:dyDescent="0.25">
      <c r="B41" s="12" t="s">
        <v>70</v>
      </c>
      <c r="C41" s="12" t="s">
        <v>71</v>
      </c>
      <c r="D41" s="12" t="s">
        <v>13</v>
      </c>
      <c r="E41" s="12" t="s">
        <v>135</v>
      </c>
      <c r="F41" s="12" t="str">
        <f>IF(Table2[[#This Row],[Capacity (net MWe)]]&lt;=50,"Micro",IF(Table2[[#This Row],[Capacity (net MWe)]]&lt;=500,"SMR","Large"))</f>
        <v>Large</v>
      </c>
      <c r="G41" s="12"/>
      <c r="H41" s="12">
        <v>1144</v>
      </c>
      <c r="I41" s="12">
        <v>2244</v>
      </c>
      <c r="J41" s="13">
        <v>6</v>
      </c>
      <c r="K41" s="12">
        <v>8.68</v>
      </c>
      <c r="L41" s="12">
        <v>60</v>
      </c>
      <c r="M41">
        <v>90</v>
      </c>
      <c r="N41" s="12" t="s">
        <v>109</v>
      </c>
      <c r="O41" s="11">
        <v>130750</v>
      </c>
      <c r="P41">
        <v>2.33</v>
      </c>
      <c r="Q41">
        <v>20</v>
      </c>
      <c r="R41">
        <v>1</v>
      </c>
      <c r="S41" s="12">
        <v>15</v>
      </c>
      <c r="T41" s="12" t="s">
        <v>133</v>
      </c>
      <c r="U41" s="12">
        <v>2020</v>
      </c>
    </row>
    <row r="42" spans="2:22" x14ac:dyDescent="0.25">
      <c r="B42" s="12" t="s">
        <v>70</v>
      </c>
      <c r="C42" s="12" t="s">
        <v>73</v>
      </c>
      <c r="D42" s="12" t="s">
        <v>13</v>
      </c>
      <c r="E42" s="12" t="s">
        <v>135</v>
      </c>
      <c r="F42" s="12" t="str">
        <f>IF(Table2[[#This Row],[Capacity (net MWe)]]&lt;=50,"Micro",IF(Table2[[#This Row],[Capacity (net MWe)]]&lt;=500,"SMR","Large"))</f>
        <v>Large</v>
      </c>
      <c r="G42" s="12"/>
      <c r="H42" s="12">
        <v>1144</v>
      </c>
      <c r="I42" s="12">
        <v>2244</v>
      </c>
      <c r="J42" s="13">
        <v>7</v>
      </c>
      <c r="K42" s="12">
        <v>10.31</v>
      </c>
      <c r="L42" s="12">
        <v>60</v>
      </c>
      <c r="M42">
        <v>90</v>
      </c>
      <c r="N42" s="12" t="s">
        <v>109</v>
      </c>
      <c r="O42" s="11">
        <v>130750</v>
      </c>
      <c r="P42">
        <v>2.33</v>
      </c>
      <c r="Q42">
        <v>20</v>
      </c>
      <c r="R42">
        <v>1</v>
      </c>
      <c r="S42" s="12">
        <v>15</v>
      </c>
      <c r="T42" s="12" t="s">
        <v>133</v>
      </c>
      <c r="U42" s="12">
        <v>2020</v>
      </c>
    </row>
    <row r="43" spans="2:22" ht="30" x14ac:dyDescent="0.25">
      <c r="B43" s="12" t="s">
        <v>45</v>
      </c>
      <c r="C43" s="12" t="s">
        <v>160</v>
      </c>
      <c r="D43" s="12" t="s">
        <v>35</v>
      </c>
      <c r="E43" s="12" t="s">
        <v>130</v>
      </c>
      <c r="F43" s="12" t="str">
        <f>IF(Table2[[#This Row],[Capacity (net MWe)]]&lt;=50,"Micro",IF(Table2[[#This Row],[Capacity (net MWe)]]&lt;=500,"SMR","Large"))</f>
        <v>SMR</v>
      </c>
      <c r="G43" s="12"/>
      <c r="H43" s="12">
        <v>200</v>
      </c>
      <c r="I43" s="12">
        <v>7195</v>
      </c>
      <c r="J43" s="13">
        <v>5</v>
      </c>
      <c r="K43" s="12">
        <v>10.83</v>
      </c>
      <c r="L43" s="12">
        <v>40</v>
      </c>
      <c r="M43">
        <v>90</v>
      </c>
      <c r="N43" s="12" t="s">
        <v>109</v>
      </c>
      <c r="O43" s="11">
        <v>130750</v>
      </c>
      <c r="P43">
        <v>2.33</v>
      </c>
      <c r="Q43">
        <v>20</v>
      </c>
      <c r="R43">
        <v>1</v>
      </c>
      <c r="S43" s="12">
        <v>15</v>
      </c>
      <c r="T43" s="12" t="s">
        <v>133</v>
      </c>
      <c r="U43" s="12">
        <v>2020</v>
      </c>
    </row>
    <row r="44" spans="2:22" x14ac:dyDescent="0.25">
      <c r="B44" s="12" t="s">
        <v>45</v>
      </c>
      <c r="C44" s="12" t="s">
        <v>74</v>
      </c>
      <c r="D44" s="12" t="s">
        <v>35</v>
      </c>
      <c r="E44" s="12" t="s">
        <v>130</v>
      </c>
      <c r="F44" s="12" t="str">
        <f>IF(Table2[[#This Row],[Capacity (net MWe)]]&lt;=50,"Micro",IF(Table2[[#This Row],[Capacity (net MWe)]]&lt;=500,"SMR","Large"))</f>
        <v>SMR</v>
      </c>
      <c r="G44" s="12"/>
      <c r="H44" s="12">
        <v>200</v>
      </c>
      <c r="I44" s="12">
        <v>8108</v>
      </c>
      <c r="J44" s="13">
        <v>5</v>
      </c>
      <c r="K44" s="12">
        <v>10.83</v>
      </c>
      <c r="L44" s="12">
        <v>40</v>
      </c>
      <c r="M44">
        <v>90</v>
      </c>
      <c r="N44" s="12" t="s">
        <v>109</v>
      </c>
      <c r="O44" s="11">
        <v>130750</v>
      </c>
      <c r="P44">
        <v>2.33</v>
      </c>
      <c r="Q44">
        <v>20</v>
      </c>
      <c r="R44">
        <v>1</v>
      </c>
      <c r="S44" s="12">
        <v>15</v>
      </c>
      <c r="T44" s="12" t="s">
        <v>133</v>
      </c>
      <c r="U44" s="12">
        <v>2020</v>
      </c>
    </row>
    <row r="45" spans="2:22" x14ac:dyDescent="0.25">
      <c r="B45" s="12" t="s">
        <v>45</v>
      </c>
      <c r="C45" s="12" t="s">
        <v>75</v>
      </c>
      <c r="D45" s="12" t="s">
        <v>35</v>
      </c>
      <c r="E45" s="12" t="s">
        <v>130</v>
      </c>
      <c r="F45" s="12" t="str">
        <f>IF(Table2[[#This Row],[Capacity (net MWe)]]&lt;=50,"Micro",IF(Table2[[#This Row],[Capacity (net MWe)]]&lt;=500,"SMR","Large"))</f>
        <v>Micro</v>
      </c>
      <c r="G45" s="12"/>
      <c r="H45" s="12">
        <v>46</v>
      </c>
      <c r="I45" s="12">
        <v>1197</v>
      </c>
      <c r="J45" s="13">
        <v>5</v>
      </c>
      <c r="K45" s="12">
        <v>5.33</v>
      </c>
      <c r="L45" s="12">
        <v>40</v>
      </c>
      <c r="M45">
        <v>90</v>
      </c>
      <c r="N45" s="12" t="s">
        <v>109</v>
      </c>
      <c r="O45" s="11">
        <v>130750</v>
      </c>
      <c r="P45">
        <v>2.33</v>
      </c>
      <c r="Q45">
        <v>20</v>
      </c>
      <c r="R45">
        <v>1</v>
      </c>
      <c r="S45" s="12">
        <v>15</v>
      </c>
      <c r="T45" s="12" t="s">
        <v>133</v>
      </c>
      <c r="U45" s="12">
        <v>2020</v>
      </c>
    </row>
    <row r="46" spans="2:22" x14ac:dyDescent="0.25">
      <c r="B46" s="12" t="s">
        <v>70</v>
      </c>
      <c r="C46" s="12" t="s">
        <v>76</v>
      </c>
      <c r="D46" s="12" t="s">
        <v>37</v>
      </c>
      <c r="E46" s="12" t="s">
        <v>135</v>
      </c>
      <c r="F46" s="12" t="str">
        <f>IF(Table2[[#This Row],[Capacity (net MWe)]]&lt;=50,"Micro",IF(Table2[[#This Row],[Capacity (net MWe)]]&lt;=500,"SMR","Large"))</f>
        <v>Large</v>
      </c>
      <c r="G46" s="12"/>
      <c r="H46" s="12">
        <v>880</v>
      </c>
      <c r="I46" s="12">
        <v>2501</v>
      </c>
      <c r="J46" s="13">
        <v>8</v>
      </c>
      <c r="K46" s="12"/>
      <c r="L46" s="12">
        <v>60</v>
      </c>
      <c r="M46">
        <v>90</v>
      </c>
      <c r="N46" s="12" t="s">
        <v>109</v>
      </c>
      <c r="O46" s="11">
        <v>130750</v>
      </c>
      <c r="P46">
        <v>2.33</v>
      </c>
      <c r="Q46">
        <v>20</v>
      </c>
      <c r="R46">
        <v>1</v>
      </c>
      <c r="S46" s="12">
        <v>15</v>
      </c>
      <c r="T46" s="12" t="s">
        <v>133</v>
      </c>
      <c r="U46" s="12">
        <v>2020</v>
      </c>
    </row>
    <row r="47" spans="2:22" x14ac:dyDescent="0.25">
      <c r="B47" s="12" t="s">
        <v>134</v>
      </c>
      <c r="C47" s="12" t="s">
        <v>147</v>
      </c>
      <c r="D47" s="12" t="s">
        <v>37</v>
      </c>
      <c r="E47" s="12" t="s">
        <v>130</v>
      </c>
      <c r="F47" s="12" t="str">
        <f>IF(Table2[[#This Row],[Capacity (net MWe)]]&lt;=50,"Micro",IF(Table2[[#This Row],[Capacity (net MWe)]]&lt;=500,"SMR","Large"))</f>
        <v>Large</v>
      </c>
      <c r="G47" s="12"/>
      <c r="H47" s="12">
        <v>1250</v>
      </c>
      <c r="I47" s="12">
        <v>27747</v>
      </c>
      <c r="J47" s="13">
        <v>12</v>
      </c>
      <c r="K47" s="12"/>
      <c r="L47" s="12">
        <v>40</v>
      </c>
      <c r="M47">
        <v>90</v>
      </c>
      <c r="N47" s="12" t="s">
        <v>109</v>
      </c>
      <c r="O47" s="11">
        <v>130750</v>
      </c>
      <c r="P47">
        <v>2.33</v>
      </c>
      <c r="Q47">
        <v>20</v>
      </c>
      <c r="R47">
        <v>1</v>
      </c>
      <c r="S47" s="12">
        <v>15</v>
      </c>
      <c r="T47" s="12" t="s">
        <v>133</v>
      </c>
      <c r="U47" s="12">
        <v>2020</v>
      </c>
    </row>
    <row r="48" spans="2:22" x14ac:dyDescent="0.25">
      <c r="I48" t="s">
        <v>79</v>
      </c>
    </row>
    <row r="49" spans="2:9" x14ac:dyDescent="0.25">
      <c r="I49" s="6" t="s">
        <v>80</v>
      </c>
    </row>
    <row r="50" spans="2:9" x14ac:dyDescent="0.25">
      <c r="D50" s="1" t="s">
        <v>42</v>
      </c>
      <c r="E50" s="2" t="s">
        <v>82</v>
      </c>
      <c r="I50" t="s">
        <v>81</v>
      </c>
    </row>
    <row r="51" spans="2:9" x14ac:dyDescent="0.25">
      <c r="B51" s="7" t="s">
        <v>4</v>
      </c>
      <c r="C51" s="9" t="s">
        <v>31</v>
      </c>
      <c r="D51" s="7" t="s">
        <v>6</v>
      </c>
      <c r="E51" s="9" t="s">
        <v>83</v>
      </c>
      <c r="F51" s="7" t="s">
        <v>84</v>
      </c>
      <c r="G51" s="10" t="s">
        <v>41</v>
      </c>
      <c r="H51" s="8" t="s">
        <v>129</v>
      </c>
      <c r="I51" t="s">
        <v>95</v>
      </c>
    </row>
    <row r="52" spans="2:9" x14ac:dyDescent="0.25">
      <c r="B52" t="s">
        <v>12</v>
      </c>
      <c r="C52" t="s">
        <v>10</v>
      </c>
      <c r="D52" t="s">
        <v>11</v>
      </c>
      <c r="E52">
        <v>300</v>
      </c>
      <c r="F52">
        <v>300</v>
      </c>
      <c r="G52" s="4">
        <v>2250000</v>
      </c>
      <c r="H52" s="5">
        <f>(Table1[[#This Row],[Investment cost '[USD2020/MWe']]]*Table1[[#This Row],[Gross Capacity (MWe)]])/Table1[[#This Row],[Net Capacity (Mwe)]]*1.15</f>
        <v>2587500</v>
      </c>
    </row>
    <row r="53" spans="2:9" x14ac:dyDescent="0.25">
      <c r="B53" t="s">
        <v>54</v>
      </c>
      <c r="C53" t="s">
        <v>14</v>
      </c>
      <c r="D53" t="s">
        <v>13</v>
      </c>
      <c r="E53">
        <v>470</v>
      </c>
      <c r="F53">
        <v>443</v>
      </c>
      <c r="G53" s="4">
        <v>5215937</v>
      </c>
      <c r="H53" s="5">
        <f>(Table1[[#This Row],[Investment cost '[USD2020/MWe']]]*Table1[[#This Row],[Gross Capacity (MWe)]])/Table1[[#This Row],[Net Capacity (Mwe)]]*1.15</f>
        <v>6363914.1049661394</v>
      </c>
    </row>
    <row r="54" spans="2:9" x14ac:dyDescent="0.25">
      <c r="B54" t="s">
        <v>45</v>
      </c>
      <c r="C54" t="s">
        <v>15</v>
      </c>
      <c r="D54" t="s">
        <v>13</v>
      </c>
      <c r="E54">
        <v>160</v>
      </c>
      <c r="F54">
        <v>160</v>
      </c>
      <c r="G54" s="4">
        <v>6312500</v>
      </c>
      <c r="H54" s="5">
        <f>(Table1[[#This Row],[Investment cost '[USD2020/MWe']]]*Table1[[#This Row],[Gross Capacity (MWe)]])/Table1[[#This Row],[Net Capacity (Mwe)]]*1.15</f>
        <v>7259374.9999999991</v>
      </c>
    </row>
    <row r="55" spans="2:9" x14ac:dyDescent="0.25">
      <c r="B55" t="s">
        <v>86</v>
      </c>
      <c r="C55" t="s">
        <v>16</v>
      </c>
      <c r="D55" t="s">
        <v>13</v>
      </c>
      <c r="E55">
        <v>100</v>
      </c>
      <c r="F55">
        <v>107</v>
      </c>
      <c r="G55" s="4">
        <v>10186916</v>
      </c>
      <c r="H55" s="5">
        <f>(Table1[[#This Row],[Investment cost '[USD2020/MWe']]]*Table1[[#This Row],[Gross Capacity (MWe)]])/Table1[[#This Row],[Net Capacity (Mwe)]]*1.15</f>
        <v>10948554.579439251</v>
      </c>
    </row>
    <row r="56" spans="2:9" x14ac:dyDescent="0.25">
      <c r="B56" t="s">
        <v>45</v>
      </c>
      <c r="C56" t="s">
        <v>17</v>
      </c>
      <c r="D56" t="s">
        <v>13</v>
      </c>
      <c r="E56">
        <v>77</v>
      </c>
      <c r="F56">
        <v>77</v>
      </c>
      <c r="G56" s="4">
        <v>3466000</v>
      </c>
      <c r="H56" s="5">
        <f>(Table1[[#This Row],[Investment cost '[USD2020/MWe']]]*Table1[[#This Row],[Gross Capacity (MWe)]])/Table1[[#This Row],[Net Capacity (Mwe)]]*1.15</f>
        <v>3985899.9999999995</v>
      </c>
    </row>
    <row r="57" spans="2:9" x14ac:dyDescent="0.25">
      <c r="B57" t="s">
        <v>70</v>
      </c>
      <c r="C57" t="s">
        <v>32</v>
      </c>
      <c r="D57" t="s">
        <v>13</v>
      </c>
      <c r="E57">
        <v>50</v>
      </c>
      <c r="F57">
        <v>55</v>
      </c>
      <c r="G57" s="4">
        <v>4212000</v>
      </c>
      <c r="H57" s="5">
        <f>(Table1[[#This Row],[Investment cost '[USD2020/MWe']]]*Table1[[#This Row],[Gross Capacity (MWe)]])/Table1[[#This Row],[Net Capacity (Mwe)]]*1.15</f>
        <v>4403454.5454545449</v>
      </c>
    </row>
    <row r="58" spans="2:9" x14ac:dyDescent="0.25">
      <c r="B58" t="s">
        <v>85</v>
      </c>
      <c r="C58" t="s">
        <v>33</v>
      </c>
      <c r="D58" t="s">
        <v>13</v>
      </c>
      <c r="E58">
        <v>50</v>
      </c>
      <c r="F58">
        <v>40</v>
      </c>
      <c r="G58" s="4">
        <v>8532000</v>
      </c>
      <c r="H58" s="5">
        <f>(Table1[[#This Row],[Investment cost '[USD2020/MWe']]]*Table1[[#This Row],[Gross Capacity (MWe)]])/Table1[[#This Row],[Net Capacity (Mwe)]]*1.15</f>
        <v>12264749.999999998</v>
      </c>
    </row>
    <row r="59" spans="2:9" x14ac:dyDescent="0.25">
      <c r="B59" t="s">
        <v>70</v>
      </c>
      <c r="C59" t="s">
        <v>18</v>
      </c>
      <c r="D59" t="s">
        <v>13</v>
      </c>
      <c r="E59">
        <v>35</v>
      </c>
      <c r="F59">
        <v>32</v>
      </c>
      <c r="G59" s="4">
        <v>13531429</v>
      </c>
      <c r="H59" s="5">
        <f>(Table1[[#This Row],[Investment cost '[USD2020/MWe']]]*Table1[[#This Row],[Gross Capacity (MWe)]])/Table1[[#This Row],[Net Capacity (Mwe)]]*1.15</f>
        <v>17020000.5390625</v>
      </c>
    </row>
    <row r="60" spans="2:9" x14ac:dyDescent="0.25">
      <c r="B60" t="s">
        <v>87</v>
      </c>
      <c r="C60" t="s">
        <v>19</v>
      </c>
      <c r="D60" t="s">
        <v>13</v>
      </c>
      <c r="E60">
        <v>29</v>
      </c>
      <c r="F60">
        <v>25</v>
      </c>
      <c r="G60" s="4">
        <v>23187500</v>
      </c>
      <c r="H60" s="5">
        <f>(Table1[[#This Row],[Investment cost '[USD2020/MWe']]]*Table1[[#This Row],[Gross Capacity (MWe)]])/Table1[[#This Row],[Net Capacity (Mwe)]]*1.15</f>
        <v>30932124.999999996</v>
      </c>
    </row>
    <row r="61" spans="2:9" x14ac:dyDescent="0.25">
      <c r="B61" t="s">
        <v>45</v>
      </c>
      <c r="C61" t="s">
        <v>20</v>
      </c>
      <c r="D61" t="s">
        <v>34</v>
      </c>
      <c r="E61">
        <v>285</v>
      </c>
      <c r="F61">
        <v>265</v>
      </c>
      <c r="G61" s="4">
        <v>4373300</v>
      </c>
      <c r="H61" s="5">
        <f>(Table1[[#This Row],[Investment cost '[USD2020/MWe']]]*Table1[[#This Row],[Gross Capacity (MWe)]])/Table1[[#This Row],[Net Capacity (Mwe)]]*1.15</f>
        <v>5408864.4339622641</v>
      </c>
    </row>
    <row r="62" spans="2:9" x14ac:dyDescent="0.25">
      <c r="B62" t="s">
        <v>85</v>
      </c>
      <c r="C62" t="s">
        <v>21</v>
      </c>
      <c r="D62" t="s">
        <v>35</v>
      </c>
      <c r="E62">
        <v>210</v>
      </c>
      <c r="F62">
        <v>200</v>
      </c>
      <c r="G62" s="4">
        <v>5400000</v>
      </c>
      <c r="H62" s="5">
        <f>(Table1[[#This Row],[Investment cost '[USD2020/MWe']]]*Table1[[#This Row],[Gross Capacity (MWe)]])/Table1[[#This Row],[Net Capacity (Mwe)]]*1.15</f>
        <v>6520499.9999999991</v>
      </c>
    </row>
    <row r="63" spans="2:9" x14ac:dyDescent="0.25">
      <c r="B63" t="s">
        <v>89</v>
      </c>
      <c r="C63" t="s">
        <v>22</v>
      </c>
      <c r="D63" t="s">
        <v>36</v>
      </c>
      <c r="E63">
        <v>200</v>
      </c>
      <c r="F63">
        <v>165</v>
      </c>
      <c r="G63" s="4">
        <v>1550000</v>
      </c>
      <c r="H63" s="5">
        <f>(Table1[[#This Row],[Investment cost '[USD2020/MWe']]]*Table1[[#This Row],[Gross Capacity (MWe)]])/Table1[[#This Row],[Net Capacity (Mwe)]]*1.15</f>
        <v>2160606.0606060605</v>
      </c>
    </row>
    <row r="64" spans="2:9" x14ac:dyDescent="0.25">
      <c r="B64" t="s">
        <v>90</v>
      </c>
      <c r="C64" t="s">
        <v>23</v>
      </c>
      <c r="D64" t="s">
        <v>37</v>
      </c>
      <c r="E64">
        <v>100</v>
      </c>
      <c r="F64">
        <v>100</v>
      </c>
      <c r="G64" s="4">
        <v>5050000</v>
      </c>
      <c r="H64" s="5">
        <f>(Table1[[#This Row],[Investment cost '[USD2020/MWe']]]*Table1[[#This Row],[Gross Capacity (MWe)]])/Table1[[#This Row],[Net Capacity (Mwe)]]*1.15</f>
        <v>5807500</v>
      </c>
    </row>
    <row r="65" spans="2:9" x14ac:dyDescent="0.25">
      <c r="B65" t="s">
        <v>93</v>
      </c>
      <c r="C65" t="s">
        <v>24</v>
      </c>
      <c r="D65" t="s">
        <v>37</v>
      </c>
      <c r="E65">
        <v>20</v>
      </c>
      <c r="F65">
        <v>20</v>
      </c>
      <c r="G65" s="4">
        <v>23034536</v>
      </c>
      <c r="H65" s="5">
        <f>(Table1[[#This Row],[Investment cost '[USD2020/MWe']]]*Table1[[#This Row],[Gross Capacity (MWe)]])/Table1[[#This Row],[Net Capacity (Mwe)]]*1.15</f>
        <v>26489716.399999999</v>
      </c>
    </row>
    <row r="66" spans="2:9" x14ac:dyDescent="0.25">
      <c r="B66" t="s">
        <v>88</v>
      </c>
      <c r="C66" t="s">
        <v>25</v>
      </c>
      <c r="D66" t="s">
        <v>37</v>
      </c>
      <c r="E66">
        <v>10</v>
      </c>
      <c r="F66">
        <v>10</v>
      </c>
      <c r="G66" s="4">
        <v>2500000</v>
      </c>
      <c r="H66" s="5">
        <f>(Table1[[#This Row],[Investment cost '[USD2020/MWe']]]*Table1[[#This Row],[Gross Capacity (MWe)]])/Table1[[#This Row],[Net Capacity (Mwe)]]*1.15</f>
        <v>2875000</v>
      </c>
    </row>
    <row r="67" spans="2:9" x14ac:dyDescent="0.25">
      <c r="B67" t="s">
        <v>91</v>
      </c>
      <c r="C67" t="s">
        <v>26</v>
      </c>
      <c r="D67" t="s">
        <v>38</v>
      </c>
      <c r="E67">
        <v>195</v>
      </c>
      <c r="F67">
        <v>195</v>
      </c>
      <c r="G67" s="4">
        <v>4054266</v>
      </c>
      <c r="H67" s="5">
        <f>(Table1[[#This Row],[Investment cost '[USD2020/MWe']]]*Table1[[#This Row],[Gross Capacity (MWe)]])/Table1[[#This Row],[Net Capacity (Mwe)]]*1.15</f>
        <v>4662405.8999999994</v>
      </c>
    </row>
    <row r="68" spans="2:9" x14ac:dyDescent="0.25">
      <c r="B68" t="s">
        <v>54</v>
      </c>
      <c r="C68" t="s">
        <v>27</v>
      </c>
      <c r="D68" t="s">
        <v>39</v>
      </c>
      <c r="E68">
        <v>30</v>
      </c>
      <c r="F68">
        <v>30</v>
      </c>
      <c r="G68" s="4">
        <v>1950000</v>
      </c>
      <c r="H68" s="5">
        <f>(Table1[[#This Row],[Investment cost '[USD2020/MWe']]]*Table1[[#This Row],[Gross Capacity (MWe)]])/Table1[[#This Row],[Net Capacity (Mwe)]]*1.15</f>
        <v>2242500</v>
      </c>
    </row>
    <row r="69" spans="2:9" x14ac:dyDescent="0.25">
      <c r="B69" t="s">
        <v>45</v>
      </c>
      <c r="C69" t="s">
        <v>28</v>
      </c>
      <c r="D69" t="s">
        <v>40</v>
      </c>
      <c r="E69">
        <v>5</v>
      </c>
      <c r="F69">
        <v>5</v>
      </c>
      <c r="G69" s="4">
        <v>5771429</v>
      </c>
      <c r="H69" s="5">
        <f>(Table1[[#This Row],[Investment cost '[USD2020/MWe']]]*Table1[[#This Row],[Gross Capacity (MWe)]])/Table1[[#This Row],[Net Capacity (Mwe)]]*1.15</f>
        <v>6637143.3499999996</v>
      </c>
    </row>
    <row r="70" spans="2:9" x14ac:dyDescent="0.25">
      <c r="B70" t="s">
        <v>92</v>
      </c>
      <c r="C70" t="s">
        <v>29</v>
      </c>
      <c r="D70" t="s">
        <v>43</v>
      </c>
      <c r="E70">
        <v>300</v>
      </c>
      <c r="F70">
        <v>300</v>
      </c>
      <c r="G70" s="4">
        <v>4160000</v>
      </c>
      <c r="H70" s="5">
        <f>(Table1[[#This Row],[Investment cost '[USD2020/MWe']]]*Table1[[#This Row],[Gross Capacity (MWe)]])/Table1[[#This Row],[Net Capacity (Mwe)]]*1.15</f>
        <v>4784000</v>
      </c>
    </row>
    <row r="73" spans="2:9" x14ac:dyDescent="0.25">
      <c r="D73" t="s">
        <v>30</v>
      </c>
      <c r="G73" s="3"/>
    </row>
    <row r="75" spans="2:9" x14ac:dyDescent="0.25">
      <c r="C75" t="s">
        <v>4</v>
      </c>
      <c r="D75" t="s">
        <v>5</v>
      </c>
      <c r="E75" t="s">
        <v>6</v>
      </c>
      <c r="F75" t="s">
        <v>44</v>
      </c>
      <c r="G75" t="s">
        <v>97</v>
      </c>
      <c r="H75" t="s">
        <v>94</v>
      </c>
      <c r="I75" t="s">
        <v>79</v>
      </c>
    </row>
    <row r="76" spans="2:9" x14ac:dyDescent="0.25">
      <c r="C76" t="s">
        <v>45</v>
      </c>
      <c r="D76" t="s">
        <v>46</v>
      </c>
      <c r="E76" t="s">
        <v>11</v>
      </c>
      <c r="F76">
        <v>935</v>
      </c>
      <c r="G76">
        <v>9723</v>
      </c>
      <c r="I76" s="6" t="s">
        <v>80</v>
      </c>
    </row>
    <row r="77" spans="2:9" x14ac:dyDescent="0.25">
      <c r="C77" t="s">
        <v>45</v>
      </c>
      <c r="D77" t="s">
        <v>47</v>
      </c>
      <c r="E77" t="s">
        <v>11</v>
      </c>
      <c r="F77">
        <v>1053</v>
      </c>
      <c r="G77">
        <v>10608</v>
      </c>
      <c r="I77" t="s">
        <v>81</v>
      </c>
    </row>
    <row r="78" spans="2:9" x14ac:dyDescent="0.25">
      <c r="C78" t="s">
        <v>45</v>
      </c>
      <c r="D78" t="s">
        <v>48</v>
      </c>
      <c r="E78" t="s">
        <v>11</v>
      </c>
      <c r="F78">
        <v>919</v>
      </c>
      <c r="G78">
        <v>8974</v>
      </c>
      <c r="I78" t="s">
        <v>96</v>
      </c>
    </row>
    <row r="79" spans="2:9" x14ac:dyDescent="0.25">
      <c r="C79" t="s">
        <v>49</v>
      </c>
      <c r="D79" t="s">
        <v>50</v>
      </c>
      <c r="E79" t="s">
        <v>51</v>
      </c>
      <c r="F79">
        <v>1600</v>
      </c>
      <c r="G79">
        <v>7983</v>
      </c>
      <c r="H79">
        <v>1</v>
      </c>
    </row>
    <row r="80" spans="2:9" x14ac:dyDescent="0.25">
      <c r="C80" t="s">
        <v>49</v>
      </c>
      <c r="D80" t="s">
        <v>50</v>
      </c>
      <c r="E80" t="s">
        <v>51</v>
      </c>
      <c r="F80">
        <v>1630</v>
      </c>
      <c r="G80">
        <v>5733</v>
      </c>
      <c r="H80">
        <v>2</v>
      </c>
    </row>
    <row r="81" spans="3:9" x14ac:dyDescent="0.25">
      <c r="C81" t="s">
        <v>52</v>
      </c>
      <c r="D81" t="s">
        <v>53</v>
      </c>
      <c r="E81" t="s">
        <v>51</v>
      </c>
      <c r="F81">
        <v>1600</v>
      </c>
      <c r="G81">
        <v>9270</v>
      </c>
      <c r="H81">
        <v>1</v>
      </c>
    </row>
    <row r="82" spans="3:9" x14ac:dyDescent="0.25">
      <c r="C82" t="s">
        <v>52</v>
      </c>
      <c r="D82" t="s">
        <v>53</v>
      </c>
      <c r="E82" t="s">
        <v>51</v>
      </c>
      <c r="F82">
        <v>1600</v>
      </c>
      <c r="G82">
        <v>8620</v>
      </c>
      <c r="H82">
        <v>2</v>
      </c>
    </row>
    <row r="83" spans="3:9" x14ac:dyDescent="0.25">
      <c r="C83" t="s">
        <v>54</v>
      </c>
      <c r="D83" t="s">
        <v>55</v>
      </c>
      <c r="E83" t="s">
        <v>56</v>
      </c>
      <c r="F83">
        <v>1630</v>
      </c>
      <c r="G83">
        <v>8549</v>
      </c>
    </row>
    <row r="84" spans="3:9" x14ac:dyDescent="0.25">
      <c r="C84" t="s">
        <v>54</v>
      </c>
      <c r="D84" t="s">
        <v>57</v>
      </c>
      <c r="E84" t="s">
        <v>56</v>
      </c>
      <c r="F84">
        <v>1630</v>
      </c>
      <c r="G84">
        <v>8549</v>
      </c>
      <c r="I84" t="s">
        <v>98</v>
      </c>
    </row>
    <row r="85" spans="3:9" x14ac:dyDescent="0.25">
      <c r="C85" t="s">
        <v>45</v>
      </c>
      <c r="D85" t="s">
        <v>58</v>
      </c>
      <c r="E85" t="s">
        <v>59</v>
      </c>
      <c r="F85">
        <v>1117</v>
      </c>
      <c r="G85">
        <v>11330</v>
      </c>
      <c r="H85">
        <v>1</v>
      </c>
    </row>
    <row r="86" spans="3:9" x14ac:dyDescent="0.25">
      <c r="C86" t="s">
        <v>45</v>
      </c>
      <c r="D86" t="s">
        <v>60</v>
      </c>
      <c r="E86" t="s">
        <v>59</v>
      </c>
      <c r="F86">
        <v>1117</v>
      </c>
      <c r="G86">
        <v>11330</v>
      </c>
      <c r="H86">
        <v>1</v>
      </c>
    </row>
    <row r="87" spans="3:9" x14ac:dyDescent="0.25">
      <c r="C87" t="s">
        <v>45</v>
      </c>
      <c r="D87" t="s">
        <v>58</v>
      </c>
      <c r="E87" t="s">
        <v>59</v>
      </c>
      <c r="F87">
        <v>1117</v>
      </c>
      <c r="G87">
        <v>8600</v>
      </c>
      <c r="H87">
        <v>2</v>
      </c>
    </row>
    <row r="88" spans="3:9" x14ac:dyDescent="0.25">
      <c r="C88" t="s">
        <v>45</v>
      </c>
      <c r="D88" t="s">
        <v>60</v>
      </c>
      <c r="E88" t="s">
        <v>59</v>
      </c>
      <c r="F88">
        <v>1117</v>
      </c>
      <c r="G88">
        <v>8600</v>
      </c>
      <c r="H88">
        <v>2</v>
      </c>
    </row>
    <row r="89" spans="3:9" x14ac:dyDescent="0.25">
      <c r="C89" t="s">
        <v>61</v>
      </c>
      <c r="D89" t="s">
        <v>62</v>
      </c>
      <c r="E89" t="s">
        <v>63</v>
      </c>
      <c r="F89">
        <v>1340</v>
      </c>
      <c r="G89">
        <v>2410</v>
      </c>
    </row>
    <row r="90" spans="3:9" x14ac:dyDescent="0.25">
      <c r="C90" t="s">
        <v>61</v>
      </c>
      <c r="D90" t="s">
        <v>64</v>
      </c>
      <c r="E90" t="s">
        <v>63</v>
      </c>
      <c r="F90">
        <v>1340</v>
      </c>
      <c r="G90">
        <v>2410</v>
      </c>
    </row>
    <row r="91" spans="3:9" x14ac:dyDescent="0.25">
      <c r="C91" t="s">
        <v>65</v>
      </c>
      <c r="D91" t="s">
        <v>66</v>
      </c>
      <c r="E91" t="s">
        <v>59</v>
      </c>
      <c r="F91">
        <v>1000</v>
      </c>
      <c r="G91">
        <v>3154</v>
      </c>
    </row>
    <row r="92" spans="3:9" x14ac:dyDescent="0.25">
      <c r="C92" t="s">
        <v>65</v>
      </c>
      <c r="D92" t="s">
        <v>67</v>
      </c>
      <c r="E92" t="s">
        <v>59</v>
      </c>
      <c r="F92">
        <v>1000</v>
      </c>
      <c r="G92">
        <v>3154</v>
      </c>
    </row>
    <row r="93" spans="3:9" x14ac:dyDescent="0.25">
      <c r="C93" t="s">
        <v>65</v>
      </c>
      <c r="D93" t="s">
        <v>68</v>
      </c>
      <c r="E93" t="s">
        <v>51</v>
      </c>
      <c r="F93">
        <v>1660</v>
      </c>
      <c r="G93">
        <v>3222</v>
      </c>
    </row>
    <row r="94" spans="3:9" x14ac:dyDescent="0.25">
      <c r="C94" t="s">
        <v>65</v>
      </c>
      <c r="D94" t="s">
        <v>69</v>
      </c>
      <c r="E94" t="s">
        <v>51</v>
      </c>
      <c r="F94">
        <v>1660</v>
      </c>
      <c r="G94">
        <v>3222</v>
      </c>
    </row>
    <row r="95" spans="3:9" x14ac:dyDescent="0.25">
      <c r="C95" t="s">
        <v>70</v>
      </c>
      <c r="D95" t="s">
        <v>71</v>
      </c>
      <c r="E95" t="s">
        <v>72</v>
      </c>
      <c r="F95">
        <v>1144</v>
      </c>
      <c r="G95">
        <v>2244</v>
      </c>
    </row>
    <row r="96" spans="3:9" x14ac:dyDescent="0.25">
      <c r="C96" t="s">
        <v>70</v>
      </c>
      <c r="D96" t="s">
        <v>73</v>
      </c>
      <c r="E96" t="s">
        <v>72</v>
      </c>
      <c r="F96">
        <v>1144</v>
      </c>
      <c r="G96">
        <v>2244</v>
      </c>
    </row>
    <row r="97" spans="3:8" x14ac:dyDescent="0.25">
      <c r="C97" t="s">
        <v>45</v>
      </c>
      <c r="D97" t="s">
        <v>74</v>
      </c>
      <c r="E97" t="s">
        <v>36</v>
      </c>
      <c r="F97">
        <v>200</v>
      </c>
      <c r="G97">
        <v>7195</v>
      </c>
      <c r="H97">
        <v>2</v>
      </c>
    </row>
    <row r="98" spans="3:8" x14ac:dyDescent="0.25">
      <c r="C98" t="s">
        <v>45</v>
      </c>
      <c r="D98" t="s">
        <v>74</v>
      </c>
      <c r="E98" t="s">
        <v>36</v>
      </c>
      <c r="F98">
        <v>200</v>
      </c>
      <c r="G98">
        <v>8108</v>
      </c>
      <c r="H98">
        <v>1</v>
      </c>
    </row>
    <row r="99" spans="3:8" x14ac:dyDescent="0.25">
      <c r="C99" t="s">
        <v>45</v>
      </c>
      <c r="D99" t="s">
        <v>75</v>
      </c>
      <c r="E99" t="s">
        <v>36</v>
      </c>
      <c r="F99">
        <v>46</v>
      </c>
      <c r="G99">
        <v>1197</v>
      </c>
    </row>
    <row r="100" spans="3:8" x14ac:dyDescent="0.25">
      <c r="C100" t="s">
        <v>70</v>
      </c>
      <c r="D100" t="s">
        <v>76</v>
      </c>
      <c r="E100" t="s">
        <v>77</v>
      </c>
      <c r="F100">
        <v>880</v>
      </c>
      <c r="G100">
        <v>2501</v>
      </c>
    </row>
    <row r="101" spans="3:8" x14ac:dyDescent="0.25">
      <c r="C101" t="s">
        <v>52</v>
      </c>
      <c r="D101" t="s">
        <v>78</v>
      </c>
      <c r="E101" t="s">
        <v>37</v>
      </c>
      <c r="F101">
        <v>1250</v>
      </c>
      <c r="G101">
        <v>27747</v>
      </c>
    </row>
    <row r="118" spans="6:7" x14ac:dyDescent="0.25">
      <c r="G118" t="s">
        <v>151</v>
      </c>
    </row>
    <row r="119" spans="6:7" x14ac:dyDescent="0.25">
      <c r="F119">
        <v>2250</v>
      </c>
      <c r="G119">
        <f>F119*1000</f>
        <v>2250000</v>
      </c>
    </row>
    <row r="120" spans="6:7" x14ac:dyDescent="0.25">
      <c r="F120">
        <v>5215.9369999999999</v>
      </c>
      <c r="G120">
        <f t="shared" ref="G120:G136" si="0">F120*1000</f>
        <v>5215937</v>
      </c>
    </row>
    <row r="121" spans="6:7" x14ac:dyDescent="0.25">
      <c r="F121">
        <v>6312.5</v>
      </c>
      <c r="G121">
        <f t="shared" si="0"/>
        <v>6312500</v>
      </c>
    </row>
    <row r="122" spans="6:7" x14ac:dyDescent="0.25">
      <c r="F122">
        <v>8000</v>
      </c>
      <c r="G122">
        <f t="shared" si="0"/>
        <v>8000000</v>
      </c>
    </row>
    <row r="123" spans="6:7" x14ac:dyDescent="0.25">
      <c r="F123">
        <v>3600</v>
      </c>
      <c r="G123">
        <f t="shared" si="0"/>
        <v>3600000</v>
      </c>
    </row>
    <row r="124" spans="6:7" x14ac:dyDescent="0.25">
      <c r="F124">
        <v>4212</v>
      </c>
      <c r="G124">
        <f t="shared" si="0"/>
        <v>4212000</v>
      </c>
    </row>
    <row r="125" spans="6:7" x14ac:dyDescent="0.25">
      <c r="F125">
        <v>8532</v>
      </c>
      <c r="G125">
        <f t="shared" si="0"/>
        <v>8532000</v>
      </c>
    </row>
    <row r="126" spans="6:7" x14ac:dyDescent="0.25">
      <c r="F126">
        <v>13531.429</v>
      </c>
      <c r="G126">
        <f t="shared" si="0"/>
        <v>13531429</v>
      </c>
    </row>
    <row r="127" spans="6:7" x14ac:dyDescent="0.25">
      <c r="F127">
        <v>23187.5</v>
      </c>
      <c r="G127">
        <f t="shared" si="0"/>
        <v>23187500</v>
      </c>
    </row>
    <row r="128" spans="6:7" x14ac:dyDescent="0.25">
      <c r="F128">
        <v>4373.3</v>
      </c>
      <c r="G128">
        <f t="shared" si="0"/>
        <v>4373300</v>
      </c>
    </row>
    <row r="129" spans="6:7" x14ac:dyDescent="0.25">
      <c r="F129">
        <v>3270</v>
      </c>
      <c r="G129">
        <f t="shared" si="0"/>
        <v>3270000</v>
      </c>
    </row>
    <row r="130" spans="6:7" x14ac:dyDescent="0.25">
      <c r="F130">
        <v>5050</v>
      </c>
      <c r="G130">
        <f t="shared" si="0"/>
        <v>5050000</v>
      </c>
    </row>
    <row r="131" spans="6:7" x14ac:dyDescent="0.25">
      <c r="F131">
        <v>19350</v>
      </c>
      <c r="G131">
        <f t="shared" si="0"/>
        <v>19350000</v>
      </c>
    </row>
    <row r="132" spans="6:7" x14ac:dyDescent="0.25">
      <c r="F132">
        <v>6900</v>
      </c>
      <c r="G132">
        <f t="shared" si="0"/>
        <v>6900000</v>
      </c>
    </row>
    <row r="133" spans="6:7" x14ac:dyDescent="0.25">
      <c r="F133">
        <v>4054.2660000000001</v>
      </c>
      <c r="G133">
        <f t="shared" si="0"/>
        <v>4054266</v>
      </c>
    </row>
    <row r="134" spans="6:7" x14ac:dyDescent="0.25">
      <c r="F134">
        <v>1950</v>
      </c>
      <c r="G134">
        <f t="shared" si="0"/>
        <v>1950000</v>
      </c>
    </row>
    <row r="135" spans="6:7" x14ac:dyDescent="0.25">
      <c r="F135">
        <v>5771.4290000000001</v>
      </c>
      <c r="G135">
        <f t="shared" si="0"/>
        <v>5771429</v>
      </c>
    </row>
    <row r="136" spans="6:7" x14ac:dyDescent="0.25">
      <c r="F136">
        <v>4160</v>
      </c>
      <c r="G136">
        <f t="shared" si="0"/>
        <v>4160000</v>
      </c>
    </row>
  </sheetData>
  <hyperlinks>
    <hyperlink ref="I76" r:id="rId1" location="b48" display="https://www.sciencedirect.com/science/article/pii/S0360544223015980 - b48" xr:uid="{3E522870-69D7-44AB-8CD5-B24D820B5DFC}"/>
    <hyperlink ref="I49" r:id="rId2" location="b48" display="https://www.sciencedirect.com/science/article/pii/S0360544223015980 - b48" xr:uid="{C0ACFC95-F487-4126-A95A-F8F5187D2FBD}"/>
    <hyperlink ref="V38" r:id="rId3" xr:uid="{ED172526-0E97-43E2-A64D-DA907E360DFD}"/>
    <hyperlink ref="V39" r:id="rId4" xr:uid="{CF26CCAF-6057-4BA7-8AE8-BFCF016D1F25}"/>
  </hyperlinks>
  <pageMargins left="0.7" right="0.7" top="0.75" bottom="0.75" header="0.3" footer="0.3"/>
  <pageSetup paperSize="9" orientation="portrait" r:id="rId5"/>
  <drawing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6B4C-4566-4DD0-BBF5-961906F8460F}">
  <dimension ref="B2:E10"/>
  <sheetViews>
    <sheetView workbookViewId="0">
      <selection activeCell="C16" sqref="C16"/>
    </sheetView>
  </sheetViews>
  <sheetFormatPr defaultRowHeight="15" x14ac:dyDescent="0.25"/>
  <cols>
    <col min="2" max="2" width="34.42578125" bestFit="1" customWidth="1"/>
    <col min="3" max="4" width="12.5703125" customWidth="1"/>
  </cols>
  <sheetData>
    <row r="2" spans="2:5" x14ac:dyDescent="0.25">
      <c r="B2" t="s">
        <v>2</v>
      </c>
      <c r="C2" t="s">
        <v>3</v>
      </c>
    </row>
    <row r="5" spans="2:5" x14ac:dyDescent="0.25">
      <c r="B5" t="s">
        <v>112</v>
      </c>
      <c r="C5" t="s">
        <v>113</v>
      </c>
      <c r="D5" t="s">
        <v>114</v>
      </c>
    </row>
    <row r="6" spans="2:5" x14ac:dyDescent="0.25">
      <c r="B6" t="s">
        <v>115</v>
      </c>
      <c r="C6" t="s">
        <v>122</v>
      </c>
      <c r="D6" t="s">
        <v>123</v>
      </c>
    </row>
    <row r="7" spans="2:5" x14ac:dyDescent="0.25">
      <c r="B7" t="s">
        <v>116</v>
      </c>
      <c r="C7" t="s">
        <v>119</v>
      </c>
      <c r="D7" t="s">
        <v>120</v>
      </c>
      <c r="E7" t="s">
        <v>124</v>
      </c>
    </row>
    <row r="8" spans="2:5" x14ac:dyDescent="0.25">
      <c r="B8" t="s">
        <v>117</v>
      </c>
      <c r="C8" t="s">
        <v>127</v>
      </c>
      <c r="D8" t="s">
        <v>121</v>
      </c>
      <c r="E8" t="s">
        <v>125</v>
      </c>
    </row>
    <row r="9" spans="2:5" x14ac:dyDescent="0.25">
      <c r="B9" t="s">
        <v>118</v>
      </c>
      <c r="C9" t="s">
        <v>126</v>
      </c>
      <c r="D9" t="s">
        <v>121</v>
      </c>
    </row>
    <row r="10" spans="2:5" x14ac:dyDescent="0.25">
      <c r="B10" t="s">
        <v>128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7481-5A06-4A8A-8A13-E91F891C2D2F}">
  <dimension ref="A2:D3"/>
  <sheetViews>
    <sheetView workbookViewId="0">
      <selection activeCell="D3" sqref="D3"/>
    </sheetView>
  </sheetViews>
  <sheetFormatPr defaultRowHeight="15" x14ac:dyDescent="0.25"/>
  <cols>
    <col min="1" max="1" width="2.5703125" bestFit="1" customWidth="1"/>
    <col min="3" max="3" width="14.28515625" bestFit="1" customWidth="1"/>
    <col min="4" max="4" width="5.85546875" bestFit="1" customWidth="1"/>
  </cols>
  <sheetData>
    <row r="2" spans="1:4" x14ac:dyDescent="0.25">
      <c r="A2" t="s">
        <v>143</v>
      </c>
      <c r="B2" t="s">
        <v>144</v>
      </c>
      <c r="C2" t="s">
        <v>145</v>
      </c>
      <c r="D2" t="s">
        <v>146</v>
      </c>
    </row>
    <row r="3" spans="1:4" x14ac:dyDescent="0.25">
      <c r="A3">
        <v>1</v>
      </c>
      <c r="B3">
        <f ca="1">RAND()*(0.15-0.04)+0.04</f>
        <v>0.12488966447741146</v>
      </c>
      <c r="C3">
        <f ca="1">IF(RAND()&lt;(0.9-0.75)/(0.95-0.75),0.75+SQRT(RAND()*(0.9-0.75)*(0.95-0.75)),0.95-SQRT((1-RAND())*(0.95-0.9)*(0.95-0.75)))</f>
        <v>0.91259025292730134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404e11a-1b7c-46a4-be41-f958fe29f5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F5DFF61A5A2E4186425FEA105E497F" ma:contentTypeVersion="11" ma:contentTypeDescription="Opprett et nytt dokument." ma:contentTypeScope="" ma:versionID="5889d7251965a5bf886eedff40393a9d">
  <xsd:schema xmlns:xsd="http://www.w3.org/2001/XMLSchema" xmlns:xs="http://www.w3.org/2001/XMLSchema" xmlns:p="http://schemas.microsoft.com/office/2006/metadata/properties" xmlns:ns3="022a34b1-9d82-4dd2-8ef7-65dd835f832c" xmlns:ns4="e404e11a-1b7c-46a4-be41-f958fe29f57e" targetNamespace="http://schemas.microsoft.com/office/2006/metadata/properties" ma:root="true" ma:fieldsID="2cc3e933e69588f52c8578e0e3109839" ns3:_="" ns4:_="">
    <xsd:import namespace="022a34b1-9d82-4dd2-8ef7-65dd835f832c"/>
    <xsd:import namespace="e404e11a-1b7c-46a4-be41-f958fe29f5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a34b1-9d82-4dd2-8ef7-65dd835f83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for deling av tips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4e11a-1b7c-46a4-be41-f958fe29f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096D1-AE55-4C5A-977F-80A54D8830AA}">
  <ds:schemaRefs>
    <ds:schemaRef ds:uri="e404e11a-1b7c-46a4-be41-f958fe29f57e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022a34b1-9d82-4dd2-8ef7-65dd835f832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4D3CD77-C489-4EE9-BFD2-ED0E2707FB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2a34b1-9d82-4dd2-8ef7-65dd835f832c"/>
    <ds:schemaRef ds:uri="e404e11a-1b7c-46a4-be41-f958fe29f5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E6B785-65A1-4A39-A7DA-3AAC95355A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Datasheet</vt:lpstr>
      <vt:lpstr>Calculations</vt:lpstr>
      <vt:lpstr>monte carlo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Hordvei Fossli</dc:creator>
  <cp:lastModifiedBy>Anders H Fossli</cp:lastModifiedBy>
  <dcterms:created xsi:type="dcterms:W3CDTF">2025-09-16T12:36:03Z</dcterms:created>
  <dcterms:modified xsi:type="dcterms:W3CDTF">2025-10-27T23:08:16Z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0x0101009EF5DFF61A5A2E4186425FEA105E497F</vt:lpwstr>
  </property>
</Properties>
</file>