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.schmidt\Desktop\Curso\"/>
    </mc:Choice>
  </mc:AlternateContent>
  <xr:revisionPtr revIDLastSave="0" documentId="13_ncr:1_{52B2DAD7-A0C4-46EE-A9FD-42938D1BC6B6}" xr6:coauthVersionLast="47" xr6:coauthVersionMax="47" xr10:uidLastSave="{00000000-0000-0000-0000-000000000000}"/>
  <workbookProtection workbookAlgorithmName="SHA-512" workbookHashValue="g1c14QalR3ERZz2oOYT7FzOm/LgvxjnR2iauYSZn7LQLG1YSDn48rbssERg4+rdD3qz/tzrvpJNi6VVvtagEzg==" workbookSaltValue="VSFya7OQTfqoK5V+9yKmbA==" workbookSpinCount="100000" lockStructure="1"/>
  <bookViews>
    <workbookView xWindow="-108" yWindow="-108" windowWidth="23256" windowHeight="12456" tabRatio="0" firstSheet="1" activeTab="1" xr2:uid="{7DCBAF88-FD72-48D8-8A88-5E712DCD657A}"/>
  </bookViews>
  <sheets>
    <sheet name="Planilha Espelho" sheetId="1" state="hidden" r:id="rId1"/>
    <sheet name="Programa" sheetId="2" r:id="rId2"/>
  </sheets>
  <definedNames>
    <definedName name="aporte">Programa!$D$24</definedName>
    <definedName name="patrimonio">Programa!$D$27</definedName>
    <definedName name="qtdAnos">Programa!$D$25</definedName>
    <definedName name="rendimentoCarteira">Programa!$D$20</definedName>
    <definedName name="sugestaoInvestimento">Programa!$D$21</definedName>
    <definedName name="taxaMensal">Programa!$D$26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C44" i="2"/>
  <c r="C45" i="2"/>
  <c r="C46" i="2"/>
  <c r="C47" i="2"/>
  <c r="C48" i="2"/>
  <c r="C43" i="2"/>
  <c r="A9" i="1"/>
  <c r="A10" i="1"/>
  <c r="A11" i="1"/>
  <c r="A12" i="1"/>
  <c r="A13" i="1"/>
  <c r="A14" i="1"/>
  <c r="A15" i="1"/>
  <c r="A16" i="1"/>
  <c r="A17" i="1"/>
  <c r="A18" i="1"/>
  <c r="A19" i="1"/>
  <c r="A20" i="1"/>
  <c r="A4" i="1"/>
  <c r="A5" i="1"/>
  <c r="A6" i="1"/>
  <c r="A7" i="1"/>
  <c r="A8" i="1"/>
  <c r="A3" i="1"/>
  <c r="C40" i="2" l="1"/>
  <c r="D44" i="2" s="1"/>
  <c r="D27" i="2"/>
  <c r="D28" i="2" s="1"/>
  <c r="C32" i="2"/>
  <c r="D32" i="2" s="1"/>
  <c r="C33" i="2"/>
  <c r="D33" i="2" s="1"/>
  <c r="C34" i="2"/>
  <c r="D34" i="2" s="1"/>
  <c r="C35" i="2"/>
  <c r="D35" i="2" s="1"/>
  <c r="C31" i="2"/>
  <c r="D31" i="2" s="1"/>
  <c r="D43" i="2" l="1"/>
  <c r="D48" i="2"/>
  <c r="D47" i="2"/>
  <c r="D46" i="2"/>
  <c r="D45" i="2"/>
  <c r="D49" i="2" l="1"/>
</calcChain>
</file>

<file path=xl/sharedStrings.xml><?xml version="1.0" encoding="utf-8"?>
<sst xmlns="http://schemas.openxmlformats.org/spreadsheetml/2006/main" count="69" uniqueCount="34">
  <si>
    <t>Por Quantos Anos?</t>
  </si>
  <si>
    <t>Quanto investir por mês?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</si>
  <si>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</si>
  <si>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</si>
  <si>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</si>
  <si>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</si>
  <si>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</si>
  <si>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</si>
  <si>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</si>
  <si>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</si>
  <si>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</si>
  <si>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</si>
  <si>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</si>
  <si>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</si>
  <si>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Redimento Carteira</t>
  </si>
  <si>
    <t>Salário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</si>
  <si>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</si>
  <si>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</si>
  <si>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</si>
  <si>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</si>
  <si>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</si>
  <si>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</si>
  <si>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</si>
  <si>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</si>
  <si>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</si>
  <si>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</si>
  <si>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</si>
  <si>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</si>
  <si>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</si>
  <si>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PERFIL</t>
  </si>
  <si>
    <t>%</t>
  </si>
  <si>
    <t>CHAVE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</si>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</sst>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theme="1"/>
      <name val="Lucida Sans Typewriter"/>
      <family val="3"/>
    </font>
    <font>
      <sz val="12"/>
      <color theme="1"/>
      <name val="Lucida Sans Typewriter"/>
      <family val="3"/>
    </font>
    <font>
      <sz val="11"/>
      <color theme="1"/>
      <name val="Lucida Sans Typewriter"/>
      <family val="3"/>
    </font>
    <font>
      <b/>
      <sz val="20"/>
      <color theme="0"/>
      <name val="Lucida Sans Typewriter"/>
      <family val="3"/>
    </font>
    <font>
      <b/>
      <sz val="11"/>
      <color theme="1"/>
      <name val="Lucida Sans Typewriter"/>
      <family val="3"/>
    </font>
    <font>
      <b/>
      <sz val="12"/>
      <color theme="1"/>
      <name val="Lucida Sans Typewriter"/>
      <family val="3"/>
    </font>
    <font>
      <b/>
      <sz val="11"/>
      <color theme="0"/>
      <name val="Lucida Sans Typewriter"/>
      <family val="3"/>
    </font>
    <font>
      <sz val="11"/>
      <color rgb="FF9C5700"/>
      <name val="Lucida Sans Typewriter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12" fillId="5" borderId="0" xfId="3" applyFont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5" fillId="4" borderId="13" xfId="0" applyFont="1" applyFill="1" applyBorder="1" applyAlignment="1" applyProtection="1">
      <alignment horizontal="center" vertical="center"/>
    </xf>
    <xf numFmtId="0" fontId="5" fillId="4" borderId="14" xfId="0" applyFont="1" applyFill="1" applyBorder="1" applyAlignment="1" applyProtection="1">
      <alignment horizontal="center" vertical="center"/>
    </xf>
    <xf numFmtId="0" fontId="5" fillId="4" borderId="15" xfId="0" applyFont="1" applyFill="1" applyBorder="1" applyAlignment="1" applyProtection="1">
      <alignment horizontal="center" vertical="center"/>
    </xf>
    <xf numFmtId="0" fontId="6" fillId="6" borderId="7" xfId="0" applyFont="1" applyFill="1" applyBorder="1" applyAlignment="1" applyProtection="1">
      <alignment horizontal="left" indent="2"/>
    </xf>
    <xf numFmtId="0" fontId="6" fillId="6" borderId="8" xfId="0" applyFont="1" applyFill="1" applyBorder="1" applyAlignment="1" applyProtection="1">
      <alignment horizontal="left" indent="2"/>
    </xf>
    <xf numFmtId="0" fontId="6" fillId="6" borderId="10" xfId="0" applyFont="1" applyFill="1" applyBorder="1" applyAlignment="1" applyProtection="1">
      <alignment horizontal="left" indent="2"/>
    </xf>
    <xf numFmtId="0" fontId="6" fillId="6" borderId="11" xfId="0" applyFont="1" applyFill="1" applyBorder="1" applyAlignment="1" applyProtection="1">
      <alignment horizontal="left" indent="2"/>
    </xf>
    <xf numFmtId="8" fontId="7" fillId="6" borderId="12" xfId="0" applyNumberFormat="1" applyFont="1" applyFill="1" applyBorder="1" applyAlignment="1" applyProtection="1">
      <alignment horizont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1" fontId="9" fillId="6" borderId="9" xfId="0" applyNumberFormat="1" applyFont="1" applyFill="1" applyBorder="1" applyAlignment="1" applyProtection="1">
      <alignment horizontal="center"/>
    </xf>
    <xf numFmtId="10" fontId="9" fillId="6" borderId="9" xfId="2" applyNumberFormat="1" applyFont="1" applyFill="1" applyBorder="1" applyAlignment="1" applyProtection="1">
      <alignment horizontal="center"/>
    </xf>
    <xf numFmtId="0" fontId="10" fillId="3" borderId="7" xfId="0" applyFont="1" applyFill="1" applyBorder="1" applyAlignment="1" applyProtection="1">
      <alignment horizontal="left" indent="2"/>
    </xf>
    <xf numFmtId="0" fontId="10" fillId="3" borderId="8" xfId="0" applyFont="1" applyFill="1" applyBorder="1" applyAlignment="1" applyProtection="1">
      <alignment horizontal="left" indent="2"/>
    </xf>
    <xf numFmtId="8" fontId="9" fillId="3" borderId="9" xfId="0" applyNumberFormat="1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left" indent="2"/>
    </xf>
    <xf numFmtId="0" fontId="10" fillId="3" borderId="11" xfId="0" applyFont="1" applyFill="1" applyBorder="1" applyAlignment="1" applyProtection="1">
      <alignment horizontal="left" indent="2"/>
    </xf>
    <xf numFmtId="8" fontId="9" fillId="3" borderId="12" xfId="0" applyNumberFormat="1" applyFont="1" applyFill="1" applyBorder="1" applyAlignment="1" applyProtection="1">
      <alignment horizontal="center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vertical="center"/>
    </xf>
    <xf numFmtId="0" fontId="6" fillId="6" borderId="4" xfId="0" applyFont="1" applyFill="1" applyBorder="1" applyAlignment="1" applyProtection="1">
      <alignment horizontal="left" indent="2"/>
    </xf>
    <xf numFmtId="8" fontId="7" fillId="6" borderId="5" xfId="0" applyNumberFormat="1" applyFont="1" applyFill="1" applyBorder="1" applyAlignment="1" applyProtection="1">
      <alignment horizontal="center"/>
    </xf>
    <xf numFmtId="8" fontId="7" fillId="6" borderId="6" xfId="0" applyNumberFormat="1" applyFont="1" applyFill="1" applyBorder="1" applyAlignment="1" applyProtection="1">
      <alignment horizontal="center"/>
    </xf>
    <xf numFmtId="0" fontId="3" fillId="0" borderId="0" xfId="0" applyFont="1" applyProtection="1"/>
    <xf numFmtId="0" fontId="6" fillId="6" borderId="7" xfId="0" applyFont="1" applyFill="1" applyBorder="1" applyAlignment="1" applyProtection="1">
      <alignment horizontal="left" indent="2"/>
    </xf>
    <xf numFmtId="8" fontId="7" fillId="6" borderId="8" xfId="0" applyNumberFormat="1" applyFont="1" applyFill="1" applyBorder="1" applyAlignment="1" applyProtection="1">
      <alignment horizontal="center"/>
    </xf>
    <xf numFmtId="8" fontId="7" fillId="6" borderId="9" xfId="0" applyNumberFormat="1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left" indent="2"/>
    </xf>
    <xf numFmtId="8" fontId="7" fillId="6" borderId="11" xfId="0" applyNumberFormat="1" applyFont="1" applyFill="1" applyBorder="1" applyAlignment="1" applyProtection="1">
      <alignment horizontal="center"/>
    </xf>
    <xf numFmtId="0" fontId="12" fillId="5" borderId="0" xfId="3" applyFont="1" applyAlignment="1" applyProtection="1">
      <alignment horizontal="center" vertical="center"/>
    </xf>
    <xf numFmtId="0" fontId="12" fillId="5" borderId="0" xfId="3" applyFont="1" applyProtection="1"/>
    <xf numFmtId="0" fontId="7" fillId="6" borderId="0" xfId="0" applyFont="1" applyFill="1" applyProtection="1"/>
    <xf numFmtId="165" fontId="7" fillId="6" borderId="0" xfId="0" applyNumberFormat="1" applyFont="1" applyFill="1" applyAlignment="1" applyProtection="1">
      <alignment horizontal="center"/>
    </xf>
    <xf numFmtId="0" fontId="9" fillId="7" borderId="0" xfId="0" applyFont="1" applyFill="1" applyAlignment="1" applyProtection="1">
      <alignment horizontal="center"/>
    </xf>
    <xf numFmtId="9" fontId="7" fillId="0" borderId="0" xfId="0" applyNumberFormat="1" applyFont="1" applyAlignment="1" applyProtection="1">
      <alignment horizontal="center"/>
    </xf>
    <xf numFmtId="165" fontId="7" fillId="0" borderId="0" xfId="0" applyNumberFormat="1" applyFont="1" applyProtection="1"/>
    <xf numFmtId="0" fontId="7" fillId="7" borderId="0" xfId="0" applyFont="1" applyFill="1" applyProtection="1"/>
    <xf numFmtId="0" fontId="7" fillId="7" borderId="0" xfId="0" applyFont="1" applyFill="1" applyAlignment="1" applyProtection="1">
      <alignment horizontal="center"/>
    </xf>
    <xf numFmtId="165" fontId="7" fillId="7" borderId="0" xfId="0" applyNumberFormat="1" applyFont="1" applyFill="1" applyProtection="1"/>
    <xf numFmtId="44" fontId="9" fillId="0" borderId="9" xfId="1" applyFont="1" applyBorder="1" applyAlignment="1" applyProtection="1">
      <alignment horizontal="center"/>
      <protection locked="0"/>
    </xf>
    <xf numFmtId="9" fontId="7" fillId="0" borderId="9" xfId="0" applyNumberFormat="1" applyFont="1" applyFill="1" applyBorder="1" applyAlignment="1" applyProtection="1">
      <alignment horizontal="center"/>
      <protection locked="0"/>
    </xf>
    <xf numFmtId="8" fontId="7" fillId="0" borderId="9" xfId="0" applyNumberFormat="1" applyFont="1" applyFill="1" applyBorder="1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Programa!$C$42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Programa!$B$43:$B$48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Programa!$C$43:$C$48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36-9D87-1A7177FF1C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0</xdr:rowOff>
    </xdr:from>
    <xdr:to>
      <xdr:col>4</xdr:col>
      <xdr:colOff>0</xdr:colOff>
      <xdr:row>15</xdr:row>
      <xdr:rowOff>160020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978F93-A92C-51A7-6BAC-61D7B9FA05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82" b="16913"/>
        <a:stretch/>
      </xdr:blipFill>
      <xdr:spPr>
        <a:xfrm>
          <a:off x="152400" y="0"/>
          <a:ext cx="8115300" cy="2903220"/>
        </a:xfrm>
        <a:prstGeom prst="rect">
          <a:avLst/>
        </a:prstGeom>
      </xdr:spPr>
    </xdr:pic>
    <xdr:clientData/>
  </xdr:twoCellAnchor>
  <xdr:twoCellAnchor>
    <xdr:from>
      <xdr:col>1</xdr:col>
      <xdr:colOff>1680210</xdr:colOff>
      <xdr:row>49</xdr:row>
      <xdr:rowOff>30480</xdr:rowOff>
    </xdr:from>
    <xdr:to>
      <xdr:col>2</xdr:col>
      <xdr:colOff>3604260</xdr:colOff>
      <xdr:row>64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A6142D-85BB-C008-C41C-21A1C2FD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C0C8-0718-45B2-9480-C5D9BDDBE369}">
  <dimension ref="A2:D20"/>
  <sheetViews>
    <sheetView workbookViewId="0">
      <selection activeCell="D13" sqref="D13"/>
    </sheetView>
  </sheetViews>
  <sheetFormatPr defaultRowHeight="14.4" x14ac:dyDescent="0.3"/>
  <cols>
    <col min="1" max="1" width="19.5546875" bestFit="1" customWidth="1"/>
    <col min="2" max="2" width="13.77734375" bestFit="1" customWidth="1"/>
    <col min="3" max="3" width="18" bestFit="1" customWidth="1"/>
  </cols>
  <sheetData>
    <row r="2" spans="1:4" x14ac:dyDescent="0.3">
      <c r="A2" s="3" t="s">
        <v>31</v>
      </c>
      <c r="B2" s="3" t="s">
        <v>29</v>
      </c>
      <c r="C2" s="3" t="s">
        <v>19</v>
      </c>
      <c r="D2" s="3" t="s">
        <v>30</v>
      </c>
    </row>
    <row r="3" spans="1:4" x14ac:dyDescent="0.3">
      <c r="A3" t="str">
        <f>B3&amp;"-"&amp;C3</f>
        <v>CONSERVADOR-PAPEL</v>
      </c>
      <c r="B3" t="s">
        <v>28</v>
      </c>
      <c r="C3" s="1" t="s">
        <v>22</v>
      </c>
      <c r="D3" s="2">
        <v>0.3</v>
      </c>
    </row>
    <row r="4" spans="1:4" x14ac:dyDescent="0.3">
      <c r="A4" t="str">
        <f t="shared" ref="A4:A20" si="0">B4&amp;"-"&amp;C4</f>
        <v>CONSERVADOR-TIJOLO</v>
      </c>
      <c r="B4" t="s">
        <v>28</v>
      </c>
      <c r="C4" s="1" t="s">
        <v>23</v>
      </c>
      <c r="D4" s="2">
        <v>0.5</v>
      </c>
    </row>
    <row r="5" spans="1:4" x14ac:dyDescent="0.3">
      <c r="A5" t="str">
        <f t="shared" si="0"/>
        <v>CONSERVADOR-HÍBRIDOS</v>
      </c>
      <c r="B5" t="s">
        <v>28</v>
      </c>
      <c r="C5" s="1" t="s">
        <v>24</v>
      </c>
      <c r="D5" s="2">
        <v>0.1</v>
      </c>
    </row>
    <row r="6" spans="1:4" x14ac:dyDescent="0.3">
      <c r="A6" t="str">
        <f t="shared" si="0"/>
        <v>CONSERVADOR-FOFs</v>
      </c>
      <c r="B6" t="s">
        <v>28</v>
      </c>
      <c r="C6" s="1" t="s">
        <v>25</v>
      </c>
      <c r="D6" s="2">
        <v>0.1</v>
      </c>
    </row>
    <row r="7" spans="1:4" x14ac:dyDescent="0.3">
      <c r="A7" t="str">
        <f t="shared" si="0"/>
        <v>CONSERVADOR-DESENVOLVIMENTO</v>
      </c>
      <c r="B7" t="s">
        <v>28</v>
      </c>
      <c r="C7" s="1" t="s">
        <v>26</v>
      </c>
      <c r="D7" s="2">
        <v>0</v>
      </c>
    </row>
    <row r="8" spans="1:4" ht="15" thickBot="1" x14ac:dyDescent="0.35">
      <c r="A8" t="str">
        <f t="shared" si="0"/>
        <v>CONSERVADOR-HOTELARIAS</v>
      </c>
      <c r="B8" t="s">
        <v>28</v>
      </c>
      <c r="C8" s="1" t="s">
        <v>27</v>
      </c>
      <c r="D8" s="2">
        <v>0</v>
      </c>
    </row>
    <row r="9" spans="1:4" x14ac:dyDescent="0.3">
      <c r="A9" s="4" t="str">
        <f t="shared" si="0"/>
        <v>MODERADO-PAPEL</v>
      </c>
      <c r="B9" s="4" t="s">
        <v>32</v>
      </c>
      <c r="C9" s="5" t="s">
        <v>22</v>
      </c>
      <c r="D9" s="10">
        <v>0.32</v>
      </c>
    </row>
    <row r="10" spans="1:4" x14ac:dyDescent="0.3">
      <c r="A10" s="6" t="str">
        <f t="shared" si="0"/>
        <v>MODERADO-TIJOLO</v>
      </c>
      <c r="B10" s="6" t="s">
        <v>32</v>
      </c>
      <c r="C10" s="7" t="s">
        <v>23</v>
      </c>
      <c r="D10" s="11">
        <v>0.35</v>
      </c>
    </row>
    <row r="11" spans="1:4" x14ac:dyDescent="0.3">
      <c r="A11" s="6" t="str">
        <f t="shared" si="0"/>
        <v>MODERADO-HÍBRIDOS</v>
      </c>
      <c r="B11" s="6" t="s">
        <v>32</v>
      </c>
      <c r="C11" s="7" t="s">
        <v>24</v>
      </c>
      <c r="D11" s="11">
        <v>0.08</v>
      </c>
    </row>
    <row r="12" spans="1:4" x14ac:dyDescent="0.3">
      <c r="A12" s="6" t="str">
        <f t="shared" si="0"/>
        <v>MODERADO-FOFs</v>
      </c>
      <c r="B12" s="6" t="s">
        <v>32</v>
      </c>
      <c r="C12" s="7" t="s">
        <v>25</v>
      </c>
      <c r="D12" s="11">
        <v>0.05</v>
      </c>
    </row>
    <row r="13" spans="1:4" x14ac:dyDescent="0.3">
      <c r="A13" s="6" t="str">
        <f t="shared" si="0"/>
        <v>MODERADO-DESENVOLVIMENTO</v>
      </c>
      <c r="B13" s="6" t="s">
        <v>32</v>
      </c>
      <c r="C13" s="7" t="s">
        <v>26</v>
      </c>
      <c r="D13" s="11">
        <v>0.1</v>
      </c>
    </row>
    <row r="14" spans="1:4" ht="15" thickBot="1" x14ac:dyDescent="0.35">
      <c r="A14" s="8" t="str">
        <f t="shared" si="0"/>
        <v>MODERADO-HOTELARIAS</v>
      </c>
      <c r="B14" s="8" t="s">
        <v>32</v>
      </c>
      <c r="C14" s="9" t="s">
        <v>27</v>
      </c>
      <c r="D14" s="12">
        <v>0.1</v>
      </c>
    </row>
    <row r="15" spans="1:4" x14ac:dyDescent="0.3">
      <c r="A15" t="str">
        <f t="shared" si="0"/>
        <v>AGRESSIVO-PAPEL</v>
      </c>
      <c r="B15" t="s">
        <v>17</v>
      </c>
      <c r="C15" s="1" t="s">
        <v>22</v>
      </c>
      <c r="D15" s="2">
        <v>0.5</v>
      </c>
    </row>
    <row r="16" spans="1:4" x14ac:dyDescent="0.3">
      <c r="A16" t="str">
        <f t="shared" si="0"/>
        <v>AGRESSIVO-TIJOLO</v>
      </c>
      <c r="B16" t="s">
        <v>17</v>
      </c>
      <c r="C16" s="1" t="s">
        <v>23</v>
      </c>
      <c r="D16" s="2">
        <v>0.1</v>
      </c>
    </row>
    <row r="17" spans="1:4" x14ac:dyDescent="0.3">
      <c r="A17" t="str">
        <f t="shared" si="0"/>
        <v>AGRESSIVO-HÍBRIDOS</v>
      </c>
      <c r="B17" t="s">
        <v>17</v>
      </c>
      <c r="C17" s="1" t="s">
        <v>24</v>
      </c>
      <c r="D17" s="2">
        <v>0.05</v>
      </c>
    </row>
    <row r="18" spans="1:4" x14ac:dyDescent="0.3">
      <c r="A18" t="str">
        <f t="shared" si="0"/>
        <v>AGRESSIVO-FOFs</v>
      </c>
      <c r="B18" t="s">
        <v>17</v>
      </c>
      <c r="C18" s="1" t="s">
        <v>25</v>
      </c>
      <c r="D18" s="2">
        <v>0.05</v>
      </c>
    </row>
    <row r="19" spans="1:4" x14ac:dyDescent="0.3">
      <c r="A19" t="str">
        <f t="shared" si="0"/>
        <v>AGRESSIVO-DESENVOLVIMENTO</v>
      </c>
      <c r="B19" t="s">
        <v>17</v>
      </c>
      <c r="C19" s="1" t="s">
        <v>26</v>
      </c>
      <c r="D19" s="2">
        <v>0.2</v>
      </c>
    </row>
    <row r="20" spans="1:4" x14ac:dyDescent="0.3">
      <c r="A20" t="str">
        <f t="shared" si="0"/>
        <v>AGRESSIVO-HOTELARIAS</v>
      </c>
      <c r="B20" t="s">
        <v>17</v>
      </c>
      <c r="C20" s="1" t="s">
        <v>27</v>
      </c>
      <c r="D20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394F-CEE3-4075-8CA4-7B2DF4EB595E}">
  <dimension ref="A1:K68"/>
  <sheetViews>
    <sheetView showGridLines="0" tabSelected="1" workbookViewId="0">
      <selection activeCell="D24" sqref="D24"/>
    </sheetView>
  </sheetViews>
  <sheetFormatPr defaultColWidth="0" defaultRowHeight="14.4" zeroHeight="1" x14ac:dyDescent="0.3"/>
  <cols>
    <col min="1" max="1" width="2.109375" style="14" customWidth="1"/>
    <col min="2" max="2" width="37.109375" style="14" bestFit="1" customWidth="1"/>
    <col min="3" max="3" width="65.5546875" style="15" bestFit="1" customWidth="1"/>
    <col min="4" max="4" width="15.77734375" style="14" bestFit="1" customWidth="1"/>
    <col min="5" max="5" width="4" style="14" customWidth="1"/>
    <col min="6" max="6" width="22.21875" style="14" hidden="1" customWidth="1"/>
    <col min="7" max="7" width="11.88671875" style="14" hidden="1" customWidth="1"/>
    <col min="8" max="9" width="8.88671875" style="14" hidden="1" customWidth="1"/>
    <col min="10" max="10" width="8.88671875" style="14" hidden="1"/>
    <col min="11" max="11" width="14.5546875" style="14" hidden="1"/>
    <col min="12" max="16384" width="8.88671875" style="14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spans="1:4" ht="15" thickBot="1" x14ac:dyDescent="0.35"/>
    <row r="18" spans="1:4" ht="22.8" thickBot="1" x14ac:dyDescent="0.35">
      <c r="B18" s="16" t="s">
        <v>13</v>
      </c>
      <c r="C18" s="17"/>
      <c r="D18" s="18"/>
    </row>
    <row r="19" spans="1:4" ht="16.2" thickBot="1" x14ac:dyDescent="0.35">
      <c r="B19" s="19" t="s">
        <v>15</v>
      </c>
      <c r="C19" s="20"/>
      <c r="D19" s="61">
        <v>5000</v>
      </c>
    </row>
    <row r="20" spans="1:4" ht="16.2" thickBot="1" x14ac:dyDescent="0.35">
      <c r="B20" s="19" t="s">
        <v>14</v>
      </c>
      <c r="C20" s="20"/>
      <c r="D20" s="60">
        <v>0.01</v>
      </c>
    </row>
    <row r="21" spans="1:4" ht="16.2" thickBot="1" x14ac:dyDescent="0.35">
      <c r="B21" s="21" t="s">
        <v>33</v>
      </c>
      <c r="C21" s="22"/>
      <c r="D21" s="23">
        <f>D19*30%</f>
        <v>1500</v>
      </c>
    </row>
    <row r="22" spans="1:4" ht="15" thickBot="1" x14ac:dyDescent="0.35">
      <c r="B22" s="24"/>
      <c r="C22" s="24"/>
      <c r="D22" s="25"/>
    </row>
    <row r="23" spans="1:4" ht="33.6" customHeight="1" thickBot="1" x14ac:dyDescent="0.35">
      <c r="B23" s="26" t="s">
        <v>5</v>
      </c>
      <c r="C23" s="27"/>
      <c r="D23" s="28"/>
    </row>
    <row r="24" spans="1:4" ht="16.2" thickBot="1" x14ac:dyDescent="0.35">
      <c r="B24" s="19" t="s">
        <v>1</v>
      </c>
      <c r="C24" s="20"/>
      <c r="D24" s="59">
        <v>500</v>
      </c>
    </row>
    <row r="25" spans="1:4" ht="16.2" thickBot="1" x14ac:dyDescent="0.35">
      <c r="B25" s="19" t="s">
        <v>0</v>
      </c>
      <c r="C25" s="20"/>
      <c r="D25" s="29">
        <v>5</v>
      </c>
    </row>
    <row r="26" spans="1:4" ht="16.2" thickBot="1" x14ac:dyDescent="0.35">
      <c r="B26" s="19" t="s">
        <v>2</v>
      </c>
      <c r="C26" s="20"/>
      <c r="D26" s="30">
        <v>1.0789999999999999E-2</v>
      </c>
    </row>
    <row r="27" spans="1:4" ht="16.2" thickBot="1" x14ac:dyDescent="0.35">
      <c r="B27" s="31" t="s">
        <v>3</v>
      </c>
      <c r="C27" s="32"/>
      <c r="D27" s="33">
        <f>FV(taxaMensal,qtdAnos*12,aporte*-1)</f>
        <v>41888.456999243819</v>
      </c>
    </row>
    <row r="28" spans="1:4" ht="16.2" thickBot="1" x14ac:dyDescent="0.35">
      <c r="B28" s="34" t="s">
        <v>4</v>
      </c>
      <c r="C28" s="35"/>
      <c r="D28" s="36">
        <f>patrimonio*rendimentoCarteira</f>
        <v>418.88456999243817</v>
      </c>
    </row>
    <row r="29" spans="1:4" ht="15" thickBot="1" x14ac:dyDescent="0.35">
      <c r="B29" s="24"/>
      <c r="C29" s="25"/>
      <c r="D29" s="24"/>
    </row>
    <row r="30" spans="1:4" ht="24.6" x14ac:dyDescent="0.3">
      <c r="B30" s="37" t="s">
        <v>11</v>
      </c>
      <c r="C30" s="38"/>
      <c r="D30" s="39" t="s">
        <v>12</v>
      </c>
    </row>
    <row r="31" spans="1:4" ht="16.2" thickBot="1" x14ac:dyDescent="0.35">
      <c r="B31" s="40" t="s">
        <v>6</v>
      </c>
      <c r="C31" s="41">
        <f>FV($D$26,$A32*12,$D$24*-1)</f>
        <v>13613.813648822608</v>
      </c>
      <c r="D31" s="42">
        <f>C31*rendimentoCarteira</f>
        <v>136.13813648822608</v>
      </c>
    </row>
    <row r="32" spans="1:4" ht="16.2" thickBot="1" x14ac:dyDescent="0.35">
      <c r="A32" s="43">
        <v>2</v>
      </c>
      <c r="B32" s="44" t="s">
        <v>7</v>
      </c>
      <c r="C32" s="45">
        <f>FV($D$26,$A33*12,$D$24*-1)</f>
        <v>41888.456999243819</v>
      </c>
      <c r="D32" s="46">
        <f>C32*rendimentoCarteira</f>
        <v>418.88456999243817</v>
      </c>
    </row>
    <row r="33" spans="1:4" ht="16.2" thickBot="1" x14ac:dyDescent="0.35">
      <c r="A33" s="43">
        <v>5</v>
      </c>
      <c r="B33" s="44" t="s">
        <v>8</v>
      </c>
      <c r="C33" s="45">
        <f>FV($D$26,$A34*12,$D$24*-1)</f>
        <v>121642.1062650861</v>
      </c>
      <c r="D33" s="46">
        <f>C33*rendimentoCarteira</f>
        <v>1216.4210626508609</v>
      </c>
    </row>
    <row r="34" spans="1:4" ht="16.2" thickBot="1" x14ac:dyDescent="0.35">
      <c r="A34" s="43">
        <v>10</v>
      </c>
      <c r="B34" s="44" t="s">
        <v>9</v>
      </c>
      <c r="C34" s="45">
        <f>FV($D$26,$A35*12,$D$24*-1)</f>
        <v>562599.20004854025</v>
      </c>
      <c r="D34" s="46">
        <f>C34*rendimentoCarteira</f>
        <v>5625.992000485403</v>
      </c>
    </row>
    <row r="35" spans="1:4" ht="16.2" thickBot="1" x14ac:dyDescent="0.35">
      <c r="A35" s="43">
        <v>20</v>
      </c>
      <c r="B35" s="47" t="s">
        <v>10</v>
      </c>
      <c r="C35" s="48">
        <f>FV($D$26,$A36*12,$D$24*-1)</f>
        <v>2161084.8275023573</v>
      </c>
      <c r="D35" s="23">
        <f>C35*rendimentoCarteira</f>
        <v>21610.848275023574</v>
      </c>
    </row>
    <row r="36" spans="1:4" x14ac:dyDescent="0.3">
      <c r="A36" s="43">
        <v>30</v>
      </c>
    </row>
    <row r="37" spans="1:4" x14ac:dyDescent="0.3"/>
    <row r="38" spans="1:4" x14ac:dyDescent="0.3"/>
    <row r="39" spans="1:4" x14ac:dyDescent="0.3">
      <c r="B39" s="49" t="s">
        <v>16</v>
      </c>
      <c r="C39" s="13" t="s">
        <v>32</v>
      </c>
      <c r="D39" s="50"/>
    </row>
    <row r="40" spans="1:4" x14ac:dyDescent="0.3">
      <c r="B40" s="51" t="s">
        <v>18</v>
      </c>
      <c r="C40" s="52">
        <f>aporte</f>
        <v>500</v>
      </c>
      <c r="D40" s="51"/>
    </row>
    <row r="41" spans="1:4" x14ac:dyDescent="0.3">
      <c r="B41" s="24"/>
      <c r="C41" s="25"/>
      <c r="D41" s="24"/>
    </row>
    <row r="42" spans="1:4" x14ac:dyDescent="0.3">
      <c r="B42" s="53" t="s">
        <v>19</v>
      </c>
      <c r="C42" s="53" t="s">
        <v>20</v>
      </c>
      <c r="D42" s="53" t="s">
        <v>21</v>
      </c>
    </row>
    <row r="43" spans="1:4" x14ac:dyDescent="0.3">
      <c r="B43" s="25" t="s">
        <v>22</v>
      </c>
      <c r="C43" s="54">
        <f>VLOOKUP($C$39&amp;"-"&amp;B43,'Planilha Espelho'!A:D,4,)</f>
        <v>0.32</v>
      </c>
      <c r="D43" s="55">
        <f>$C$40*C43</f>
        <v>160</v>
      </c>
    </row>
    <row r="44" spans="1:4" x14ac:dyDescent="0.3">
      <c r="B44" s="25" t="s">
        <v>23</v>
      </c>
      <c r="C44" s="54">
        <f>VLOOKUP($C$39&amp;"-"&amp;B44,'Planilha Espelho'!A:D,4,)</f>
        <v>0.35</v>
      </c>
      <c r="D44" s="55">
        <f t="shared" ref="D44:D48" si="0">$C$40*C44</f>
        <v>175</v>
      </c>
    </row>
    <row r="45" spans="1:4" x14ac:dyDescent="0.3">
      <c r="B45" s="25" t="s">
        <v>24</v>
      </c>
      <c r="C45" s="54">
        <f>VLOOKUP($C$39&amp;"-"&amp;B45,'Planilha Espelho'!A:D,4,)</f>
        <v>0.08</v>
      </c>
      <c r="D45" s="55">
        <f t="shared" si="0"/>
        <v>40</v>
      </c>
    </row>
    <row r="46" spans="1:4" x14ac:dyDescent="0.3">
      <c r="B46" s="25" t="s">
        <v>25</v>
      </c>
      <c r="C46" s="54">
        <f>VLOOKUP($C$39&amp;"-"&amp;B46,'Planilha Espelho'!A:D,4,)</f>
        <v>0.05</v>
      </c>
      <c r="D46" s="55">
        <f t="shared" si="0"/>
        <v>25</v>
      </c>
    </row>
    <row r="47" spans="1:4" x14ac:dyDescent="0.3">
      <c r="B47" s="25" t="s">
        <v>26</v>
      </c>
      <c r="C47" s="54">
        <f>VLOOKUP($C$39&amp;"-"&amp;B47,'Planilha Espelho'!A:D,4,)</f>
        <v>0.1</v>
      </c>
      <c r="D47" s="55">
        <f t="shared" si="0"/>
        <v>50</v>
      </c>
    </row>
    <row r="48" spans="1:4" x14ac:dyDescent="0.3">
      <c r="B48" s="25" t="s">
        <v>27</v>
      </c>
      <c r="C48" s="54">
        <f>VLOOKUP($C$39&amp;"-"&amp;B48,'Planilha Espelho'!A:D,4,)</f>
        <v>0.1</v>
      </c>
      <c r="D48" s="55">
        <f t="shared" si="0"/>
        <v>50</v>
      </c>
    </row>
    <row r="49" spans="1:4" x14ac:dyDescent="0.3">
      <c r="B49" s="56"/>
      <c r="C49" s="57"/>
      <c r="D49" s="58">
        <f>SUM(D43:D48)</f>
        <v>500</v>
      </c>
    </row>
    <row r="50" spans="1:4" customFormat="1" x14ac:dyDescent="0.3">
      <c r="A50" s="14"/>
    </row>
    <row r="51" spans="1:4" customFormat="1" x14ac:dyDescent="0.3">
      <c r="A51" s="14"/>
    </row>
    <row r="52" spans="1:4" customFormat="1" x14ac:dyDescent="0.3">
      <c r="A52" s="14"/>
    </row>
    <row r="53" spans="1:4" customFormat="1" x14ac:dyDescent="0.3">
      <c r="A53" s="14"/>
    </row>
    <row r="54" spans="1:4" customFormat="1" x14ac:dyDescent="0.3">
      <c r="A54" s="14"/>
    </row>
    <row r="55" spans="1:4" customFormat="1" x14ac:dyDescent="0.3">
      <c r="A55" s="14"/>
    </row>
    <row r="56" spans="1:4" customFormat="1" x14ac:dyDescent="0.3">
      <c r="A56" s="14"/>
    </row>
    <row r="57" spans="1:4" customFormat="1" x14ac:dyDescent="0.3">
      <c r="A57" s="14"/>
    </row>
    <row r="58" spans="1:4" customFormat="1" x14ac:dyDescent="0.3">
      <c r="A58" s="14"/>
    </row>
    <row r="59" spans="1:4" customFormat="1" x14ac:dyDescent="0.3">
      <c r="A59" s="14"/>
    </row>
    <row r="60" spans="1:4" customFormat="1" x14ac:dyDescent="0.3">
      <c r="A60" s="14"/>
    </row>
    <row r="61" spans="1:4" customFormat="1" x14ac:dyDescent="0.3">
      <c r="A61" s="14"/>
    </row>
    <row r="62" spans="1:4" customFormat="1" x14ac:dyDescent="0.3">
      <c r="A62" s="14"/>
    </row>
    <row r="63" spans="1:4" customFormat="1" x14ac:dyDescent="0.3">
      <c r="A63" s="14"/>
    </row>
    <row r="64" spans="1:4" customFormat="1" x14ac:dyDescent="0.3">
      <c r="A64" s="14"/>
    </row>
    <row r="65" spans="2:4" ht="12" customHeight="1" x14ac:dyDescent="0.3">
      <c r="B65" s="24"/>
      <c r="C65" s="25"/>
      <c r="D65" s="24"/>
    </row>
    <row r="66" spans="2:4" hidden="1" x14ac:dyDescent="0.3">
      <c r="B66" s="24"/>
      <c r="C66" s="25"/>
      <c r="D66" s="24"/>
    </row>
    <row r="67" spans="2:4" hidden="1" x14ac:dyDescent="0.3">
      <c r="B67" s="24"/>
      <c r="C67" s="25"/>
      <c r="D67" s="24"/>
    </row>
    <row r="68" spans="2:4" hidden="1" x14ac:dyDescent="0.3">
      <c r="B68" s="24"/>
      <c r="C68" s="25"/>
      <c r="D68" s="24"/>
    </row>
  </sheetData>
  <sheetProtection algorithmName="SHA-512" hashValue="MtRekYYpjh0NCWhuyS9autU/B++bpzuZKmwU8OAzt03CNyJHVPUrG1CZs+bRBCiIX+cunmaprwgUh3du+h8w0w==" saltValue="CXRbTEINZDdLMgSr+ePwPw==" spinCount="100000" sheet="1" objects="1" scenarios="1" selectLockedCells="1"/>
  <mergeCells count="10">
    <mergeCell ref="B27:C27"/>
    <mergeCell ref="B28:C28"/>
    <mergeCell ref="B23:D23"/>
    <mergeCell ref="B18:D18"/>
    <mergeCell ref="B19:C19"/>
    <mergeCell ref="B20:C20"/>
    <mergeCell ref="B21:C21"/>
    <mergeCell ref="B24:C24"/>
    <mergeCell ref="B25:C25"/>
    <mergeCell ref="B26:C26"/>
  </mergeCells>
  <dataValidations count="1">
    <dataValidation type="list" allowBlank="1" showInputMessage="1" showErrorMessage="1" sqref="C39" xr:uid="{D60CE298-FFA7-463C-9300-3E5C3A901515}">
      <formula1>"CONSERVADOR, MODERADO, AGRESSIVO, 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 Espelho</vt:lpstr>
      <vt:lpstr>Programa</vt:lpstr>
      <vt:lpstr>aporte</vt:lpstr>
      <vt:lpstr>patrimonio</vt:lpstr>
      <vt:lpstr>qtdAnos</vt:lpstr>
      <vt:lpstr>rendimentoCarteira</vt:lpstr>
      <vt:lpstr>sugestaoInvestimento</vt:lpstr>
      <vt:lpstr>taxaMensal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Schmidt</dc:creator>
  <cp:lastModifiedBy>Anderson Schmidt</cp:lastModifiedBy>
  <cp:lastPrinted>2025-05-14T18:13:21Z</cp:lastPrinted>
  <dcterms:created xsi:type="dcterms:W3CDTF">2025-05-13T19:23:44Z</dcterms:created>
  <dcterms:modified xsi:type="dcterms:W3CDTF">2025-05-14T18:52:13Z</dcterms:modified>
</cp:coreProperties>
</file>