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etembro 25" sheetId="1" r:id="rId4"/>
    <sheet state="visible" name="Agosto 25" sheetId="2" r:id="rId5"/>
    <sheet state="visible" name="Julho 25" sheetId="3" r:id="rId6"/>
    <sheet state="visible" name="Junho 25" sheetId="4" r:id="rId7"/>
    <sheet state="visible" name="Maio _ 16 a 31-05-25" sheetId="5" r:id="rId8"/>
    <sheet state="visible" name="Maio _ 01 a 15-05-25" sheetId="6" r:id="rId9"/>
  </sheets>
  <definedNames/>
  <calcPr/>
</workbook>
</file>

<file path=xl/sharedStrings.xml><?xml version="1.0" encoding="utf-8"?>
<sst xmlns="http://schemas.openxmlformats.org/spreadsheetml/2006/main" count="1669" uniqueCount="656">
  <si>
    <t>Controle VAN 01 e 02 _ Fretamento _ SETEMBRO 25</t>
  </si>
  <si>
    <t>Data</t>
  </si>
  <si>
    <t>Nr Venda</t>
  </si>
  <si>
    <t>Qtdade Pax</t>
  </si>
  <si>
    <t>Horário</t>
  </si>
  <si>
    <t>Início</t>
  </si>
  <si>
    <t>Término</t>
  </si>
  <si>
    <t>Serviços</t>
  </si>
  <si>
    <t>Valor Custo Tarifário</t>
  </si>
  <si>
    <t>Valor Van/Dia</t>
  </si>
  <si>
    <t>Nr VAN  / Obs</t>
  </si>
  <si>
    <t>Acumulado Van 01</t>
  </si>
  <si>
    <t>Rent Van 01</t>
  </si>
  <si>
    <t>Acumulado Van 02</t>
  </si>
  <si>
    <t>Rent Van 02</t>
  </si>
  <si>
    <t>Out Regular ZSul x GIG</t>
  </si>
  <si>
    <t>In Privativo Gig x ZSul</t>
  </si>
  <si>
    <t>In Privativo Gig x Barra</t>
  </si>
  <si>
    <t>Out Privativo ZSul x GIG</t>
  </si>
  <si>
    <t>55365 / 55366 / 55367 / 55396</t>
  </si>
  <si>
    <t>09+02</t>
  </si>
  <si>
    <t>Out Privativo ZSul x SDU - 04 sedans</t>
  </si>
  <si>
    <t>paxs sao familiares</t>
  </si>
  <si>
    <t>Out Regular ZSul x Gig</t>
  </si>
  <si>
    <t>55162 / 53745</t>
  </si>
  <si>
    <t>Out Regular Centro x Gig</t>
  </si>
  <si>
    <t>In Privativo GIG x Z.Sul</t>
  </si>
  <si>
    <t>55581 / 53415</t>
  </si>
  <si>
    <t>Disp. 4 Horas</t>
  </si>
  <si>
    <t>Out Privativo Z. Sul X GIG</t>
  </si>
  <si>
    <t>08h00</t>
  </si>
  <si>
    <t>18h50</t>
  </si>
  <si>
    <t>Out Privativo Z. Sul x GIG</t>
  </si>
  <si>
    <t>55995 / 53303</t>
  </si>
  <si>
    <t>In Regular GIG x Z. Sul - 3 Sedans</t>
  </si>
  <si>
    <t>São 2 reservas porém a venda 55995 são 4 paxs</t>
  </si>
  <si>
    <t>Disp. 4 horas - Sedan</t>
  </si>
  <si>
    <t>Out Regular Z. Sul X GIG</t>
  </si>
  <si>
    <t>In Privativo GIG X Z. Sul</t>
  </si>
  <si>
    <t xml:space="preserve">In Regular SDU X Barra </t>
  </si>
  <si>
    <t>In Privativo GIG x Barra</t>
  </si>
  <si>
    <t>Transfer IN às 16:10</t>
  </si>
  <si>
    <t>Out Regular Centro X GIG</t>
  </si>
  <si>
    <t>In Regular GIG x Z. Sul</t>
  </si>
  <si>
    <t>In Privativo GIG x Z. Sul</t>
  </si>
  <si>
    <t>voo dessa venda foi alterado para as 23h20 e foi necessário integração api</t>
  </si>
  <si>
    <t>In Privativo GIG x Centro</t>
  </si>
  <si>
    <t>In Regular Gig x ZSul</t>
  </si>
  <si>
    <t>Confirmado</t>
  </si>
  <si>
    <t>56016 / 56017</t>
  </si>
  <si>
    <t>Out Privativo Z. Sul x GIG - 02 sedans</t>
  </si>
  <si>
    <t>51787 / 56547</t>
  </si>
  <si>
    <t>In Regular SDU x Zona Sul</t>
  </si>
  <si>
    <t>Disposição 6 Horas</t>
  </si>
  <si>
    <t>57044 / 57088 / 57218</t>
  </si>
  <si>
    <t>In Regular GIG x Zona Sul</t>
  </si>
  <si>
    <t>Out Privativo Centro X GIG</t>
  </si>
  <si>
    <t>56091 / 56151 / 56153 / 57332 / 57219</t>
  </si>
  <si>
    <t>In Privativo GIG x Zona Sul</t>
  </si>
  <si>
    <t>Transfer IN às 09hs</t>
  </si>
  <si>
    <t>56115 / 56370 / 57311 / 57391</t>
  </si>
  <si>
    <t>Out Privativo Zona Sul x GIG</t>
  </si>
  <si>
    <t>Hotel Plaza Spania x Novotel Botafogo</t>
  </si>
  <si>
    <t>Tour de 06hrs</t>
  </si>
  <si>
    <t>51600 / 51601 / 51602 / 53545 / 56971</t>
  </si>
  <si>
    <t>In Regular Gig x Barra</t>
  </si>
  <si>
    <t>Out Privativo Barra x Gig</t>
  </si>
  <si>
    <t>57608 / 53303</t>
  </si>
  <si>
    <t>Out Regular ZSul x SDU</t>
  </si>
  <si>
    <t>55215 / 55217</t>
  </si>
  <si>
    <t>In Regular Gig x Centro</t>
  </si>
  <si>
    <t>54469 / 50585 / 47171</t>
  </si>
  <si>
    <t>In regular SDU X ZSul e Barra</t>
  </si>
  <si>
    <t>56471 / 56805 / 56806</t>
  </si>
  <si>
    <t xml:space="preserve">Out Regular ZSul x Gig </t>
  </si>
  <si>
    <t>Out Privativo ZSul x Gig</t>
  </si>
  <si>
    <t>Produto Centro - porem hotel é zona sul</t>
  </si>
  <si>
    <t xml:space="preserve">57044 / 57219 </t>
  </si>
  <si>
    <t>Adcionar 01 Hora extra</t>
  </si>
  <si>
    <t>-R$75,00</t>
  </si>
  <si>
    <t>46276 / 57443</t>
  </si>
  <si>
    <t>51026 / 57208 / 57391</t>
  </si>
  <si>
    <t>verificar se é Centro ou ZS</t>
  </si>
  <si>
    <t>55995 / 57088 / 57218</t>
  </si>
  <si>
    <t>In Privativo GIG x Zul</t>
  </si>
  <si>
    <t>esta venda foi retirada pois voo foi alterado para 00:30</t>
  </si>
  <si>
    <t>52146 / 57958</t>
  </si>
  <si>
    <t xml:space="preserve">55653 / 53511 / 58052 </t>
  </si>
  <si>
    <t>Out Privativo Sao Conrado x Gig</t>
  </si>
  <si>
    <t>Tour Regular 08hrs</t>
  </si>
  <si>
    <t>Tour regular 04hrs</t>
  </si>
  <si>
    <t>Tour Rgeular 04hrs</t>
  </si>
  <si>
    <t>Rentabilidade 13% - venda Fev 25</t>
  </si>
  <si>
    <t>56115 / 56425 / 56396</t>
  </si>
  <si>
    <t>In regular Gig x ZSul</t>
  </si>
  <si>
    <t>In regular Gig x Barra</t>
  </si>
  <si>
    <t>In Regular SDU x ZSul</t>
  </si>
  <si>
    <t>In Regular ZSul x Gig</t>
  </si>
  <si>
    <t>In regular SDU x Barra</t>
  </si>
  <si>
    <t>Out Regular Barra x SDU</t>
  </si>
  <si>
    <t>57495 / 57496</t>
  </si>
  <si>
    <t>Out Privativo ZSul x Gig - 02 Sedans</t>
  </si>
  <si>
    <t>Out Regular Zsul x SDU</t>
  </si>
  <si>
    <t>IN Regular sdu x Centro</t>
  </si>
  <si>
    <t>In Privativo Gig x ZSul - 02 Sedans</t>
  </si>
  <si>
    <t>51600 / 51601 / 51602 / 53546 / 56972</t>
  </si>
  <si>
    <t>Out Regular Barra x Gig</t>
  </si>
  <si>
    <t>49714 / 52146 / 57958</t>
  </si>
  <si>
    <t>Tour de 08hrs</t>
  </si>
  <si>
    <t>Venda 49714 - 14% de rentabilidade</t>
  </si>
  <si>
    <t>In Privativo Gig x ZSUl</t>
  </si>
  <si>
    <t>Out Reguar Barra x SDU</t>
  </si>
  <si>
    <t>Out Reguar Barra x SDU - Cortesia</t>
  </si>
  <si>
    <t xml:space="preserve">Out Privativo ZSul x Gig </t>
  </si>
  <si>
    <t>Trf Entre Bairros - Agente de Viagens</t>
  </si>
  <si>
    <t>In Privativo Gig x Zsul</t>
  </si>
  <si>
    <t>Tour de 04hrs</t>
  </si>
  <si>
    <t>51999 / 55466 / 51841</t>
  </si>
  <si>
    <t>Venda  51841 - 14% de rentabilidade</t>
  </si>
  <si>
    <t>54473 / 49713</t>
  </si>
  <si>
    <t>In Regular  Gig x ZSul</t>
  </si>
  <si>
    <t>Out Privativo Zsul x Gig</t>
  </si>
  <si>
    <t>56597 / 51841</t>
  </si>
  <si>
    <t>Out Regular XCentro x SDU</t>
  </si>
  <si>
    <t>56168 / 55476</t>
  </si>
  <si>
    <t>Out RegularZsul x Gig</t>
  </si>
  <si>
    <t>Rentabilidade da Quinzena _ conferido</t>
  </si>
  <si>
    <t>53581 / 53903 / 53904 / 54074</t>
  </si>
  <si>
    <t>In Prirvativo Gig x Barra</t>
  </si>
  <si>
    <t>51636 / 51637</t>
  </si>
  <si>
    <t>In Privativo Gig x Zona Sul</t>
  </si>
  <si>
    <t>Out Regular Zona sul x GIG</t>
  </si>
  <si>
    <t>Out privativo Zsul x Gig</t>
  </si>
  <si>
    <t>Out privativo Zsul x Gig - 02 sedans</t>
  </si>
  <si>
    <t>In Privativo Gig x zSul</t>
  </si>
  <si>
    <t xml:space="preserve">53655 / 53657 </t>
  </si>
  <si>
    <t xml:space="preserve">55917 / 53465 </t>
  </si>
  <si>
    <t>Out Privativo ZSul xGig</t>
  </si>
  <si>
    <t>In Privativo SDU x Olinda</t>
  </si>
  <si>
    <t>Incluso serviço extra</t>
  </si>
  <si>
    <t>Pax No show</t>
  </si>
  <si>
    <t>Out Regukar ZSul x Gig</t>
  </si>
  <si>
    <t>56800 / 56801</t>
  </si>
  <si>
    <t>Out Privativo ZSul xGig - 02 sedans</t>
  </si>
  <si>
    <t>Out privativo Barra x Gog</t>
  </si>
  <si>
    <t>In privativo Gig x ZSul</t>
  </si>
  <si>
    <t>Ou Regular Centro x Gig</t>
  </si>
  <si>
    <t>Out Regular Zsul x Gig</t>
  </si>
  <si>
    <t>52141 / 57959 / 53072 / 54762</t>
  </si>
  <si>
    <t>Tour Regular de 06hrs</t>
  </si>
  <si>
    <t>56733 / 56734 / 56882 / 56959</t>
  </si>
  <si>
    <t xml:space="preserve">48907 / 51639 / 51752 </t>
  </si>
  <si>
    <t>In Gig x Zona sul</t>
  </si>
  <si>
    <t>Trf Barra x Barra</t>
  </si>
  <si>
    <t>Out regular Centro x Gig</t>
  </si>
  <si>
    <t>57808/ 57950/ 50168</t>
  </si>
  <si>
    <t>Tour 08hrs</t>
  </si>
  <si>
    <t>12 PAX</t>
  </si>
  <si>
    <t xml:space="preserve">49080 / 52141 </t>
  </si>
  <si>
    <t>Out Regular Centro x SDU</t>
  </si>
  <si>
    <t>7 PAX</t>
  </si>
  <si>
    <t>57551 / 57552 / 57553</t>
  </si>
  <si>
    <t>reserva de 03 carros</t>
  </si>
  <si>
    <t>In privativo Gig x zona sul</t>
  </si>
  <si>
    <t>2+2</t>
  </si>
  <si>
    <t>In Regular Gig x Zsul</t>
  </si>
  <si>
    <t>Out privativi Barra x Gig</t>
  </si>
  <si>
    <t>49248 / 55917 / 56853</t>
  </si>
  <si>
    <t>In Regular SDu x ZSul</t>
  </si>
  <si>
    <t xml:space="preserve">57566 / 53746 </t>
  </si>
  <si>
    <t>56254 / 54679</t>
  </si>
  <si>
    <t>46627 / 55416</t>
  </si>
  <si>
    <t>Out regular Zsul x Gig</t>
  </si>
  <si>
    <t>In Pirvativo Gig x Barra</t>
  </si>
  <si>
    <t>ver horário do IN</t>
  </si>
  <si>
    <t>56059 / 57475</t>
  </si>
  <si>
    <t>In regular Gig x Centro</t>
  </si>
  <si>
    <t>In Regular SDU x Centro</t>
  </si>
  <si>
    <t>In Regular GIG x Zsul</t>
  </si>
  <si>
    <t>52894 / 52895</t>
  </si>
  <si>
    <t>In privativo GIG x ZSul</t>
  </si>
  <si>
    <t>54870 / 54930 / 56601</t>
  </si>
  <si>
    <t>Out Regular ZSul e Centro x SDU</t>
  </si>
  <si>
    <t>56255 / 55937</t>
  </si>
  <si>
    <t>In Regular Gig x zSul</t>
  </si>
  <si>
    <t xml:space="preserve">57917 / 53112 / 56059 </t>
  </si>
  <si>
    <t>Tour Regulatr 08hrs</t>
  </si>
  <si>
    <t>57917 16% //  53112 37% // 56059  62%</t>
  </si>
  <si>
    <t>In Regular SDU x zSul</t>
  </si>
  <si>
    <t>50479 / 51213</t>
  </si>
  <si>
    <t>Out Regular Zsul x GIG</t>
  </si>
  <si>
    <t>57154 / 57155</t>
  </si>
  <si>
    <t>02 SEDANS</t>
  </si>
  <si>
    <t xml:space="preserve">56592 / 55459 </t>
  </si>
  <si>
    <t>58525 / 52822 / 57334 / 57475</t>
  </si>
  <si>
    <t>55853/57203/57204/57274/57820</t>
  </si>
  <si>
    <t>In Regular SDU x ZSUl</t>
  </si>
  <si>
    <t>Out Privativo zSul x Gig</t>
  </si>
  <si>
    <t>57518 / 53113</t>
  </si>
  <si>
    <t>Out regular zona sul x Gig</t>
  </si>
  <si>
    <t xml:space="preserve">58519 / 50993 </t>
  </si>
  <si>
    <t>Out Regular zSul x Gig</t>
  </si>
  <si>
    <t>Out Regular zsul x SDU</t>
  </si>
  <si>
    <t>Out Privativo Bara x Gig</t>
  </si>
  <si>
    <t>58832 / 57334</t>
  </si>
  <si>
    <t>In Privativo Gog x ZSul</t>
  </si>
  <si>
    <t>Maravilhaaa!</t>
  </si>
  <si>
    <t>57203 / 57204 ; 57274 / 57820 / 55595</t>
  </si>
  <si>
    <t>Out Privativo zSul x SDU</t>
  </si>
  <si>
    <t>55938 / 56256 / 57260</t>
  </si>
  <si>
    <t>In Regular SDU x Zsul</t>
  </si>
  <si>
    <t>50578 / 57175 / 53113</t>
  </si>
  <si>
    <t>Ou Privativo Zsul x SDU</t>
  </si>
  <si>
    <t>Pax comprou produto GIG mas mudou voo SDU</t>
  </si>
  <si>
    <t>Contrato JW Fretamento</t>
  </si>
  <si>
    <t>Desconto Fretamento</t>
  </si>
  <si>
    <t xml:space="preserve">Valor serviço </t>
  </si>
  <si>
    <t>Previa Rentabilidade</t>
  </si>
  <si>
    <t>Horas Extras</t>
  </si>
  <si>
    <t>Valor Rentabilidade</t>
  </si>
  <si>
    <t>Controle VAN 01 e 02 _ Fretamento _ AGOSTO</t>
  </si>
  <si>
    <t>In Privativo Gig x Zona sul</t>
  </si>
  <si>
    <t>Voo venda 55401 atrasou em 02hrs - avisado a JW</t>
  </si>
  <si>
    <t>Out Privativo ZSul x SDU</t>
  </si>
  <si>
    <r>
      <rPr>
        <rFont val="Arial"/>
        <b/>
        <color theme="1"/>
        <sz val="11.0"/>
      </rPr>
      <t xml:space="preserve">Hora Extra 2Hs = </t>
    </r>
    <r>
      <rPr>
        <rFont val="Arial"/>
        <b/>
        <color rgb="FFFF0000"/>
        <sz val="11.0"/>
      </rPr>
      <t>-150,00</t>
    </r>
  </si>
  <si>
    <t>In Privativo SDU x Copa</t>
  </si>
  <si>
    <t>52008 / 46954</t>
  </si>
  <si>
    <t>50825 / 49889 / 51628 / 52008</t>
  </si>
  <si>
    <t>TOUR DE 08HRS</t>
  </si>
  <si>
    <t>Out Centro x Gig</t>
  </si>
  <si>
    <t>In Privativo ZSul x Gig</t>
  </si>
  <si>
    <t>Out Privativo ZSul X GIG</t>
  </si>
  <si>
    <t>In Privativo GIG x ZSul</t>
  </si>
  <si>
    <t>Tour 6 Horas</t>
  </si>
  <si>
    <t>Out Privativo Centro x Gig</t>
  </si>
  <si>
    <t>Out Privativo Centro  x Gig</t>
  </si>
  <si>
    <t>55681 / 56148</t>
  </si>
  <si>
    <t>Out Privativo Zona Sul  x Gig</t>
  </si>
  <si>
    <t>serviço em van _ à pedido Cliente</t>
  </si>
  <si>
    <t>56815 / 56816</t>
  </si>
  <si>
    <t>dia no vermelho Van 01 por causa da Hora Extra</t>
  </si>
  <si>
    <t>2 Transfers IN</t>
  </si>
  <si>
    <t>Hora extra -R$75,00</t>
  </si>
  <si>
    <t>In Privativo Gig x Centro</t>
  </si>
  <si>
    <t>45573 / 56809 / 56932</t>
  </si>
  <si>
    <t>In Privatovo Gig x ZSul</t>
  </si>
  <si>
    <t xml:space="preserve">54300 / 54573 </t>
  </si>
  <si>
    <t>55159 / 46954 / 53055</t>
  </si>
  <si>
    <t>45573 / 56809 / 51942</t>
  </si>
  <si>
    <t>Tour de 08rs</t>
  </si>
  <si>
    <t>Out Privativo Copa x Gig</t>
  </si>
  <si>
    <t>In Privativo GIG x Niteroi</t>
  </si>
  <si>
    <t>Poderíamos colocar + 1 serviço neste dia?</t>
  </si>
  <si>
    <t>horário saída madrugada</t>
  </si>
  <si>
    <t>Tour somente ida</t>
  </si>
  <si>
    <t>Hora extra: -R$75,00</t>
  </si>
  <si>
    <t>46256 / 46324</t>
  </si>
  <si>
    <t>Tour somente retorno</t>
  </si>
  <si>
    <t>serviço 56827 foi feito pela van 1 (mot Iraci)</t>
  </si>
  <si>
    <t>In Privativo GIg x ZSul</t>
  </si>
  <si>
    <t>53740 / 45573 / 56809</t>
  </si>
  <si>
    <t>In Privativo Barra x Gig</t>
  </si>
  <si>
    <t>Trf In Privativo GIg x  Sul</t>
  </si>
  <si>
    <t>55943 / 56988</t>
  </si>
  <si>
    <t>voo foi cancelado e serviço não ocorrerá na van</t>
  </si>
  <si>
    <t xml:space="preserve">Confirmado </t>
  </si>
  <si>
    <t>54504 / 54690 / 53059</t>
  </si>
  <si>
    <t>In Regular SDU x Copa</t>
  </si>
  <si>
    <t>In Privativo SDU x ZSul</t>
  </si>
  <si>
    <t>46368 / 46369 / 46370 / 47636</t>
  </si>
  <si>
    <t>54599 / 47005 / 47068 / 47148</t>
  </si>
  <si>
    <t>Operação nossa Tur - Cortersia Azul</t>
  </si>
  <si>
    <t>54504 / 53059 / 54190</t>
  </si>
  <si>
    <t>56382/57392</t>
  </si>
  <si>
    <t>produto comprado como centro_hotel ZS</t>
  </si>
  <si>
    <t>Out Barra x Gig</t>
  </si>
  <si>
    <t>In Privativo Gihg x ZSul</t>
  </si>
  <si>
    <t xml:space="preserve">Cabe + 1 serviço? </t>
  </si>
  <si>
    <t>Out Privativo Barra x GIG</t>
  </si>
  <si>
    <t>Out Regular Z. Sul x GIG</t>
  </si>
  <si>
    <t>Out Privativo Z.Sul x GIG</t>
  </si>
  <si>
    <t>Tour Privativo Disp. 8 Horas</t>
  </si>
  <si>
    <t>Out Regular Z.Sul X GIG</t>
  </si>
  <si>
    <t>colocar + serviços - neste momento depois das 13h30 so tem serviço 17h45</t>
  </si>
  <si>
    <t>02 paxs + 02 chds - sedan</t>
  </si>
  <si>
    <t>*</t>
  </si>
  <si>
    <t>56383 / 57329</t>
  </si>
  <si>
    <t>Out Privativo Niteroi x Gig</t>
  </si>
  <si>
    <t>colocar + serviços - acompanhar o mapa deste dia</t>
  </si>
  <si>
    <t>54667 / 55011 / 56814</t>
  </si>
  <si>
    <t>In Regular SDU x Centro e ZSul</t>
  </si>
  <si>
    <t>54649 / 54650</t>
  </si>
  <si>
    <t>Disposição 6 horas</t>
  </si>
  <si>
    <t>50280 / 50534 / 52165</t>
  </si>
  <si>
    <t>Out Regular Z. Sul x SDU</t>
  </si>
  <si>
    <t>51631 / 52145</t>
  </si>
  <si>
    <t>53863 / 53864 / 53866</t>
  </si>
  <si>
    <t>In Regular SDU x Z. Sul</t>
  </si>
  <si>
    <t>51791 / 55315</t>
  </si>
  <si>
    <t>54368 / 54371 / 54359</t>
  </si>
  <si>
    <t xml:space="preserve">Foi contratado em Van </t>
  </si>
  <si>
    <t>Out regular Barra x Gig</t>
  </si>
  <si>
    <t>55629 / 56738</t>
  </si>
  <si>
    <t>Tour de 04hrs Regular</t>
  </si>
  <si>
    <t>56352 / 56353</t>
  </si>
  <si>
    <t>Out Privativo Z.Sul X GIG</t>
  </si>
  <si>
    <t>Valor de 2 sedans</t>
  </si>
  <si>
    <t>In Privativo GIg x Barra</t>
  </si>
  <si>
    <t>56545 / 57616</t>
  </si>
  <si>
    <t>reserva HTG - hotel é em Copa - comprado como Centro</t>
  </si>
  <si>
    <t>55009 / 56814 / 54667</t>
  </si>
  <si>
    <t>Out Privativo Centro x GIG</t>
  </si>
  <si>
    <t>Centro x GIG</t>
  </si>
  <si>
    <t>51319 / 57619 / 56921 / 57793</t>
  </si>
  <si>
    <t xml:space="preserve">53863 / 53864 / 53866 / 54647 </t>
  </si>
  <si>
    <t>1 Centro x SDU / 3 ZS x SDU</t>
  </si>
  <si>
    <t>52050 / 55270</t>
  </si>
  <si>
    <t>Out Regular Zona Sul x GIG</t>
  </si>
  <si>
    <t>In Regular GIg x ZSul</t>
  </si>
  <si>
    <t>48080 / 46793</t>
  </si>
  <si>
    <t>In Privativo SDu x ZSul</t>
  </si>
  <si>
    <t>VAN 01</t>
  </si>
  <si>
    <t>Atualizado até 29</t>
  </si>
  <si>
    <t>VAN 02</t>
  </si>
  <si>
    <t>Controle VAN 01 e 02 _ Fretamento _ JULHO</t>
  </si>
  <si>
    <t>47495 / 47530 / 47531 / 54924</t>
  </si>
  <si>
    <t>In Regular Gig x Z Sul</t>
  </si>
  <si>
    <t>Out Regular ZS x SDU</t>
  </si>
  <si>
    <t>In Regular SDU x ZS</t>
  </si>
  <si>
    <t>47532 / 47535 / 47537</t>
  </si>
  <si>
    <t xml:space="preserve">47495 / 47530 / 47531 / 47532 </t>
  </si>
  <si>
    <t>Tour de 04hrs Corcovado - Regular</t>
  </si>
  <si>
    <t>47535 / 47537 / 54924</t>
  </si>
  <si>
    <t>abater 40,00 JW (54805)</t>
  </si>
  <si>
    <t>Out Regular Barra x Sdu</t>
  </si>
  <si>
    <t>Van disposisção 04hrs</t>
  </si>
  <si>
    <t>Trf de Ida e Volta ao Boulevard</t>
  </si>
  <si>
    <t xml:space="preserve">52586 / 54571 </t>
  </si>
  <si>
    <t>In Gig Privativo x Barra</t>
  </si>
  <si>
    <t>53397 / 52973 / 55297</t>
  </si>
  <si>
    <t>1 Hora extra</t>
  </si>
  <si>
    <t>Out Regular Z Sul x Gig</t>
  </si>
  <si>
    <t>47495 / 47530 / 47531 / 47532</t>
  </si>
  <si>
    <t xml:space="preserve">52297 / 47464 </t>
  </si>
  <si>
    <t>Out Privativo Z Sul x Gig</t>
  </si>
  <si>
    <t>Out Privativo Barra x SDU</t>
  </si>
  <si>
    <t>53830 / 55457</t>
  </si>
  <si>
    <t>51862 / 55020</t>
  </si>
  <si>
    <t>54727 / 55171</t>
  </si>
  <si>
    <t>Out Regular Z Sul x SDU</t>
  </si>
  <si>
    <t>Out Regular Centrol x SDU</t>
  </si>
  <si>
    <t>1 hora extra</t>
  </si>
  <si>
    <t>esta venda atrasou e tivemos que integrar</t>
  </si>
  <si>
    <t xml:space="preserve"> 55592 / 49847 / 54756 / 55691 / 55730</t>
  </si>
  <si>
    <t>Tour Regular 08hrs Operação Inter</t>
  </si>
  <si>
    <t>Tour de 06hrs Privativo</t>
  </si>
  <si>
    <t>Out Privativo Z Sul x SDU</t>
  </si>
  <si>
    <t>50542 / 50650</t>
  </si>
  <si>
    <t>In Privativo Gig x Z Sul</t>
  </si>
  <si>
    <t>In Sdu Regular x ZSul</t>
  </si>
  <si>
    <t>55472 / 55516</t>
  </si>
  <si>
    <t>In Privativo Gig x Z Sul 02 sedans</t>
  </si>
  <si>
    <t>53861 / 53862</t>
  </si>
  <si>
    <t>In Regular SDU x Barra</t>
  </si>
  <si>
    <t>Out Regular Z Sul x Sdu</t>
  </si>
  <si>
    <t>In Regular Sdu x ZSul</t>
  </si>
  <si>
    <t xml:space="preserve">52400 / 54332 / 54082 / 53778 </t>
  </si>
  <si>
    <t>Tour de 08hrs Regular</t>
  </si>
  <si>
    <t>In Privativo GIG x Z Sul</t>
  </si>
  <si>
    <t>In Privativo GIG x Z Sul -</t>
  </si>
  <si>
    <t>Out Barra Privativo x SDU</t>
  </si>
  <si>
    <t xml:space="preserve">53861 / 53862 </t>
  </si>
  <si>
    <t>Tour de 04hrs sedan priv</t>
  </si>
  <si>
    <t>Serviçõ Não realizado devido atraso do Guia</t>
  </si>
  <si>
    <t>47892 / 55303</t>
  </si>
  <si>
    <t>In Regular Gig x Copa</t>
  </si>
  <si>
    <t>52624 / 53199</t>
  </si>
  <si>
    <t>Out Zona Sul x SDU</t>
  </si>
  <si>
    <t>Out Regular Zona Sul x Gig</t>
  </si>
  <si>
    <t>In Privativo GIg x ZSUl</t>
  </si>
  <si>
    <t xml:space="preserve">1Hora extra </t>
  </si>
  <si>
    <t>In Regular GIG x ZSul</t>
  </si>
  <si>
    <t>Out Privativo ZSul x SDU - 02 sedans</t>
  </si>
  <si>
    <t>53921 / 53922</t>
  </si>
  <si>
    <t>55314 / 54438</t>
  </si>
  <si>
    <t xml:space="preserve">55031 / 54586 / 54708 </t>
  </si>
  <si>
    <t>Ot Privativo ZSul x Gig</t>
  </si>
  <si>
    <t xml:space="preserve">54683 / 54684 / 54685 </t>
  </si>
  <si>
    <t>In Privativo Gig x Zsul - 03sedans</t>
  </si>
  <si>
    <t xml:space="preserve">In Privativo Gig x Zsul </t>
  </si>
  <si>
    <t>In SDU Reg x ZSul</t>
  </si>
  <si>
    <t>55998 / 55999</t>
  </si>
  <si>
    <t>In Privativo Gog x Zsul - 02 sedans</t>
  </si>
  <si>
    <t>53392 / 53399</t>
  </si>
  <si>
    <t>In Regular SDU x Centr</t>
  </si>
  <si>
    <t xml:space="preserve">Tour de 04hrs Sedan </t>
  </si>
  <si>
    <t>43815 / 46287</t>
  </si>
  <si>
    <t>54685 / 54686 / 54684</t>
  </si>
  <si>
    <t>Out Privativo ZSul x GIG - 03sedans</t>
  </si>
  <si>
    <t>50703 / 51361</t>
  </si>
  <si>
    <t>In Regular GIG x Z Sul</t>
  </si>
  <si>
    <t>50905 / 51000 / 51428 / 51569</t>
  </si>
  <si>
    <t xml:space="preserve">51451 / 50829 / 50965 / </t>
  </si>
  <si>
    <t>IN Privativo GIG X Z.Sul</t>
  </si>
  <si>
    <t xml:space="preserve"> 53392 / 53399 </t>
  </si>
  <si>
    <t xml:space="preserve">Out Regular ZSul e Centro </t>
  </si>
  <si>
    <t>1hora extra</t>
  </si>
  <si>
    <t>Tour de 04hrs JB</t>
  </si>
  <si>
    <t>Tour Museu do Amanha REg - IDA e VOLTA</t>
  </si>
  <si>
    <t xml:space="preserve">54114 / 54119 </t>
  </si>
  <si>
    <t xml:space="preserve">51360 / 50703 </t>
  </si>
  <si>
    <t>Out ZSul x GIG</t>
  </si>
  <si>
    <t>Out privativo ZSul x GIG</t>
  </si>
  <si>
    <t>In regular GIG x Barra</t>
  </si>
  <si>
    <t>55717 / 55591</t>
  </si>
  <si>
    <t>Out Privativo Gig x ZSul</t>
  </si>
  <si>
    <t>50829 / 50965 / 50905 / 51000</t>
  </si>
  <si>
    <t xml:space="preserve"> 51428 / 51451 / 51569</t>
  </si>
  <si>
    <t>54124 / 50954 / 49753 / 56407</t>
  </si>
  <si>
    <t>Out Privativo Barral x Gig</t>
  </si>
  <si>
    <t>Reserva de VAN</t>
  </si>
  <si>
    <t>In Privativa Gig x ZSul</t>
  </si>
  <si>
    <t>Out Privativo x SDU</t>
  </si>
  <si>
    <t>Out Privativo ZSul x Goig</t>
  </si>
  <si>
    <t>Out Privatiivo ZSul x SDU</t>
  </si>
  <si>
    <t>VAN 01 TERMINOU AS 23:04 (COM ATRASO)</t>
  </si>
  <si>
    <t>EM VIRTUDE DO VOO LA772 QUE ATRASOU.</t>
  </si>
  <si>
    <t>Tour Privativo 8hrs</t>
  </si>
  <si>
    <t>Out regular ZSul x Gig</t>
  </si>
  <si>
    <t>Out regular ZSul x sdu</t>
  </si>
  <si>
    <t>Atualizado até 31</t>
  </si>
  <si>
    <t>-R$19.055,00</t>
  </si>
  <si>
    <t>Controle VAN 01 e 02 _ Fretamento _ JUNHO</t>
  </si>
  <si>
    <t xml:space="preserve">Nr VAN </t>
  </si>
  <si>
    <t>Veículo à disposição por 11 horas</t>
  </si>
  <si>
    <t>Hora extra R$ 75</t>
  </si>
  <si>
    <t>Out Privativo ZS x SDU</t>
  </si>
  <si>
    <t>Out Regular Barra x GIG</t>
  </si>
  <si>
    <t>IN Privativo GIG x Barra</t>
  </si>
  <si>
    <t>Out Privativo ZS x GIG</t>
  </si>
  <si>
    <t>53612 / 54445</t>
  </si>
  <si>
    <t>Disposição 4 horas</t>
  </si>
  <si>
    <t>Out Regular Copa x SDU</t>
  </si>
  <si>
    <t>52871/47165/52869</t>
  </si>
  <si>
    <t>In Regular GIG x ZS</t>
  </si>
  <si>
    <t>47630/47631/53505/54327</t>
  </si>
  <si>
    <t>IN Regular GIG x ZS</t>
  </si>
  <si>
    <t>Out Privativo ZS x sdu</t>
  </si>
  <si>
    <t>Out Regular ZS x GIG</t>
  </si>
  <si>
    <t>IN Regular SDU x ZS</t>
  </si>
  <si>
    <t>In Privativo GIG x ZS</t>
  </si>
  <si>
    <t>53913/46817/54456</t>
  </si>
  <si>
    <t>Tour Regular UDR em Van + Almoço</t>
  </si>
  <si>
    <t>46335/52399</t>
  </si>
  <si>
    <t>46164/46190/46203/46219/46728</t>
  </si>
  <si>
    <t>In Privativo SDU x Barra</t>
  </si>
  <si>
    <t>Out Regular Centro x GIG</t>
  </si>
  <si>
    <t>Disposição 12hs</t>
  </si>
  <si>
    <t>Despesa de 2hs extras R$ 150,00</t>
  </si>
  <si>
    <t>IN Privativo GIG x ZS</t>
  </si>
  <si>
    <t>51739* mot JW ñ realizou</t>
  </si>
  <si>
    <t>Descontado 135,44 Van 02</t>
  </si>
  <si>
    <t>52869/52871/47165</t>
  </si>
  <si>
    <t>OUT Regular  ZS x GIG</t>
  </si>
  <si>
    <t>IN Privativo GIG x Centro</t>
  </si>
  <si>
    <t>52622/52706/54741/54716</t>
  </si>
  <si>
    <t xml:space="preserve">IN Privativo GIG x Barra </t>
  </si>
  <si>
    <t xml:space="preserve">Out Privativo Barra x GIG </t>
  </si>
  <si>
    <t>49256/51632/48958/54492</t>
  </si>
  <si>
    <t>54492 parte cortesia</t>
  </si>
  <si>
    <t>IN Privativo SDU x ZS</t>
  </si>
  <si>
    <t>IN Privativo SDU x Barra</t>
  </si>
  <si>
    <t>Out ZS x GIG</t>
  </si>
  <si>
    <t>46335/52399/52503</t>
  </si>
  <si>
    <t>Out regular ZS x GIG</t>
  </si>
  <si>
    <t>IN Regular GIG x Barra</t>
  </si>
  <si>
    <t>50486/51735/51675</t>
  </si>
  <si>
    <t>IN Regular GIG x Centro</t>
  </si>
  <si>
    <t xml:space="preserve">IN Privativo GIG x Centro </t>
  </si>
  <si>
    <t>In Privativo Barra x GIG</t>
  </si>
  <si>
    <t>Tour de 04hrs - sedan privativo</t>
  </si>
  <si>
    <t>51877 / 51878</t>
  </si>
  <si>
    <t>54107 / 53132</t>
  </si>
  <si>
    <t>50335/52709</t>
  </si>
  <si>
    <t>In Regular GIG x Centro e Barra</t>
  </si>
  <si>
    <t>54518/46208/50335/52708/53685</t>
  </si>
  <si>
    <t>Tour Reg. Corcovado - dur 04hrs Operação Interna</t>
  </si>
  <si>
    <t>50952/52622/52706/54716</t>
  </si>
  <si>
    <t>54668/53314/52975</t>
  </si>
  <si>
    <t>53073/49669</t>
  </si>
  <si>
    <t>50759/50764/54146</t>
  </si>
  <si>
    <t>Out Regular Z Sul x GIG</t>
  </si>
  <si>
    <t>In Privativo Gig x Z.Sul</t>
  </si>
  <si>
    <t>49256/51632</t>
  </si>
  <si>
    <t>Out Regular Zona Sul x SDU</t>
  </si>
  <si>
    <t>53179/54821</t>
  </si>
  <si>
    <t>54858/54859</t>
  </si>
  <si>
    <t>In Regular Gig x Z.Sul</t>
  </si>
  <si>
    <t>51877/51878</t>
  </si>
  <si>
    <t>51378/51379</t>
  </si>
  <si>
    <t>54016/54017</t>
  </si>
  <si>
    <t>In Privativo SDU / Zona Sul</t>
  </si>
  <si>
    <t>53376/53377/53394</t>
  </si>
  <si>
    <t>In Privativo SDU / Barra e In regular SDU/Barra</t>
  </si>
  <si>
    <t>Pax estão juntos</t>
  </si>
  <si>
    <t>In Privativo GIG / Zona Sul</t>
  </si>
  <si>
    <t>In Regular SDU / Zona Sul</t>
  </si>
  <si>
    <t>In Privativo SDU x Z. Sul</t>
  </si>
  <si>
    <t>Tour privativo 06hrs</t>
  </si>
  <si>
    <t>51624 / 54841 / 54373</t>
  </si>
  <si>
    <t xml:space="preserve">51223 / 51224 / 51452 </t>
  </si>
  <si>
    <t>Out Privativo Sedan Barra x SDU</t>
  </si>
  <si>
    <t>Out Privativo Z.S x Gig</t>
  </si>
  <si>
    <t>Tour Regular - dur 04hs</t>
  </si>
  <si>
    <t>53869/54523</t>
  </si>
  <si>
    <t>In Regular Gig x ZS</t>
  </si>
  <si>
    <t>Transfer Windsor Plaza x Aterro</t>
  </si>
  <si>
    <t>In Regular Gig x ZSl</t>
  </si>
  <si>
    <t>51183 / 51184</t>
  </si>
  <si>
    <t>Out Privativo Z S x Gig</t>
  </si>
  <si>
    <t>48971 / 47632</t>
  </si>
  <si>
    <t xml:space="preserve">55053 / 55054 / 55055 / 55056 </t>
  </si>
  <si>
    <t>In Privativo Gig x ZSul - 04 sedans</t>
  </si>
  <si>
    <t>50811 / 50762</t>
  </si>
  <si>
    <t>Out Regular Z.Sul e Centro / SDU</t>
  </si>
  <si>
    <t>Out Regular Z.Sul  / SDU</t>
  </si>
  <si>
    <t>51223 / 51224 / 51452</t>
  </si>
  <si>
    <t>In SDU Regular x Z Sul</t>
  </si>
  <si>
    <t>Tour de 04hrs sedan - JB</t>
  </si>
  <si>
    <t>In Privativo SDU x Zona Sul</t>
  </si>
  <si>
    <t xml:space="preserve">49888  / 51100 / 52707 </t>
  </si>
  <si>
    <t>Tour Regular CCV</t>
  </si>
  <si>
    <t>1 hora extra 75,00</t>
  </si>
  <si>
    <t>In Privativo ZSul x SDU</t>
  </si>
  <si>
    <t>53370 / 54246</t>
  </si>
  <si>
    <t>Ou Regular Zona Sul x Gig</t>
  </si>
  <si>
    <t xml:space="preserve">53825 / 47633 / 54805 </t>
  </si>
  <si>
    <t>Tour Regular de 04hrs - CCV</t>
  </si>
  <si>
    <t>52751 / 55219</t>
  </si>
  <si>
    <t>In Regular Gig x Zona Sul</t>
  </si>
  <si>
    <t>55056/ 55057 /55058 /55059</t>
  </si>
  <si>
    <t>Out Privativo ZSul x Gig - 04 sedans</t>
  </si>
  <si>
    <t>Out Privativo Zona Sul x Gig</t>
  </si>
  <si>
    <t>52717 / 50444</t>
  </si>
  <si>
    <t>Out Regular ZS x Gig</t>
  </si>
  <si>
    <t>53397 / 52973 / 52973</t>
  </si>
  <si>
    <t>Out RegularCentrol x Gig</t>
  </si>
  <si>
    <t>50238 / 50239</t>
  </si>
  <si>
    <t>Atualizado até 30/06</t>
  </si>
  <si>
    <t>Van 01</t>
  </si>
  <si>
    <t>Van 02</t>
  </si>
  <si>
    <t>Despesa Uber</t>
  </si>
  <si>
    <t>confirmado</t>
  </si>
  <si>
    <t>Controle VAN Fretamento _ 01 e 02</t>
  </si>
  <si>
    <t>IN Privativo  GIG x ZS</t>
  </si>
  <si>
    <t>47257/47187</t>
  </si>
  <si>
    <t>47628/47629</t>
  </si>
  <si>
    <t>52417/51317/53264/53723</t>
  </si>
  <si>
    <t>Tour Regular Corcovado s/ ingresso</t>
  </si>
  <si>
    <t>Tour UDR s/ ingresso</t>
  </si>
  <si>
    <t>Tour Regular Rio Expresso em van</t>
  </si>
  <si>
    <t>51748/47293</t>
  </si>
  <si>
    <t>Out Privativo Zs x GIG</t>
  </si>
  <si>
    <t xml:space="preserve">IN Regular GIG x ZS </t>
  </si>
  <si>
    <t>Tour Regular Pão e praias s/ ingressos</t>
  </si>
  <si>
    <t>51317/52637</t>
  </si>
  <si>
    <t xml:space="preserve">Out Regular ZS x GIG </t>
  </si>
  <si>
    <t>52587/53435</t>
  </si>
  <si>
    <t>52965/52601</t>
  </si>
  <si>
    <t>OUT Privativo _ ZS x GIG</t>
  </si>
  <si>
    <t>OUT Privativo_ ZS x GIG</t>
  </si>
  <si>
    <t xml:space="preserve">    </t>
  </si>
  <si>
    <t>IN Privativo _ GIG x Barra</t>
  </si>
  <si>
    <t>IN Privativo _ GIG x ZS</t>
  </si>
  <si>
    <t>Out Privativo _ Barra x GIG</t>
  </si>
  <si>
    <t>Out Privativo _ ZS x GIG</t>
  </si>
  <si>
    <t>52760 / 47628 / 47629</t>
  </si>
  <si>
    <t>Out Regular _ ZS x GIG</t>
  </si>
  <si>
    <t>Out Privativo _ ZS x SDU</t>
  </si>
  <si>
    <t xml:space="preserve">49706 / 49705 </t>
  </si>
  <si>
    <t>IN Regular _ GIG x ZS</t>
  </si>
  <si>
    <t xml:space="preserve">IN Privativo _ GIG x Barra </t>
  </si>
  <si>
    <t>IN Privativo _ SDU x Barra</t>
  </si>
  <si>
    <t>IN Privativo _ Gig x Barra</t>
  </si>
  <si>
    <t>47822/48287</t>
  </si>
  <si>
    <t>IN Regular _ SDU x ZS</t>
  </si>
  <si>
    <t>47496 / 47497 / 47894</t>
  </si>
  <si>
    <t xml:space="preserve">IN Regular _ SDU x ZS </t>
  </si>
  <si>
    <t>44213 / 44214 / 44215 / 44216</t>
  </si>
  <si>
    <t xml:space="preserve">IN Regular _ GIG x ZS </t>
  </si>
  <si>
    <t>Our Privativo Barra x GIG</t>
  </si>
  <si>
    <t>50004/49185/54026</t>
  </si>
  <si>
    <t>In regular GIG x ZS</t>
  </si>
  <si>
    <t>51897/52705/54022/49185/54026</t>
  </si>
  <si>
    <t xml:space="preserve">Tour Regular UDR s/ ingresso </t>
  </si>
  <si>
    <t>Tour Regular Corcovado em van</t>
  </si>
  <si>
    <t>47470/47496/47497/47894/52090/54022</t>
  </si>
  <si>
    <t>Tour Regular UDR em Van + almoço</t>
  </si>
  <si>
    <t>Tour Regular Pão de Açucar s/ ingressos</t>
  </si>
  <si>
    <t>Tour Regular Jardim Botânico s/ ingresso</t>
  </si>
  <si>
    <t>50652/47173</t>
  </si>
  <si>
    <t>Our Regular ZS x SDU/ZS x GIG</t>
  </si>
  <si>
    <t>Tour Regular Jardim Botanico s/ ingressos</t>
  </si>
  <si>
    <t>47822 / 48287</t>
  </si>
  <si>
    <t>47470 / 47496 / 47497 / 47894</t>
  </si>
  <si>
    <t xml:space="preserve">IN Privativo SDU x ZS </t>
  </si>
  <si>
    <t xml:space="preserve">54030 / 54031 </t>
  </si>
  <si>
    <t xml:space="preserve">44213 / 44214 / 44215 / 44216 </t>
  </si>
  <si>
    <t>Tour Regular JB s/ ingresso</t>
  </si>
  <si>
    <t>Veículo a disposição 10hs</t>
  </si>
  <si>
    <t>Veículo a disposição 11hs</t>
  </si>
  <si>
    <t>Hora Extra R$ 75</t>
  </si>
  <si>
    <t xml:space="preserve">Total Apurado na quinzena </t>
  </si>
  <si>
    <t xml:space="preserve">Parcela a pagar JW ref 15 dias </t>
  </si>
  <si>
    <t xml:space="preserve">Hora Extra </t>
  </si>
  <si>
    <t xml:space="preserve">Rentabilidade  na quinzena </t>
  </si>
  <si>
    <t>IN Privativo SDU x Centro</t>
  </si>
  <si>
    <t>48357/48375/48374</t>
  </si>
  <si>
    <t>IN Regular SDU x Centro</t>
  </si>
  <si>
    <t>52275/53325/46340/51836</t>
  </si>
  <si>
    <t>Tour Regular UDR _ em trem / Tour Pão com praias / Tour corcovado s/ ingressos</t>
  </si>
  <si>
    <t xml:space="preserve">Tour Privatico UDR em trem </t>
  </si>
  <si>
    <t>OUT Regular ZS x GIG</t>
  </si>
  <si>
    <t>Tour Privativo Boulevard Olimpico</t>
  </si>
  <si>
    <t>49971* Cortesia</t>
  </si>
  <si>
    <t>IN regular GIG x Centro</t>
  </si>
  <si>
    <t>48301/48302/48338/48339</t>
  </si>
  <si>
    <t>50588/50951/51093</t>
  </si>
  <si>
    <t>IN Regular SDU x Barra</t>
  </si>
  <si>
    <t>In Privativo SDU x ZS</t>
  </si>
  <si>
    <t>49971*cortesia FRT</t>
  </si>
  <si>
    <t>48643/48644</t>
  </si>
  <si>
    <t>Hora extra no ultimo serviço</t>
  </si>
  <si>
    <t>45175/45176/45177</t>
  </si>
  <si>
    <t>50599/45175/45176/45177/49846</t>
  </si>
  <si>
    <t>Tour Regular UDR s/ ingressos e almoço</t>
  </si>
  <si>
    <t>Out Regular Zs x GIG</t>
  </si>
  <si>
    <t>49596/53289/52325/51781</t>
  </si>
  <si>
    <t>Tour Regular UDR em van e almoço</t>
  </si>
  <si>
    <t>Tour Regular Cporcovado s/ ingresso</t>
  </si>
  <si>
    <t>Tour regular Pão e praias</t>
  </si>
  <si>
    <t>47187/47258</t>
  </si>
  <si>
    <t>47413/47187/53674</t>
  </si>
  <si>
    <t>Ou Privativo ZS x GIG</t>
  </si>
  <si>
    <t xml:space="preserve">IN Privativo GIG x ZS </t>
  </si>
  <si>
    <t xml:space="preserve">In Privativo GIG x ZS </t>
  </si>
  <si>
    <t>53501/46365</t>
  </si>
  <si>
    <t xml:space="preserve">Out Privativo ZS x GIG </t>
  </si>
  <si>
    <t>Out Privatico Barra x GIG</t>
  </si>
  <si>
    <t>Out regular Barra x SDU</t>
  </si>
  <si>
    <t>43545/51293</t>
  </si>
  <si>
    <t>15/05/25*</t>
  </si>
  <si>
    <t>Tour Regular Corcovado em trem</t>
  </si>
  <si>
    <t>50809/50810</t>
  </si>
  <si>
    <t>Operacional verificar pois Van 02 apenas 1 serviço e van 01 tem demais</t>
  </si>
  <si>
    <t>2hs mês passado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</si>
</sst>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9">
    <numFmt numFmtId="164" formatCode="[$R$ -416]#,##0.00"/>
    <numFmt numFmtId="165" formatCode="dd/mm/yy"/>
    <numFmt numFmtId="166" formatCode="HH:mm"/>
    <numFmt numFmtId="167" formatCode="HH:mm:ss"/>
    <numFmt numFmtId="168" formatCode="&quot;R$&quot;\ #,##0.00"/>
    <numFmt numFmtId="169" formatCode="hh:mm"/>
    <numFmt numFmtId="170" formatCode="dd/mm/yyyy"/>
    <numFmt numFmtId="171" formatCode="dd&quot;/&quot;mm&quot;/&quot;yy"/>
    <numFmt numFmtId="172" formatCode="mmmm d"/>
  </numFmts>
  <fonts count="66">
    <font>
      <sz val="11.0"/>
      <color theme="1"/>
      <name val="Aptos Narrow"/>
      <scheme val="minor"/>
    </font>
    <font>
      <b/>
      <i/>
      <sz val="11.0"/>
      <color theme="1"/>
      <name val="Arial"/>
    </font>
    <font>
      <b/>
      <sz val="9.0"/>
      <color theme="1"/>
      <name val="Aptos Narrow"/>
    </font>
    <font>
      <sz val="11.0"/>
      <color theme="1"/>
      <name val="Aptos Narrow"/>
    </font>
    <font>
      <color theme="1"/>
      <name val="Aptos Narrow"/>
    </font>
    <font>
      <b/>
      <color theme="1"/>
      <name val="Aptos Narrow"/>
    </font>
    <font>
      <i/>
      <sz val="11.0"/>
      <color theme="1"/>
      <name val="Arial"/>
    </font>
    <font>
      <i/>
      <sz val="11.0"/>
      <color theme="1"/>
      <name val="Aptos Narrow"/>
    </font>
    <font>
      <b/>
      <i/>
      <sz val="9.0"/>
      <color theme="1"/>
      <name val="Arial"/>
    </font>
    <font>
      <b/>
      <i/>
      <sz val="10.0"/>
      <color theme="1"/>
      <name val="Arial"/>
    </font>
    <font>
      <color theme="1"/>
      <name val="Arial"/>
    </font>
    <font>
      <b/>
      <sz val="11.0"/>
      <color theme="1"/>
      <name val="Arial"/>
    </font>
    <font>
      <sz val="11.0"/>
      <color theme="1"/>
      <name val="Arial"/>
    </font>
    <font>
      <sz val="11.0"/>
      <color rgb="FF000000"/>
      <name val="Arial"/>
    </font>
    <font>
      <b/>
      <sz val="11.0"/>
      <color theme="1"/>
      <name val="Aptos Narrow"/>
    </font>
    <font>
      <b/>
      <sz val="9.0"/>
      <color theme="1"/>
      <name val="Arial"/>
    </font>
    <font>
      <sz val="10.0"/>
      <color theme="1"/>
      <name val="Arial"/>
    </font>
    <font>
      <b/>
      <sz val="11.0"/>
      <color rgb="FF000000"/>
      <name val="Arial"/>
    </font>
    <font>
      <sz val="11.0"/>
      <color rgb="FFFF0000"/>
      <name val="Arial"/>
    </font>
    <font>
      <b/>
      <sz val="9.0"/>
      <color rgb="FFFF0000"/>
      <name val="Arial"/>
    </font>
    <font>
      <b/>
      <sz val="11.0"/>
      <color rgb="FFFF0000"/>
      <name val="Arial"/>
    </font>
    <font>
      <b/>
      <sz val="9.0"/>
      <color rgb="FFFF0000"/>
      <name val="Aptos Narrow"/>
    </font>
    <font>
      <b/>
      <sz val="7.0"/>
      <color theme="1"/>
      <name val="Arial"/>
    </font>
    <font>
      <b/>
      <sz val="10.0"/>
      <color theme="1"/>
      <name val="Arial"/>
    </font>
    <font>
      <b/>
      <i/>
      <color theme="1"/>
      <name val="Arial"/>
    </font>
    <font>
      <sz val="11.0"/>
      <color rgb="FF000000"/>
      <name val="Aptos Narrow"/>
    </font>
    <font>
      <sz val="10.0"/>
      <color rgb="FF000000"/>
      <name val="Arial"/>
    </font>
    <font>
      <b/>
      <sz val="11.0"/>
      <color rgb="FFFF0000"/>
      <name val="Aptos Narrow"/>
    </font>
    <font>
      <color rgb="FF000000"/>
      <name val="Arial"/>
    </font>
    <font/>
    <font>
      <b/>
      <sz val="11.0"/>
      <color rgb="FF000000"/>
      <name val="Aptos Narrow"/>
    </font>
    <font>
      <b/>
      <color theme="1"/>
      <name val="Arial"/>
    </font>
    <font>
      <b/>
      <color rgb="FFFF0000"/>
      <name val="Arial"/>
    </font>
    <font>
      <b/>
      <i/>
      <sz val="11.0"/>
      <color rgb="FF000000"/>
      <name val="Aptos Narrow"/>
    </font>
    <font>
      <b/>
      <sz val="8.0"/>
      <color theme="1"/>
      <name val="Arial"/>
    </font>
    <font>
      <sz val="8.0"/>
      <color theme="1"/>
      <name val="Arial"/>
    </font>
    <font>
      <b/>
      <sz val="10.0"/>
      <color theme="1"/>
      <name val="Aptos Narrow"/>
    </font>
    <font>
      <sz val="9.0"/>
      <color theme="1"/>
      <name val="Arial"/>
    </font>
    <font>
      <sz val="10.0"/>
      <color theme="1"/>
      <name val="Aptos Narrow"/>
    </font>
    <font>
      <sz val="11.0"/>
      <color rgb="FF2A2A2A"/>
      <name val="Arial"/>
    </font>
    <font>
      <b/>
      <sz val="11.0"/>
      <color rgb="FFCC4125"/>
      <name val="Aptos Narrow"/>
    </font>
    <font>
      <i/>
      <sz val="10.0"/>
      <color theme="1"/>
      <name val="Arial"/>
    </font>
    <font>
      <b/>
      <sz val="9.0"/>
      <color rgb="FF073763"/>
      <name val="Arial"/>
    </font>
    <font>
      <b/>
      <sz val="9.0"/>
      <color rgb="FF000000"/>
      <name val="Arial"/>
    </font>
    <font>
      <sz val="9.0"/>
      <color theme="1"/>
      <name val="Aptos Narrow"/>
    </font>
    <font>
      <i/>
      <sz val="9.0"/>
      <color theme="1"/>
      <name val="Arial"/>
    </font>
    <font>
      <sz val="9.0"/>
      <color rgb="FFFF0000"/>
      <name val="Arial"/>
    </font>
    <font>
      <sz val="11.0"/>
      <color rgb="FFFF0000"/>
      <name val="Aptos Narrow"/>
    </font>
    <font>
      <sz val="9.0"/>
      <color rgb="FF0B5394"/>
      <name val="Arial"/>
    </font>
    <font>
      <b/>
      <i/>
      <sz val="12.0"/>
      <color theme="1"/>
      <name val="Arial"/>
    </font>
    <font>
      <sz val="9.0"/>
      <color rgb="FF000000"/>
      <name val="Arial"/>
    </font>
    <font>
      <b/>
      <sz val="12.0"/>
      <color theme="1"/>
      <name val="Arial"/>
    </font>
    <font>
      <b/>
      <sz val="5.0"/>
      <color theme="1"/>
      <name val="Arial"/>
    </font>
    <font>
      <sz val="10.0"/>
      <color rgb="FFFF0000"/>
      <name val="Arial"/>
    </font>
    <font>
      <b/>
      <sz val="12.0"/>
      <color rgb="FF000000"/>
      <name val="Arial"/>
    </font>
    <font>
      <b/>
      <sz val="12.0"/>
      <color theme="1"/>
      <name val="Aptos Narrow"/>
    </font>
    <font>
      <i/>
      <sz val="14.0"/>
      <color theme="1"/>
      <name val="Arial"/>
    </font>
    <font>
      <b/>
      <sz val="11.0"/>
      <color rgb="FF434343"/>
      <name val="Arial"/>
    </font>
    <font>
      <b/>
      <sz val="11.0"/>
      <color rgb="FF073763"/>
      <name val="Arial"/>
    </font>
    <font>
      <i/>
      <sz val="14.0"/>
      <color theme="1"/>
      <name val="Aptos Narrow"/>
    </font>
    <font>
      <b/>
      <i/>
      <sz val="12.0"/>
      <color theme="1"/>
      <name val="Aptos Narrow"/>
    </font>
    <font>
      <b/>
      <i/>
      <sz val="11.0"/>
      <color theme="1"/>
      <name val="Aptos Narrow"/>
    </font>
    <font>
      <i/>
      <color theme="1"/>
      <name val="Arial"/>
    </font>
    <font>
      <color rgb="FFFF0000"/>
      <name val="Arial"/>
    </font>
    <font>
      <i/>
      <color theme="1"/>
      <name val="Comic Sans MS"/>
    </font>
    <font>
      <sz val="10.0"/>
      <color rgb="FFFF0000"/>
      <name val="Aptos Narrow"/>
    </font>
  </fonts>
  <fills count="16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F2CC"/>
        <bgColor rgb="FFFFF2CC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CE5CD"/>
        <bgColor rgb="FFFCE5CD"/>
      </patternFill>
    </fill>
    <fill>
      <patternFill patternType="solid">
        <fgColor rgb="FFB6D7A8"/>
        <bgColor rgb="FFB6D7A8"/>
      </patternFill>
    </fill>
    <fill>
      <patternFill patternType="solid">
        <fgColor rgb="FFF4CCCC"/>
        <bgColor rgb="FFF4CCCC"/>
      </patternFill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  <fill>
      <patternFill patternType="solid">
        <fgColor rgb="FFD5A6BD"/>
        <bgColor rgb="FFD5A6BD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</fills>
  <borders count="75">
    <border/>
    <border>
      <left style="thick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ck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bottom style="thin">
        <color rgb="FF000000"/>
      </bottom>
    </border>
    <border>
      <left style="thin">
        <color rgb="FF000000"/>
      </left>
      <top style="thick">
        <color rgb="FF000000"/>
      </top>
      <bottom style="thin">
        <color rgb="FF000000"/>
      </bottom>
    </border>
    <border>
      <right style="thick">
        <color rgb="FF000000"/>
      </right>
      <top style="medium">
        <color rgb="FF000000"/>
      </top>
    </border>
    <border>
      <right style="thick">
        <color rgb="FF000000"/>
      </right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bottom style="thick">
        <color rgb="FF000000"/>
      </bottom>
    </border>
    <border>
      <bottom style="thin">
        <color rgb="FF000000"/>
      </bottom>
    </border>
    <border>
      <right style="thick">
        <color rgb="FF000000"/>
      </right>
      <bottom style="thin">
        <color rgb="FF000000"/>
      </bottom>
    </border>
    <border>
      <top style="thin">
        <color rgb="FF000000"/>
      </top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right style="thick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top style="thick">
        <color rgb="FF000000"/>
      </top>
    </border>
    <border>
      <left style="thin">
        <color rgb="FF000000"/>
      </left>
      <right style="medium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top style="thick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bottom style="thin">
        <color rgb="FF000000"/>
      </bottom>
    </border>
    <border>
      <left style="thick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top style="thin">
        <color rgb="FF000000"/>
      </top>
    </border>
    <border>
      <left style="thick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medium">
        <color rgb="FF000000"/>
      </right>
      <top style="thin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89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0" fontId="2" numFmtId="0" xfId="0" applyFont="1"/>
    <xf borderId="0" fillId="0" fontId="2" numFmtId="164" xfId="0" applyFont="1" applyNumberFormat="1"/>
    <xf borderId="0" fillId="2" fontId="3" numFmtId="165" xfId="0" applyAlignment="1" applyFont="1" applyNumberFormat="1">
      <alignment horizontal="center" vertical="center"/>
    </xf>
    <xf borderId="0" fillId="2" fontId="4" numFmtId="0" xfId="0" applyAlignment="1" applyFont="1">
      <alignment horizontal="center"/>
    </xf>
    <xf borderId="0" fillId="2" fontId="3" numFmtId="0" xfId="0" applyAlignment="1" applyFont="1">
      <alignment horizontal="center" vertical="center"/>
    </xf>
    <xf borderId="0" fillId="2" fontId="4" numFmtId="166" xfId="0" applyAlignment="1" applyFont="1" applyNumberFormat="1">
      <alignment horizontal="center"/>
    </xf>
    <xf borderId="0" fillId="2" fontId="4" numFmtId="167" xfId="0" applyAlignment="1" applyFont="1" applyNumberFormat="1">
      <alignment horizontal="center"/>
    </xf>
    <xf borderId="0" fillId="2" fontId="3" numFmtId="168" xfId="0" applyFont="1" applyNumberFormat="1"/>
    <xf borderId="0" fillId="2" fontId="5" numFmtId="0" xfId="0" applyFont="1"/>
    <xf borderId="1" fillId="2" fontId="6" numFmtId="0" xfId="0" applyAlignment="1" applyBorder="1" applyFont="1">
      <alignment horizontal="center" vertical="center"/>
    </xf>
    <xf borderId="2" fillId="2" fontId="7" numFmtId="0" xfId="0" applyAlignment="1" applyBorder="1" applyFont="1">
      <alignment horizontal="center" vertical="center"/>
    </xf>
    <xf borderId="2" fillId="2" fontId="6" numFmtId="0" xfId="0" applyAlignment="1" applyBorder="1" applyFont="1">
      <alignment horizontal="center" vertical="center"/>
    </xf>
    <xf borderId="2" fillId="2" fontId="6" numFmtId="166" xfId="0" applyAlignment="1" applyBorder="1" applyFont="1" applyNumberFormat="1">
      <alignment horizontal="center" vertical="center"/>
    </xf>
    <xf borderId="2" fillId="2" fontId="7" numFmtId="168" xfId="0" applyAlignment="1" applyBorder="1" applyFont="1" applyNumberFormat="1">
      <alignment horizontal="center" shrinkToFit="0" vertical="center" wrapText="1"/>
    </xf>
    <xf borderId="2" fillId="2" fontId="7" numFmtId="168" xfId="0" applyAlignment="1" applyBorder="1" applyFont="1" applyNumberFormat="1">
      <alignment horizontal="center" vertical="center"/>
    </xf>
    <xf borderId="3" fillId="2" fontId="6" numFmtId="0" xfId="0" applyAlignment="1" applyBorder="1" applyFont="1">
      <alignment horizontal="center" vertical="center"/>
    </xf>
    <xf borderId="4" fillId="3" fontId="8" numFmtId="0" xfId="0" applyAlignment="1" applyBorder="1" applyFill="1" applyFont="1">
      <alignment horizontal="center"/>
    </xf>
    <xf borderId="4" fillId="0" fontId="9" numFmtId="0" xfId="0" applyAlignment="1" applyBorder="1" applyFont="1">
      <alignment horizontal="center"/>
    </xf>
    <xf borderId="5" fillId="3" fontId="8" numFmtId="0" xfId="0" applyAlignment="1" applyBorder="1" applyFont="1">
      <alignment horizontal="center"/>
    </xf>
    <xf borderId="5" fillId="0" fontId="9" numFmtId="164" xfId="0" applyAlignment="1" applyBorder="1" applyFont="1" applyNumberFormat="1">
      <alignment horizontal="center"/>
    </xf>
    <xf borderId="6" fillId="2" fontId="1" numFmtId="165" xfId="0" applyAlignment="1" applyBorder="1" applyFont="1" applyNumberFormat="1">
      <alignment horizontal="center" vertical="center"/>
    </xf>
    <xf borderId="0" fillId="2" fontId="10" numFmtId="0" xfId="0" applyAlignment="1" applyFont="1">
      <alignment horizontal="center"/>
    </xf>
    <xf borderId="5" fillId="2" fontId="10" numFmtId="0" xfId="0" applyAlignment="1" applyBorder="1" applyFont="1">
      <alignment horizontal="center"/>
    </xf>
    <xf borderId="5" fillId="4" fontId="11" numFmtId="166" xfId="0" applyAlignment="1" applyBorder="1" applyFill="1" applyFont="1" applyNumberFormat="1">
      <alignment horizontal="center"/>
    </xf>
    <xf borderId="5" fillId="2" fontId="12" numFmtId="169" xfId="0" applyAlignment="1" applyBorder="1" applyFont="1" applyNumberFormat="1">
      <alignment horizontal="center"/>
    </xf>
    <xf borderId="5" fillId="2" fontId="12" numFmtId="166" xfId="0" applyAlignment="1" applyBorder="1" applyFont="1" applyNumberFormat="1">
      <alignment horizontal="center"/>
    </xf>
    <xf borderId="5" fillId="2" fontId="12" numFmtId="0" xfId="0" applyAlignment="1" applyBorder="1" applyFont="1">
      <alignment horizontal="center"/>
    </xf>
    <xf borderId="5" fillId="2" fontId="12" numFmtId="168" xfId="0" applyBorder="1" applyFont="1" applyNumberFormat="1"/>
    <xf borderId="2" fillId="2" fontId="13" numFmtId="168" xfId="0" applyBorder="1" applyFont="1" applyNumberFormat="1"/>
    <xf borderId="7" fillId="2" fontId="14" numFmtId="0" xfId="0" applyAlignment="1" applyBorder="1" applyFont="1">
      <alignment horizontal="center" vertical="center"/>
    </xf>
    <xf borderId="8" fillId="0" fontId="2" numFmtId="0" xfId="0" applyBorder="1" applyFont="1"/>
    <xf borderId="9" fillId="0" fontId="2" numFmtId="0" xfId="0" applyBorder="1" applyFont="1"/>
    <xf borderId="9" fillId="0" fontId="2" numFmtId="164" xfId="0" applyBorder="1" applyFont="1" applyNumberFormat="1"/>
    <xf borderId="10" fillId="2" fontId="1" numFmtId="165" xfId="0" applyAlignment="1" applyBorder="1" applyFont="1" applyNumberFormat="1">
      <alignment horizontal="center" vertical="center"/>
    </xf>
    <xf borderId="4" fillId="2" fontId="12" numFmtId="0" xfId="0" applyAlignment="1" applyBorder="1" applyFont="1">
      <alignment horizontal="center"/>
    </xf>
    <xf borderId="5" fillId="2" fontId="13" numFmtId="166" xfId="0" applyAlignment="1" applyBorder="1" applyFont="1" applyNumberFormat="1">
      <alignment horizontal="center"/>
    </xf>
    <xf borderId="11" fillId="2" fontId="14" numFmtId="0" xfId="0" applyAlignment="1" applyBorder="1" applyFont="1">
      <alignment horizontal="center" vertical="center"/>
    </xf>
    <xf borderId="11" fillId="2" fontId="11" numFmtId="0" xfId="0" applyAlignment="1" applyBorder="1" applyFont="1">
      <alignment horizontal="center" vertical="center"/>
    </xf>
    <xf borderId="8" fillId="0" fontId="15" numFmtId="0" xfId="0" applyBorder="1" applyFont="1"/>
    <xf borderId="9" fillId="0" fontId="15" numFmtId="0" xfId="0" applyBorder="1" applyFont="1"/>
    <xf borderId="4" fillId="2" fontId="11" numFmtId="0" xfId="0" applyAlignment="1" applyBorder="1" applyFont="1">
      <alignment horizontal="center"/>
    </xf>
    <xf borderId="11" fillId="5" fontId="16" numFmtId="0" xfId="0" applyAlignment="1" applyBorder="1" applyFill="1" applyFont="1">
      <alignment horizontal="center" vertical="center"/>
    </xf>
    <xf borderId="5" fillId="2" fontId="17" numFmtId="168" xfId="0" applyBorder="1" applyFont="1" applyNumberFormat="1"/>
    <xf borderId="5" fillId="2" fontId="18" numFmtId="168" xfId="0" applyBorder="1" applyFont="1" applyNumberFormat="1"/>
    <xf borderId="8" fillId="0" fontId="15" numFmtId="168" xfId="0" applyBorder="1" applyFont="1" applyNumberFormat="1"/>
    <xf borderId="9" fillId="0" fontId="19" numFmtId="168" xfId="0" applyBorder="1" applyFont="1" applyNumberFormat="1"/>
    <xf borderId="4" fillId="5" fontId="12" numFmtId="0" xfId="0" applyAlignment="1" applyBorder="1" applyFont="1">
      <alignment horizontal="center"/>
    </xf>
    <xf borderId="5" fillId="2" fontId="10" numFmtId="0" xfId="0" applyAlignment="1" applyBorder="1" applyFont="1">
      <alignment horizontal="center" vertical="center"/>
    </xf>
    <xf borderId="7" fillId="2" fontId="12" numFmtId="0" xfId="0" applyAlignment="1" applyBorder="1" applyFont="1">
      <alignment horizontal="center" vertical="center"/>
    </xf>
    <xf borderId="5" fillId="2" fontId="12" numFmtId="166" xfId="0" applyAlignment="1" applyBorder="1" applyFont="1" applyNumberFormat="1">
      <alignment horizontal="center" vertical="bottom"/>
    </xf>
    <xf borderId="5" fillId="2" fontId="12" numFmtId="0" xfId="0" applyAlignment="1" applyBorder="1" applyFont="1">
      <alignment horizontal="center" vertical="bottom"/>
    </xf>
    <xf borderId="5" fillId="2" fontId="13" numFmtId="168" xfId="0" applyBorder="1" applyFont="1" applyNumberFormat="1"/>
    <xf borderId="11" fillId="2" fontId="12" numFmtId="0" xfId="0" applyAlignment="1" applyBorder="1" applyFont="1">
      <alignment horizontal="center" vertical="center"/>
    </xf>
    <xf borderId="5" fillId="2" fontId="12" numFmtId="166" xfId="0" applyAlignment="1" applyBorder="1" applyFont="1" applyNumberFormat="1">
      <alignment horizontal="center" shrinkToFit="0" vertical="center" wrapText="1"/>
    </xf>
    <xf borderId="5" fillId="2" fontId="12" numFmtId="0" xfId="0" applyAlignment="1" applyBorder="1" applyFont="1">
      <alignment horizontal="center" shrinkToFit="0" vertical="center" wrapText="1"/>
    </xf>
    <xf borderId="12" fillId="2" fontId="12" numFmtId="0" xfId="0" applyAlignment="1" applyBorder="1" applyFont="1">
      <alignment horizontal="center"/>
    </xf>
    <xf borderId="13" fillId="2" fontId="10" numFmtId="0" xfId="0" applyAlignment="1" applyBorder="1" applyFont="1">
      <alignment horizontal="center"/>
    </xf>
    <xf borderId="13" fillId="2" fontId="12" numFmtId="166" xfId="0" applyAlignment="1" applyBorder="1" applyFont="1" applyNumberFormat="1">
      <alignment horizontal="center"/>
    </xf>
    <xf borderId="13" fillId="2" fontId="12" numFmtId="0" xfId="0" applyAlignment="1" applyBorder="1" applyFont="1">
      <alignment horizontal="center"/>
    </xf>
    <xf borderId="13" fillId="2" fontId="12" numFmtId="168" xfId="0" applyBorder="1" applyFont="1" applyNumberFormat="1"/>
    <xf borderId="9" fillId="0" fontId="19" numFmtId="164" xfId="0" applyBorder="1" applyFont="1" applyNumberFormat="1"/>
    <xf borderId="9" fillId="2" fontId="2" numFmtId="164" xfId="0" applyBorder="1" applyFont="1" applyNumberFormat="1"/>
    <xf borderId="12" fillId="5" fontId="12" numFmtId="0" xfId="0" applyAlignment="1" applyBorder="1" applyFont="1">
      <alignment horizontal="center"/>
    </xf>
    <xf borderId="13" fillId="5" fontId="10" numFmtId="0" xfId="0" applyAlignment="1" applyBorder="1" applyFont="1">
      <alignment horizontal="center"/>
    </xf>
    <xf borderId="13" fillId="5" fontId="12" numFmtId="166" xfId="0" applyAlignment="1" applyBorder="1" applyFont="1" applyNumberFormat="1">
      <alignment horizontal="center"/>
    </xf>
    <xf borderId="13" fillId="5" fontId="12" numFmtId="0" xfId="0" applyAlignment="1" applyBorder="1" applyFont="1">
      <alignment horizontal="center"/>
    </xf>
    <xf borderId="13" fillId="5" fontId="12" numFmtId="168" xfId="0" applyBorder="1" applyFont="1" applyNumberFormat="1"/>
    <xf borderId="13" fillId="2" fontId="11" numFmtId="168" xfId="0" applyBorder="1" applyFont="1" applyNumberFormat="1"/>
    <xf borderId="5" fillId="4" fontId="20" numFmtId="168" xfId="0" applyBorder="1" applyFont="1" applyNumberFormat="1"/>
    <xf borderId="9" fillId="0" fontId="15" numFmtId="168" xfId="0" applyBorder="1" applyFont="1" applyNumberFormat="1"/>
    <xf borderId="9" fillId="0" fontId="21" numFmtId="164" xfId="0" applyBorder="1" applyFont="1" applyNumberFormat="1"/>
    <xf borderId="14" fillId="2" fontId="1" numFmtId="165" xfId="0" applyAlignment="1" applyBorder="1" applyFont="1" applyNumberFormat="1">
      <alignment horizontal="center" vertical="center"/>
    </xf>
    <xf borderId="15" fillId="2" fontId="12" numFmtId="0" xfId="0" applyAlignment="1" applyBorder="1" applyFont="1">
      <alignment horizontal="center"/>
    </xf>
    <xf borderId="16" fillId="2" fontId="10" numFmtId="0" xfId="0" applyAlignment="1" applyBorder="1" applyFont="1">
      <alignment horizontal="center"/>
    </xf>
    <xf borderId="16" fillId="2" fontId="12" numFmtId="166" xfId="0" applyAlignment="1" applyBorder="1" applyFont="1" applyNumberFormat="1">
      <alignment horizontal="center"/>
    </xf>
    <xf borderId="16" fillId="2" fontId="12" numFmtId="0" xfId="0" applyAlignment="1" applyBorder="1" applyFont="1">
      <alignment horizontal="center"/>
    </xf>
    <xf borderId="16" fillId="2" fontId="11" numFmtId="168" xfId="0" applyBorder="1" applyFont="1" applyNumberFormat="1"/>
    <xf borderId="17" fillId="2" fontId="11" numFmtId="0" xfId="0" applyAlignment="1" applyBorder="1" applyFont="1">
      <alignment horizontal="center" vertical="center"/>
    </xf>
    <xf borderId="18" fillId="0" fontId="2" numFmtId="0" xfId="0" applyBorder="1" applyFont="1"/>
    <xf borderId="19" fillId="0" fontId="2" numFmtId="0" xfId="0" applyBorder="1" applyFont="1"/>
    <xf borderId="19" fillId="0" fontId="2" numFmtId="164" xfId="0" applyBorder="1" applyFont="1" applyNumberFormat="1"/>
    <xf borderId="1" fillId="2" fontId="1" numFmtId="165" xfId="0" applyAlignment="1" applyBorder="1" applyFont="1" applyNumberFormat="1">
      <alignment horizontal="center" vertical="center"/>
    </xf>
    <xf borderId="20" fillId="2" fontId="12" numFmtId="0" xfId="0" applyAlignment="1" applyBorder="1" applyFont="1">
      <alignment horizontal="center" vertical="center"/>
    </xf>
    <xf borderId="2" fillId="2" fontId="10" numFmtId="0" xfId="0" applyAlignment="1" applyBorder="1" applyFont="1">
      <alignment horizontal="center" vertical="center"/>
    </xf>
    <xf borderId="2" fillId="2" fontId="12" numFmtId="166" xfId="0" applyAlignment="1" applyBorder="1" applyFont="1" applyNumberFormat="1">
      <alignment horizontal="center"/>
    </xf>
    <xf borderId="2" fillId="2" fontId="12" numFmtId="0" xfId="0" applyAlignment="1" applyBorder="1" applyFont="1">
      <alignment horizontal="center"/>
    </xf>
    <xf borderId="2" fillId="2" fontId="12" numFmtId="164" xfId="0" applyBorder="1" applyFont="1" applyNumberFormat="1"/>
    <xf borderId="21" fillId="2" fontId="14" numFmtId="0" xfId="0" applyAlignment="1" applyBorder="1" applyFont="1">
      <alignment horizontal="center" vertical="center"/>
    </xf>
    <xf borderId="18" fillId="2" fontId="12" numFmtId="0" xfId="0" applyAlignment="1" applyBorder="1" applyFont="1">
      <alignment horizontal="center" vertical="center"/>
    </xf>
    <xf borderId="19" fillId="2" fontId="10" numFmtId="0" xfId="0" applyAlignment="1" applyBorder="1" applyFont="1">
      <alignment horizontal="center" vertical="center"/>
    </xf>
    <xf borderId="19" fillId="2" fontId="12" numFmtId="166" xfId="0" applyAlignment="1" applyBorder="1" applyFont="1" applyNumberFormat="1">
      <alignment horizontal="center" shrinkToFit="0" vertical="center" wrapText="1"/>
    </xf>
    <xf borderId="19" fillId="2" fontId="12" numFmtId="0" xfId="0" applyAlignment="1" applyBorder="1" applyFont="1">
      <alignment horizontal="center" shrinkToFit="0" vertical="center" wrapText="1"/>
    </xf>
    <xf borderId="19" fillId="2" fontId="12" numFmtId="164" xfId="0" applyBorder="1" applyFont="1" applyNumberFormat="1"/>
    <xf borderId="22" fillId="2" fontId="12" numFmtId="168" xfId="0" applyBorder="1" applyFont="1" applyNumberFormat="1"/>
    <xf borderId="4" fillId="2" fontId="12" numFmtId="0" xfId="0" applyAlignment="1" applyBorder="1" applyFont="1">
      <alignment horizontal="center" vertical="center"/>
    </xf>
    <xf borderId="5" fillId="2" fontId="12" numFmtId="164" xfId="0" applyBorder="1" applyFont="1" applyNumberFormat="1"/>
    <xf borderId="4" fillId="2" fontId="11" numFmtId="164" xfId="0" applyAlignment="1" applyBorder="1" applyFont="1" applyNumberFormat="1">
      <alignment horizontal="right"/>
    </xf>
    <xf borderId="22" fillId="6" fontId="11" numFmtId="168" xfId="0" applyBorder="1" applyFill="1" applyFont="1" applyNumberFormat="1"/>
    <xf borderId="23" fillId="2" fontId="14" numFmtId="168" xfId="0" applyBorder="1" applyFont="1" applyNumberFormat="1"/>
    <xf borderId="8" fillId="0" fontId="2" numFmtId="168" xfId="0" applyBorder="1" applyFont="1" applyNumberFormat="1"/>
    <xf borderId="9" fillId="0" fontId="21" numFmtId="168" xfId="0" applyBorder="1" applyFont="1" applyNumberFormat="1"/>
    <xf borderId="4" fillId="2" fontId="3" numFmtId="0" xfId="0" applyAlignment="1" applyBorder="1" applyFont="1">
      <alignment horizontal="center"/>
    </xf>
    <xf borderId="5" fillId="2" fontId="4" numFmtId="0" xfId="0" applyAlignment="1" applyBorder="1" applyFont="1">
      <alignment horizontal="center"/>
    </xf>
    <xf borderId="5" fillId="2" fontId="3" numFmtId="166" xfId="0" applyAlignment="1" applyBorder="1" applyFont="1" applyNumberFormat="1">
      <alignment horizontal="center"/>
    </xf>
    <xf borderId="5" fillId="2" fontId="3" numFmtId="0" xfId="0" applyAlignment="1" applyBorder="1" applyFont="1">
      <alignment horizontal="center"/>
    </xf>
    <xf borderId="5" fillId="2" fontId="14" numFmtId="168" xfId="0" applyBorder="1" applyFont="1" applyNumberFormat="1"/>
    <xf borderId="23" fillId="2" fontId="3" numFmtId="168" xfId="0" applyBorder="1" applyFont="1" applyNumberFormat="1"/>
    <xf borderId="4" fillId="2" fontId="12" numFmtId="0" xfId="0" applyAlignment="1" applyBorder="1" applyFont="1">
      <alignment horizontal="center" vertical="bottom"/>
    </xf>
    <xf borderId="5" fillId="2" fontId="12" numFmtId="0" xfId="0" applyAlignment="1" applyBorder="1" applyFont="1">
      <alignment vertical="bottom"/>
    </xf>
    <xf borderId="5" fillId="2" fontId="12" numFmtId="168" xfId="0" applyAlignment="1" applyBorder="1" applyFont="1" applyNumberFormat="1">
      <alignment horizontal="right" vertical="bottom"/>
    </xf>
    <xf borderId="5" fillId="2" fontId="3" numFmtId="166" xfId="0" applyBorder="1" applyFont="1" applyNumberFormat="1"/>
    <xf borderId="5" fillId="2" fontId="12" numFmtId="0" xfId="0" applyAlignment="1" applyBorder="1" applyFont="1">
      <alignment horizontal="center" shrinkToFit="0" wrapText="1"/>
    </xf>
    <xf borderId="7" fillId="2" fontId="11" numFmtId="0" xfId="0" applyAlignment="1" applyBorder="1" applyFont="1">
      <alignment horizontal="center" vertical="center"/>
    </xf>
    <xf borderId="5" fillId="2" fontId="3" numFmtId="166" xfId="0" applyAlignment="1" applyBorder="1" applyFont="1" applyNumberFormat="1">
      <alignment vertical="bottom"/>
    </xf>
    <xf borderId="5" fillId="2" fontId="11" numFmtId="168" xfId="0" applyBorder="1" applyFont="1" applyNumberFormat="1"/>
    <xf borderId="5" fillId="4" fontId="20" numFmtId="168" xfId="0" applyAlignment="1" applyBorder="1" applyFont="1" applyNumberFormat="1">
      <alignment horizontal="right" vertical="bottom"/>
    </xf>
    <xf borderId="5" fillId="5" fontId="13" numFmtId="168" xfId="0" applyBorder="1" applyFont="1" applyNumberFormat="1"/>
    <xf borderId="5" fillId="5" fontId="20" numFmtId="168" xfId="0" applyBorder="1" applyFont="1" applyNumberFormat="1"/>
    <xf borderId="9" fillId="0" fontId="2" numFmtId="168" xfId="0" applyBorder="1" applyFont="1" applyNumberFormat="1"/>
    <xf borderId="24" fillId="2" fontId="20" numFmtId="168" xfId="0" applyBorder="1" applyFont="1" applyNumberFormat="1"/>
    <xf borderId="25" fillId="2" fontId="20" numFmtId="168" xfId="0" applyBorder="1" applyFont="1" applyNumberFormat="1"/>
    <xf borderId="20" fillId="2" fontId="12" numFmtId="0" xfId="0" applyAlignment="1" applyBorder="1" applyFont="1">
      <alignment horizontal="center"/>
    </xf>
    <xf borderId="2" fillId="2" fontId="10" numFmtId="0" xfId="0" applyAlignment="1" applyBorder="1" applyFont="1">
      <alignment horizontal="center"/>
    </xf>
    <xf borderId="2" fillId="2" fontId="12" numFmtId="168" xfId="0" applyBorder="1" applyFont="1" applyNumberFormat="1"/>
    <xf borderId="21" fillId="2" fontId="11" numFmtId="0" xfId="0" applyAlignment="1" applyBorder="1" applyFont="1">
      <alignment horizontal="center" vertical="center"/>
    </xf>
    <xf borderId="23" fillId="2" fontId="12" numFmtId="168" xfId="0" applyBorder="1" applyFont="1" applyNumberFormat="1"/>
    <xf borderId="5" fillId="7" fontId="12" numFmtId="166" xfId="0" applyAlignment="1" applyBorder="1" applyFill="1" applyFont="1" applyNumberFormat="1">
      <alignment horizontal="center"/>
    </xf>
    <xf borderId="11" fillId="7" fontId="16" numFmtId="0" xfId="0" applyAlignment="1" applyBorder="1" applyFont="1">
      <alignment horizontal="center" vertical="center"/>
    </xf>
    <xf borderId="23" fillId="6" fontId="11" numFmtId="168" xfId="0" applyBorder="1" applyFont="1" applyNumberFormat="1"/>
    <xf borderId="26" fillId="2" fontId="11" numFmtId="0" xfId="0" applyAlignment="1" applyBorder="1" applyFont="1">
      <alignment horizontal="center" vertical="center"/>
    </xf>
    <xf borderId="23" fillId="7" fontId="20" numFmtId="168" xfId="0" applyBorder="1" applyFont="1" applyNumberFormat="1"/>
    <xf borderId="15" fillId="2" fontId="4" numFmtId="0" xfId="0" applyAlignment="1" applyBorder="1" applyFont="1">
      <alignment horizontal="center"/>
    </xf>
    <xf borderId="16" fillId="2" fontId="3" numFmtId="0" xfId="0" applyAlignment="1" applyBorder="1" applyFont="1">
      <alignment horizontal="center" vertical="center"/>
    </xf>
    <xf borderId="16" fillId="2" fontId="4" numFmtId="166" xfId="0" applyAlignment="1" applyBorder="1" applyFont="1" applyNumberFormat="1">
      <alignment horizontal="center"/>
    </xf>
    <xf borderId="16" fillId="2" fontId="4" numFmtId="0" xfId="0" applyAlignment="1" applyBorder="1" applyFont="1">
      <alignment horizontal="center"/>
    </xf>
    <xf borderId="16" fillId="2" fontId="14" numFmtId="168" xfId="0" applyBorder="1" applyFont="1" applyNumberFormat="1"/>
    <xf borderId="25" fillId="2" fontId="11" numFmtId="168" xfId="0" applyBorder="1" applyFont="1" applyNumberFormat="1"/>
    <xf borderId="20" fillId="3" fontId="12" numFmtId="0" xfId="0" applyAlignment="1" applyBorder="1" applyFont="1">
      <alignment horizontal="center"/>
    </xf>
    <xf borderId="2" fillId="3" fontId="10" numFmtId="0" xfId="0" applyAlignment="1" applyBorder="1" applyFont="1">
      <alignment horizontal="center"/>
    </xf>
    <xf borderId="2" fillId="3" fontId="12" numFmtId="166" xfId="0" applyAlignment="1" applyBorder="1" applyFont="1" applyNumberFormat="1">
      <alignment horizontal="center"/>
    </xf>
    <xf borderId="2" fillId="3" fontId="12" numFmtId="0" xfId="0" applyAlignment="1" applyBorder="1" applyFont="1">
      <alignment horizontal="center"/>
    </xf>
    <xf borderId="2" fillId="3" fontId="12" numFmtId="168" xfId="0" applyBorder="1" applyFont="1" applyNumberFormat="1"/>
    <xf borderId="27" fillId="3" fontId="13" numFmtId="168" xfId="0" applyBorder="1" applyFont="1" applyNumberFormat="1"/>
    <xf borderId="7" fillId="3" fontId="22" numFmtId="0" xfId="0" applyAlignment="1" applyBorder="1" applyFont="1">
      <alignment horizontal="center" vertical="center"/>
    </xf>
    <xf borderId="8" fillId="2" fontId="2" numFmtId="0" xfId="0" applyBorder="1" applyFont="1"/>
    <xf borderId="9" fillId="2" fontId="2" numFmtId="0" xfId="0" applyBorder="1" applyFont="1"/>
    <xf borderId="22" fillId="2" fontId="13" numFmtId="168" xfId="0" applyBorder="1" applyFont="1" applyNumberFormat="1"/>
    <xf borderId="0" fillId="0" fontId="4" numFmtId="0" xfId="0" applyAlignment="1" applyFont="1">
      <alignment horizontal="center"/>
    </xf>
    <xf borderId="22" fillId="6" fontId="17" numFmtId="168" xfId="0" applyBorder="1" applyFont="1" applyNumberFormat="1"/>
    <xf borderId="8" fillId="5" fontId="23" numFmtId="168" xfId="0" applyBorder="1" applyFont="1" applyNumberFormat="1"/>
    <xf borderId="9" fillId="5" fontId="23" numFmtId="168" xfId="0" applyBorder="1" applyFont="1" applyNumberFormat="1"/>
    <xf borderId="0" fillId="0" fontId="24" numFmtId="0" xfId="0" applyFont="1"/>
    <xf borderId="26" fillId="2" fontId="14" numFmtId="0" xfId="0" applyAlignment="1" applyBorder="1" applyFont="1">
      <alignment horizontal="center" vertical="center"/>
    </xf>
    <xf borderId="8" fillId="2" fontId="15" numFmtId="0" xfId="0" applyBorder="1" applyFont="1"/>
    <xf borderId="9" fillId="2" fontId="15" numFmtId="0" xfId="0" applyBorder="1" applyFont="1"/>
    <xf borderId="2" fillId="2" fontId="12" numFmtId="0" xfId="0" applyAlignment="1" applyBorder="1" applyFont="1">
      <alignment horizontal="center" vertical="center"/>
    </xf>
    <xf borderId="19" fillId="2" fontId="12" numFmtId="166" xfId="0" applyAlignment="1" applyBorder="1" applyFont="1" applyNumberFormat="1">
      <alignment horizontal="center"/>
    </xf>
    <xf borderId="5" fillId="2" fontId="12" numFmtId="0" xfId="0" applyAlignment="1" applyBorder="1" applyFont="1">
      <alignment horizontal="center" vertical="center"/>
    </xf>
    <xf borderId="5" fillId="6" fontId="17" numFmtId="168" xfId="0" applyBorder="1" applyFont="1" applyNumberFormat="1"/>
    <xf borderId="5" fillId="4" fontId="12" numFmtId="166" xfId="0" applyAlignment="1" applyBorder="1" applyFont="1" applyNumberFormat="1">
      <alignment horizontal="center"/>
    </xf>
    <xf borderId="11" fillId="4" fontId="12" numFmtId="0" xfId="0" applyAlignment="1" applyBorder="1" applyFont="1">
      <alignment horizontal="center" vertical="center"/>
    </xf>
    <xf borderId="16" fillId="2" fontId="3" numFmtId="166" xfId="0" applyAlignment="1" applyBorder="1" applyFont="1" applyNumberFormat="1">
      <alignment horizontal="center"/>
    </xf>
    <xf borderId="16" fillId="2" fontId="3" numFmtId="0" xfId="0" applyAlignment="1" applyBorder="1" applyFont="1">
      <alignment horizontal="center"/>
    </xf>
    <xf borderId="16" fillId="2" fontId="25" numFmtId="168" xfId="0" applyBorder="1" applyFont="1" applyNumberFormat="1"/>
    <xf borderId="5" fillId="5" fontId="12" numFmtId="0" xfId="0" applyAlignment="1" applyBorder="1" applyFont="1">
      <alignment horizontal="center"/>
    </xf>
    <xf borderId="21" fillId="2" fontId="26" numFmtId="0" xfId="0" applyAlignment="1" applyBorder="1" applyFont="1">
      <alignment horizontal="center" vertical="center"/>
    </xf>
    <xf borderId="11" fillId="2" fontId="20" numFmtId="0" xfId="0" applyAlignment="1" applyBorder="1" applyFont="1">
      <alignment horizontal="center" vertical="center"/>
    </xf>
    <xf borderId="11" fillId="2" fontId="27" numFmtId="0" xfId="0" applyAlignment="1" applyBorder="1" applyFont="1">
      <alignment horizontal="center" vertical="center"/>
    </xf>
    <xf borderId="11" fillId="2" fontId="17" numFmtId="0" xfId="0" applyAlignment="1" applyBorder="1" applyFont="1">
      <alignment horizontal="center" vertical="center"/>
    </xf>
    <xf borderId="22" fillId="2" fontId="17" numFmtId="168" xfId="0" applyBorder="1" applyFont="1" applyNumberFormat="1"/>
    <xf borderId="23" fillId="2" fontId="25" numFmtId="168" xfId="0" applyBorder="1" applyFont="1" applyNumberFormat="1"/>
    <xf borderId="5" fillId="2" fontId="3" numFmtId="168" xfId="0" applyBorder="1" applyFont="1" applyNumberFormat="1"/>
    <xf borderId="24" fillId="2" fontId="25" numFmtId="168" xfId="0" applyBorder="1" applyFont="1" applyNumberFormat="1"/>
    <xf borderId="5" fillId="5" fontId="12" numFmtId="0" xfId="0" applyAlignment="1" applyBorder="1" applyFont="1">
      <alignment horizontal="center" vertical="center"/>
    </xf>
    <xf borderId="5" fillId="2" fontId="18" numFmtId="166" xfId="0" applyAlignment="1" applyBorder="1" applyFont="1" applyNumberFormat="1">
      <alignment horizontal="center"/>
    </xf>
    <xf borderId="28" fillId="2" fontId="4" numFmtId="0" xfId="0" applyBorder="1" applyFont="1"/>
    <xf borderId="29" fillId="2" fontId="11" numFmtId="0" xfId="0" applyAlignment="1" applyBorder="1" applyFont="1">
      <alignment horizontal="center" vertical="center"/>
    </xf>
    <xf borderId="5" fillId="2" fontId="13" numFmtId="0" xfId="0" applyAlignment="1" applyBorder="1" applyFont="1">
      <alignment horizontal="center"/>
    </xf>
    <xf borderId="5" fillId="2" fontId="28" numFmtId="0" xfId="0" applyAlignment="1" applyBorder="1" applyFont="1">
      <alignment horizontal="center"/>
    </xf>
    <xf borderId="23" fillId="2" fontId="13" numFmtId="168" xfId="0" applyBorder="1" applyFont="1" applyNumberFormat="1"/>
    <xf borderId="30" fillId="2" fontId="11" numFmtId="0" xfId="0" applyAlignment="1" applyBorder="1" applyFont="1">
      <alignment horizontal="center" vertical="center"/>
    </xf>
    <xf borderId="30" fillId="2" fontId="17" numFmtId="0" xfId="0" applyAlignment="1" applyBorder="1" applyFont="1">
      <alignment horizontal="center"/>
    </xf>
    <xf borderId="30" fillId="2" fontId="14" numFmtId="0" xfId="0" applyAlignment="1" applyBorder="1" applyFont="1">
      <alignment horizontal="center" vertical="center"/>
    </xf>
    <xf borderId="31" fillId="2" fontId="11" numFmtId="0" xfId="0" applyAlignment="1" applyBorder="1" applyFont="1">
      <alignment horizontal="center" vertical="center"/>
    </xf>
    <xf borderId="2" fillId="2" fontId="11" numFmtId="166" xfId="0" applyAlignment="1" applyBorder="1" applyFont="1" applyNumberFormat="1">
      <alignment horizontal="center"/>
    </xf>
    <xf borderId="21" fillId="2" fontId="17" numFmtId="0" xfId="0" applyAlignment="1" applyBorder="1" applyFont="1">
      <alignment horizontal="center" vertical="center"/>
    </xf>
    <xf borderId="10" fillId="0" fontId="29" numFmtId="0" xfId="0" applyBorder="1" applyFont="1"/>
    <xf borderId="0" fillId="0" fontId="10" numFmtId="0" xfId="0" applyAlignment="1" applyFont="1">
      <alignment horizontal="center"/>
    </xf>
    <xf borderId="11" fillId="2" fontId="26" numFmtId="0" xfId="0" applyAlignment="1" applyBorder="1" applyFont="1">
      <alignment horizontal="center" vertical="center"/>
    </xf>
    <xf borderId="11" fillId="2" fontId="13" numFmtId="0" xfId="0" applyAlignment="1" applyBorder="1" applyFont="1">
      <alignment horizontal="center" vertical="center"/>
    </xf>
    <xf borderId="5" fillId="7" fontId="11" numFmtId="169" xfId="0" applyAlignment="1" applyBorder="1" applyFont="1" applyNumberFormat="1">
      <alignment horizontal="center"/>
    </xf>
    <xf borderId="11" fillId="3" fontId="26" numFmtId="0" xfId="0" applyAlignment="1" applyBorder="1" applyFont="1">
      <alignment horizontal="center" vertical="center"/>
    </xf>
    <xf borderId="23" fillId="6" fontId="30" numFmtId="168" xfId="0" applyBorder="1" applyFont="1" applyNumberFormat="1"/>
    <xf borderId="5" fillId="2" fontId="20" numFmtId="168" xfId="0" applyBorder="1" applyFont="1" applyNumberFormat="1"/>
    <xf borderId="23" fillId="2" fontId="20" numFmtId="168" xfId="0" applyAlignment="1" applyBorder="1" applyFont="1" applyNumberFormat="1">
      <alignment horizontal="right"/>
    </xf>
    <xf borderId="5" fillId="2" fontId="4" numFmtId="0" xfId="0" applyBorder="1" applyFont="1"/>
    <xf borderId="26" fillId="2" fontId="17" numFmtId="0" xfId="0" applyAlignment="1" applyBorder="1" applyFont="1">
      <alignment horizontal="center" vertical="center"/>
    </xf>
    <xf borderId="5" fillId="3" fontId="12" numFmtId="0" xfId="0" applyAlignment="1" applyBorder="1" applyFont="1">
      <alignment horizontal="center"/>
    </xf>
    <xf borderId="5" fillId="4" fontId="12" numFmtId="0" xfId="0" applyAlignment="1" applyBorder="1" applyFont="1">
      <alignment horizontal="center"/>
    </xf>
    <xf borderId="5" fillId="2" fontId="10" numFmtId="164" xfId="0" applyBorder="1" applyFont="1" applyNumberFormat="1"/>
    <xf borderId="5" fillId="2" fontId="25" numFmtId="168" xfId="0" applyBorder="1" applyFont="1" applyNumberFormat="1"/>
    <xf borderId="5" fillId="6" fontId="30" numFmtId="168" xfId="0" applyBorder="1" applyFont="1" applyNumberFormat="1"/>
    <xf borderId="5" fillId="2" fontId="30" numFmtId="168" xfId="0" applyBorder="1" applyFont="1" applyNumberFormat="1"/>
    <xf borderId="14" fillId="0" fontId="29" numFmtId="0" xfId="0" applyBorder="1" applyFont="1"/>
    <xf borderId="13" fillId="2" fontId="4" numFmtId="0" xfId="0" applyAlignment="1" applyBorder="1" applyFont="1">
      <alignment horizontal="center"/>
    </xf>
    <xf borderId="13" fillId="2" fontId="3" numFmtId="0" xfId="0" applyAlignment="1" applyBorder="1" applyFont="1">
      <alignment horizontal="center" vertical="center"/>
    </xf>
    <xf borderId="13" fillId="2" fontId="4" numFmtId="166" xfId="0" applyAlignment="1" applyBorder="1" applyFont="1" applyNumberFormat="1">
      <alignment horizontal="center"/>
    </xf>
    <xf borderId="13" fillId="2" fontId="3" numFmtId="168" xfId="0" applyBorder="1" applyFont="1" applyNumberFormat="1"/>
    <xf borderId="13" fillId="2" fontId="25" numFmtId="168" xfId="0" applyBorder="1" applyFont="1" applyNumberFormat="1"/>
    <xf borderId="32" fillId="2" fontId="12" numFmtId="0" xfId="0" applyAlignment="1" applyBorder="1" applyFont="1">
      <alignment horizontal="center"/>
    </xf>
    <xf borderId="33" fillId="2" fontId="10" numFmtId="0" xfId="0" applyAlignment="1" applyBorder="1" applyFont="1">
      <alignment horizontal="center"/>
    </xf>
    <xf borderId="33" fillId="2" fontId="31" numFmtId="169" xfId="0" applyAlignment="1" applyBorder="1" applyFont="1" applyNumberFormat="1">
      <alignment horizontal="center"/>
    </xf>
    <xf borderId="33" fillId="2" fontId="12" numFmtId="166" xfId="0" applyAlignment="1" applyBorder="1" applyFont="1" applyNumberFormat="1">
      <alignment horizontal="center"/>
    </xf>
    <xf borderId="33" fillId="2" fontId="20" numFmtId="166" xfId="0" applyAlignment="1" applyBorder="1" applyFont="1" applyNumberFormat="1">
      <alignment horizontal="center"/>
    </xf>
    <xf borderId="33" fillId="2" fontId="12" numFmtId="0" xfId="0" applyAlignment="1" applyBorder="1" applyFont="1">
      <alignment horizontal="center"/>
    </xf>
    <xf borderId="33" fillId="2" fontId="12" numFmtId="168" xfId="0" applyBorder="1" applyFont="1" applyNumberFormat="1"/>
    <xf borderId="33" fillId="2" fontId="13" numFmtId="168" xfId="0" applyBorder="1" applyFont="1" applyNumberFormat="1"/>
    <xf borderId="5" fillId="2" fontId="10" numFmtId="169" xfId="0" applyAlignment="1" applyBorder="1" applyFont="1" applyNumberFormat="1">
      <alignment horizontal="center"/>
    </xf>
    <xf borderId="4" fillId="3" fontId="12" numFmtId="0" xfId="0" applyAlignment="1" applyBorder="1" applyFont="1">
      <alignment horizontal="center"/>
    </xf>
    <xf borderId="30" fillId="2" fontId="23" numFmtId="0" xfId="0" applyAlignment="1" applyBorder="1" applyFont="1">
      <alignment horizontal="left" vertical="center"/>
    </xf>
    <xf borderId="30" fillId="2" fontId="16" numFmtId="0" xfId="0" applyAlignment="1" applyBorder="1" applyFont="1">
      <alignment horizontal="center" vertical="center"/>
    </xf>
    <xf borderId="5" fillId="2" fontId="32" numFmtId="169" xfId="0" applyAlignment="1" applyBorder="1" applyFont="1" applyNumberFormat="1">
      <alignment horizontal="center"/>
    </xf>
    <xf borderId="0" fillId="2" fontId="4" numFmtId="0" xfId="0" applyFont="1"/>
    <xf borderId="5" fillId="2" fontId="33" numFmtId="168" xfId="0" applyBorder="1" applyFont="1" applyNumberFormat="1"/>
    <xf borderId="30" fillId="2" fontId="20" numFmtId="0" xfId="0" applyAlignment="1" applyBorder="1" applyFont="1">
      <alignment horizontal="center" vertical="center"/>
    </xf>
    <xf borderId="5" fillId="2" fontId="27" numFmtId="168" xfId="0" applyBorder="1" applyFont="1" applyNumberFormat="1"/>
    <xf borderId="23" fillId="2" fontId="12" numFmtId="166" xfId="0" applyAlignment="1" applyBorder="1" applyFont="1" applyNumberFormat="1">
      <alignment horizontal="center"/>
    </xf>
    <xf borderId="23" fillId="2" fontId="12" numFmtId="0" xfId="0" applyAlignment="1" applyBorder="1" applyFont="1">
      <alignment horizontal="center"/>
    </xf>
    <xf borderId="20" fillId="2" fontId="13" numFmtId="168" xfId="0" applyBorder="1" applyFont="1" applyNumberFormat="1"/>
    <xf borderId="34" fillId="2" fontId="34" numFmtId="0" xfId="0" applyAlignment="1" applyBorder="1" applyFont="1">
      <alignment horizontal="center" vertical="center"/>
    </xf>
    <xf borderId="35" fillId="2" fontId="25" numFmtId="168" xfId="0" applyBorder="1" applyFont="1" applyNumberFormat="1"/>
    <xf borderId="30" fillId="2" fontId="35" numFmtId="0" xfId="0" applyAlignment="1" applyBorder="1" applyFont="1">
      <alignment horizontal="center" vertical="center"/>
    </xf>
    <xf borderId="35" fillId="6" fontId="30" numFmtId="168" xfId="0" applyBorder="1" applyFont="1" applyNumberFormat="1"/>
    <xf borderId="36" fillId="2" fontId="12" numFmtId="0" xfId="0" applyAlignment="1" applyBorder="1" applyFont="1">
      <alignment horizontal="center"/>
    </xf>
    <xf borderId="37" fillId="2" fontId="4" numFmtId="0" xfId="0" applyAlignment="1" applyBorder="1" applyFont="1">
      <alignment horizontal="center"/>
    </xf>
    <xf borderId="37" fillId="2" fontId="3" numFmtId="166" xfId="0" applyAlignment="1" applyBorder="1" applyFont="1" applyNumberFormat="1">
      <alignment horizontal="center"/>
    </xf>
    <xf borderId="37" fillId="2" fontId="3" numFmtId="0" xfId="0" applyAlignment="1" applyBorder="1" applyFont="1">
      <alignment horizontal="center"/>
    </xf>
    <xf borderId="38" fillId="2" fontId="14" numFmtId="168" xfId="0" applyBorder="1" applyFont="1" applyNumberFormat="1"/>
    <xf borderId="39" fillId="2" fontId="30" numFmtId="168" xfId="0" applyBorder="1" applyFont="1" applyNumberFormat="1"/>
    <xf borderId="40" fillId="2" fontId="14" numFmtId="0" xfId="0" applyAlignment="1" applyBorder="1" applyFont="1">
      <alignment horizontal="center" vertical="center"/>
    </xf>
    <xf borderId="19" fillId="4" fontId="12" numFmtId="0" xfId="0" applyAlignment="1" applyBorder="1" applyFont="1">
      <alignment horizontal="center"/>
    </xf>
    <xf borderId="19" fillId="4" fontId="10" numFmtId="0" xfId="0" applyAlignment="1" applyBorder="1" applyFont="1">
      <alignment horizontal="center"/>
    </xf>
    <xf borderId="19" fillId="4" fontId="12" numFmtId="166" xfId="0" applyAlignment="1" applyBorder="1" applyFont="1" applyNumberFormat="1">
      <alignment horizontal="center"/>
    </xf>
    <xf borderId="19" fillId="4" fontId="12" numFmtId="168" xfId="0" applyBorder="1" applyFont="1" applyNumberFormat="1"/>
    <xf borderId="19" fillId="2" fontId="13" numFmtId="168" xfId="0" applyBorder="1" applyFont="1" applyNumberFormat="1"/>
    <xf borderId="5" fillId="4" fontId="10" numFmtId="0" xfId="0" applyAlignment="1" applyBorder="1" applyFont="1">
      <alignment horizontal="center"/>
    </xf>
    <xf borderId="5" fillId="4" fontId="12" numFmtId="168" xfId="0" applyBorder="1" applyFont="1" applyNumberFormat="1"/>
    <xf borderId="11" fillId="2" fontId="16" numFmtId="0" xfId="0" applyAlignment="1" applyBorder="1" applyFont="1">
      <alignment horizontal="center" vertical="center"/>
    </xf>
    <xf borderId="23" fillId="2" fontId="17" numFmtId="168" xfId="0" applyBorder="1" applyFont="1" applyNumberFormat="1"/>
    <xf borderId="11" fillId="2" fontId="34" numFmtId="0" xfId="0" applyAlignment="1" applyBorder="1" applyFont="1">
      <alignment horizontal="center" vertical="center"/>
    </xf>
    <xf borderId="16" fillId="2" fontId="3" numFmtId="168" xfId="0" applyBorder="1" applyFont="1" applyNumberFormat="1"/>
    <xf borderId="25" fillId="2" fontId="3" numFmtId="168" xfId="0" applyBorder="1" applyFont="1" applyNumberFormat="1"/>
    <xf borderId="17" fillId="2" fontId="5" numFmtId="0" xfId="0" applyBorder="1" applyFont="1"/>
    <xf borderId="8" fillId="2" fontId="2" numFmtId="168" xfId="0" applyBorder="1" applyFont="1" applyNumberFormat="1"/>
    <xf borderId="9" fillId="2" fontId="2" numFmtId="168" xfId="0" applyBorder="1" applyFont="1" applyNumberFormat="1"/>
    <xf borderId="17" fillId="2" fontId="14" numFmtId="0" xfId="0" applyAlignment="1" applyBorder="1" applyFont="1">
      <alignment horizontal="center" vertical="center"/>
    </xf>
    <xf borderId="10" fillId="2" fontId="11" numFmtId="170" xfId="0" applyAlignment="1" applyBorder="1" applyFont="1" applyNumberFormat="1">
      <alignment vertical="center"/>
    </xf>
    <xf borderId="5" fillId="5" fontId="10" numFmtId="0" xfId="0" applyAlignment="1" applyBorder="1" applyFont="1">
      <alignment horizontal="center"/>
    </xf>
    <xf borderId="5" fillId="2" fontId="13" numFmtId="168" xfId="0" applyAlignment="1" applyBorder="1" applyFont="1" applyNumberFormat="1">
      <alignment vertical="center"/>
    </xf>
    <xf borderId="5" fillId="2" fontId="12" numFmtId="168" xfId="0" applyAlignment="1" applyBorder="1" applyFont="1" applyNumberFormat="1">
      <alignment vertical="center"/>
    </xf>
    <xf borderId="5" fillId="3" fontId="12" numFmtId="168" xfId="0" applyBorder="1" applyFont="1" applyNumberFormat="1"/>
    <xf borderId="5" fillId="2" fontId="20" numFmtId="166" xfId="0" applyAlignment="1" applyBorder="1" applyFont="1" applyNumberFormat="1">
      <alignment horizontal="center"/>
    </xf>
    <xf borderId="0" fillId="2" fontId="15" numFmtId="0" xfId="0" applyAlignment="1" applyFont="1">
      <alignment horizontal="center" shrinkToFit="0" wrapText="1"/>
    </xf>
    <xf borderId="9" fillId="2" fontId="15" numFmtId="0" xfId="0" applyAlignment="1" applyBorder="1" applyFont="1">
      <alignment horizontal="center" shrinkToFit="0" wrapText="1"/>
    </xf>
    <xf borderId="13" fillId="2" fontId="4" numFmtId="0" xfId="0" applyBorder="1" applyFont="1"/>
    <xf borderId="13" fillId="2" fontId="3" numFmtId="166" xfId="0" applyAlignment="1" applyBorder="1" applyFont="1" applyNumberFormat="1">
      <alignment horizontal="center"/>
    </xf>
    <xf borderId="13" fillId="2" fontId="3" numFmtId="0" xfId="0" applyAlignment="1" applyBorder="1" applyFont="1">
      <alignment horizontal="center"/>
    </xf>
    <xf borderId="13" fillId="2" fontId="14" numFmtId="168" xfId="0" applyBorder="1" applyFont="1" applyNumberFormat="1"/>
    <xf borderId="5" fillId="6" fontId="17" numFmtId="168" xfId="0" applyAlignment="1" applyBorder="1" applyFont="1" applyNumberFormat="1">
      <alignment vertical="center"/>
    </xf>
    <xf borderId="16" fillId="2" fontId="4" numFmtId="0" xfId="0" applyBorder="1" applyFont="1"/>
    <xf borderId="10" fillId="2" fontId="1" numFmtId="171" xfId="0" applyAlignment="1" applyBorder="1" applyFont="1" applyNumberFormat="1">
      <alignment horizontal="center" vertical="center"/>
    </xf>
    <xf borderId="5" fillId="2" fontId="18" numFmtId="0" xfId="0" applyAlignment="1" applyBorder="1" applyFont="1">
      <alignment horizontal="center"/>
    </xf>
    <xf borderId="41" fillId="2" fontId="1" numFmtId="171" xfId="0" applyAlignment="1" applyBorder="1" applyFont="1" applyNumberFormat="1">
      <alignment horizontal="center" vertical="center"/>
    </xf>
    <xf borderId="2" fillId="2" fontId="12" numFmtId="169" xfId="0" applyAlignment="1" applyBorder="1" applyFont="1" applyNumberFormat="1">
      <alignment horizontal="center"/>
    </xf>
    <xf borderId="2" fillId="2" fontId="11" numFmtId="168" xfId="0" applyBorder="1" applyFont="1" applyNumberFormat="1"/>
    <xf borderId="42" fillId="3" fontId="11" numFmtId="0" xfId="0" applyAlignment="1" applyBorder="1" applyFont="1">
      <alignment horizontal="center" vertical="center"/>
    </xf>
    <xf borderId="43" fillId="0" fontId="29" numFmtId="0" xfId="0" applyBorder="1" applyFont="1"/>
    <xf borderId="29" fillId="2" fontId="14" numFmtId="0" xfId="0" applyAlignment="1" applyBorder="1" applyFont="1">
      <alignment horizontal="center" vertical="center"/>
    </xf>
    <xf borderId="29" fillId="2" fontId="34" numFmtId="0" xfId="0" applyAlignment="1" applyBorder="1" applyFont="1">
      <alignment horizontal="center" vertical="center"/>
    </xf>
    <xf borderId="44" fillId="0" fontId="29" numFmtId="0" xfId="0" applyBorder="1" applyFont="1"/>
    <xf borderId="45" fillId="2" fontId="4" numFmtId="0" xfId="0" applyAlignment="1" applyBorder="1" applyFont="1">
      <alignment horizontal="center"/>
    </xf>
    <xf borderId="45" fillId="2" fontId="3" numFmtId="0" xfId="0" applyAlignment="1" applyBorder="1" applyFont="1">
      <alignment horizontal="center" vertical="center"/>
    </xf>
    <xf borderId="45" fillId="2" fontId="4" numFmtId="166" xfId="0" applyAlignment="1" applyBorder="1" applyFont="1" applyNumberFormat="1">
      <alignment horizontal="center"/>
    </xf>
    <xf borderId="45" fillId="2" fontId="3" numFmtId="168" xfId="0" applyBorder="1" applyFont="1" applyNumberFormat="1"/>
    <xf borderId="46" fillId="2" fontId="3" numFmtId="168" xfId="0" applyBorder="1" applyFont="1" applyNumberFormat="1"/>
    <xf borderId="19" fillId="2" fontId="25" numFmtId="168" xfId="0" applyBorder="1" applyFont="1" applyNumberFormat="1"/>
    <xf borderId="19" fillId="6" fontId="30" numFmtId="168" xfId="0" applyBorder="1" applyFont="1" applyNumberFormat="1"/>
    <xf borderId="11" fillId="2" fontId="15" numFmtId="0" xfId="0" applyAlignment="1" applyBorder="1" applyFont="1">
      <alignment horizontal="center" vertical="center"/>
    </xf>
    <xf borderId="5" fillId="5" fontId="12" numFmtId="169" xfId="0" applyAlignment="1" applyBorder="1" applyFont="1" applyNumberFormat="1">
      <alignment horizontal="center"/>
    </xf>
    <xf borderId="5" fillId="5" fontId="12" numFmtId="166" xfId="0" applyAlignment="1" applyBorder="1" applyFont="1" applyNumberFormat="1">
      <alignment horizontal="center"/>
    </xf>
    <xf borderId="5" fillId="5" fontId="12" numFmtId="168" xfId="0" applyBorder="1" applyFont="1" applyNumberFormat="1"/>
    <xf borderId="19" fillId="5" fontId="25" numFmtId="168" xfId="0" applyBorder="1" applyFont="1" applyNumberFormat="1"/>
    <xf borderId="11" fillId="5" fontId="15" numFmtId="0" xfId="0" applyAlignment="1" applyBorder="1" applyFont="1">
      <alignment horizontal="center" vertical="center"/>
    </xf>
    <xf borderId="11" fillId="5" fontId="14" numFmtId="0" xfId="0" applyAlignment="1" applyBorder="1" applyFont="1">
      <alignment horizontal="center" vertical="center"/>
    </xf>
    <xf borderId="11" fillId="5" fontId="11" numFmtId="0" xfId="0" applyAlignment="1" applyBorder="1" applyFont="1">
      <alignment horizontal="center" vertical="center"/>
    </xf>
    <xf borderId="0" fillId="0" fontId="10" numFmtId="0" xfId="0" applyFont="1"/>
    <xf borderId="5" fillId="5" fontId="11" numFmtId="168" xfId="0" applyBorder="1" applyFont="1" applyNumberFormat="1"/>
    <xf borderId="19" fillId="2" fontId="30" numFmtId="168" xfId="0" applyBorder="1" applyFont="1" applyNumberFormat="1"/>
    <xf borderId="5" fillId="2" fontId="31" numFmtId="0" xfId="0" applyAlignment="1" applyBorder="1" applyFont="1">
      <alignment horizontal="center"/>
    </xf>
    <xf borderId="7" fillId="2" fontId="16" numFmtId="0" xfId="0" applyAlignment="1" applyBorder="1" applyFont="1">
      <alignment horizontal="center" vertical="center"/>
    </xf>
    <xf borderId="11" fillId="2" fontId="34" numFmtId="0" xfId="0" applyAlignment="1" applyBorder="1" applyFont="1">
      <alignment horizontal="left" vertical="center"/>
    </xf>
    <xf borderId="9" fillId="0" fontId="15" numFmtId="164" xfId="0" applyBorder="1" applyFont="1" applyNumberFormat="1"/>
    <xf borderId="0" fillId="0" fontId="31" numFmtId="0" xfId="0" applyFont="1"/>
    <xf borderId="9" fillId="2" fontId="36" numFmtId="168" xfId="0" applyBorder="1" applyFont="1" applyNumberFormat="1"/>
    <xf borderId="9" fillId="3" fontId="23" numFmtId="164" xfId="0" applyBorder="1" applyFont="1" applyNumberFormat="1"/>
    <xf borderId="0" fillId="2" fontId="31" numFmtId="0" xfId="0" applyFont="1"/>
    <xf borderId="0" fillId="0" fontId="5" numFmtId="0" xfId="0" applyFont="1"/>
    <xf borderId="1" fillId="2" fontId="1" numFmtId="171" xfId="0" applyAlignment="1" applyBorder="1" applyFont="1" applyNumberFormat="1">
      <alignment horizontal="center" vertical="center"/>
    </xf>
    <xf borderId="2" fillId="2" fontId="10" numFmtId="169" xfId="0" applyAlignment="1" applyBorder="1" applyFont="1" applyNumberFormat="1">
      <alignment horizontal="center"/>
    </xf>
    <xf borderId="0" fillId="0" fontId="2" numFmtId="168" xfId="0" applyFont="1" applyNumberFormat="1"/>
    <xf borderId="23" fillId="2" fontId="30" numFmtId="168" xfId="0" applyBorder="1" applyFont="1" applyNumberFormat="1"/>
    <xf borderId="47" fillId="0" fontId="2" numFmtId="0" xfId="0" applyBorder="1" applyFont="1"/>
    <xf borderId="19" fillId="2" fontId="12" numFmtId="0" xfId="0" applyAlignment="1" applyBorder="1" applyFont="1">
      <alignment horizontal="center"/>
    </xf>
    <xf borderId="19" fillId="2" fontId="10" numFmtId="0" xfId="0" applyAlignment="1" applyBorder="1" applyFont="1">
      <alignment horizontal="center"/>
    </xf>
    <xf borderId="11" fillId="2" fontId="37" numFmtId="0" xfId="0" applyAlignment="1" applyBorder="1" applyFont="1">
      <alignment horizontal="center" vertical="center"/>
    </xf>
    <xf borderId="5" fillId="2" fontId="12" numFmtId="168" xfId="0" applyAlignment="1" applyBorder="1" applyFont="1" applyNumberFormat="1">
      <alignment horizontal="right"/>
    </xf>
    <xf borderId="5" fillId="5" fontId="25" numFmtId="168" xfId="0" applyBorder="1" applyFont="1" applyNumberFormat="1"/>
    <xf borderId="5" fillId="3" fontId="10" numFmtId="0" xfId="0" applyAlignment="1" applyBorder="1" applyFont="1">
      <alignment horizontal="center"/>
    </xf>
    <xf borderId="5" fillId="3" fontId="12" numFmtId="166" xfId="0" applyAlignment="1" applyBorder="1" applyFont="1" applyNumberFormat="1">
      <alignment horizontal="center"/>
    </xf>
    <xf borderId="5" fillId="3" fontId="25" numFmtId="168" xfId="0" applyBorder="1" applyFont="1" applyNumberFormat="1"/>
    <xf borderId="11" fillId="3" fontId="23" numFmtId="0" xfId="0" applyAlignment="1" applyBorder="1" applyFont="1">
      <alignment horizontal="center" vertical="center"/>
    </xf>
    <xf borderId="5" fillId="6" fontId="25" numFmtId="168" xfId="0" applyBorder="1" applyFont="1" applyNumberFormat="1"/>
    <xf borderId="11" fillId="2" fontId="38" numFmtId="0" xfId="0" applyAlignment="1" applyBorder="1" applyFont="1">
      <alignment horizontal="center" vertical="center"/>
    </xf>
    <xf borderId="11" fillId="2" fontId="23" numFmtId="0" xfId="0" applyAlignment="1" applyBorder="1" applyFont="1">
      <alignment horizontal="center" vertical="center"/>
    </xf>
    <xf borderId="8" fillId="0" fontId="36" numFmtId="168" xfId="0" applyBorder="1" applyFont="1" applyNumberFormat="1"/>
    <xf borderId="9" fillId="0" fontId="36" numFmtId="168" xfId="0" applyBorder="1" applyFont="1" applyNumberFormat="1"/>
    <xf borderId="5" fillId="2" fontId="12" numFmtId="169" xfId="0" applyAlignment="1" applyBorder="1" applyFont="1" applyNumberFormat="1">
      <alignment horizontal="center" vertical="center"/>
    </xf>
    <xf borderId="5" fillId="2" fontId="12" numFmtId="166" xfId="0" applyAlignment="1" applyBorder="1" applyFont="1" applyNumberFormat="1">
      <alignment horizontal="center" vertical="center"/>
    </xf>
    <xf borderId="11" fillId="2" fontId="11" numFmtId="0" xfId="0" applyAlignment="1" applyBorder="1" applyFont="1">
      <alignment horizontal="left" shrinkToFit="0" vertical="center" wrapText="1"/>
    </xf>
    <xf borderId="0" fillId="5" fontId="10" numFmtId="0" xfId="0" applyAlignment="1" applyFont="1">
      <alignment horizontal="center"/>
    </xf>
    <xf borderId="2" fillId="5" fontId="10" numFmtId="0" xfId="0" applyAlignment="1" applyBorder="1" applyFont="1">
      <alignment horizontal="center"/>
    </xf>
    <xf borderId="2" fillId="5" fontId="12" numFmtId="166" xfId="0" applyAlignment="1" applyBorder="1" applyFont="1" applyNumberFormat="1">
      <alignment horizontal="center"/>
    </xf>
    <xf borderId="2" fillId="5" fontId="12" numFmtId="0" xfId="0" applyAlignment="1" applyBorder="1" applyFont="1">
      <alignment horizontal="center"/>
    </xf>
    <xf borderId="2" fillId="5" fontId="11" numFmtId="168" xfId="0" applyBorder="1" applyFont="1" applyNumberFormat="1"/>
    <xf borderId="2" fillId="5" fontId="13" numFmtId="168" xfId="0" applyBorder="1" applyFont="1" applyNumberFormat="1"/>
    <xf borderId="21" fillId="5" fontId="11" numFmtId="0" xfId="0" applyAlignment="1" applyBorder="1" applyFont="1">
      <alignment horizontal="center" vertical="center"/>
    </xf>
    <xf borderId="5" fillId="5" fontId="18" numFmtId="166" xfId="0" applyAlignment="1" applyBorder="1" applyFont="1" applyNumberFormat="1">
      <alignment horizontal="center"/>
    </xf>
    <xf borderId="5" fillId="8" fontId="30" numFmtId="168" xfId="0" applyBorder="1" applyFill="1" applyFont="1" applyNumberFormat="1"/>
    <xf borderId="11" fillId="5" fontId="23" numFmtId="0" xfId="0" applyAlignment="1" applyBorder="1" applyFont="1">
      <alignment horizontal="center" vertical="center"/>
    </xf>
    <xf borderId="11" fillId="2" fontId="35" numFmtId="0" xfId="0" applyAlignment="1" applyBorder="1" applyFont="1">
      <alignment horizontal="center" vertical="center"/>
    </xf>
    <xf borderId="5" fillId="7" fontId="12" numFmtId="0" xfId="0" applyAlignment="1" applyBorder="1" applyFont="1">
      <alignment horizontal="center"/>
    </xf>
    <xf borderId="5" fillId="7" fontId="10" numFmtId="0" xfId="0" applyAlignment="1" applyBorder="1" applyFont="1">
      <alignment horizontal="center"/>
    </xf>
    <xf borderId="2" fillId="5" fontId="12" numFmtId="168" xfId="0" applyAlignment="1" applyBorder="1" applyFont="1" applyNumberFormat="1">
      <alignment horizontal="center"/>
    </xf>
    <xf borderId="2" fillId="2" fontId="13" numFmtId="168" xfId="0" applyAlignment="1" applyBorder="1" applyFont="1" applyNumberFormat="1">
      <alignment horizontal="center"/>
    </xf>
    <xf borderId="19" fillId="5" fontId="12" numFmtId="0" xfId="0" applyAlignment="1" applyBorder="1" applyFont="1">
      <alignment horizontal="center"/>
    </xf>
    <xf borderId="19" fillId="5" fontId="10" numFmtId="0" xfId="0" applyAlignment="1" applyBorder="1" applyFont="1">
      <alignment horizontal="center"/>
    </xf>
    <xf borderId="19" fillId="5" fontId="12" numFmtId="166" xfId="0" applyAlignment="1" applyBorder="1" applyFont="1" applyNumberFormat="1">
      <alignment horizontal="center"/>
    </xf>
    <xf borderId="19" fillId="5" fontId="12" numFmtId="168" xfId="0" applyAlignment="1" applyBorder="1" applyFont="1" applyNumberFormat="1">
      <alignment horizontal="center"/>
    </xf>
    <xf borderId="19" fillId="2" fontId="25" numFmtId="168" xfId="0" applyAlignment="1" applyBorder="1" applyFont="1" applyNumberFormat="1">
      <alignment horizontal="center"/>
    </xf>
    <xf borderId="0" fillId="5" fontId="4" numFmtId="0" xfId="0" applyAlignment="1" applyFont="1">
      <alignment horizontal="center"/>
    </xf>
    <xf borderId="5" fillId="5" fontId="12" numFmtId="168" xfId="0" applyAlignment="1" applyBorder="1" applyFont="1" applyNumberFormat="1">
      <alignment horizontal="center"/>
    </xf>
    <xf borderId="5" fillId="5" fontId="11" numFmtId="168" xfId="0" applyAlignment="1" applyBorder="1" applyFont="1" applyNumberFormat="1">
      <alignment horizontal="center"/>
    </xf>
    <xf borderId="19" fillId="6" fontId="30" numFmtId="168" xfId="0" applyAlignment="1" applyBorder="1" applyFont="1" applyNumberFormat="1">
      <alignment horizontal="center"/>
    </xf>
    <xf borderId="5" fillId="5" fontId="3" numFmtId="166" xfId="0" applyAlignment="1" applyBorder="1" applyFont="1" applyNumberFormat="1">
      <alignment horizontal="center"/>
    </xf>
    <xf borderId="5" fillId="5" fontId="3" numFmtId="0" xfId="0" applyAlignment="1" applyBorder="1" applyFont="1">
      <alignment horizontal="center"/>
    </xf>
    <xf borderId="5" fillId="5" fontId="14" numFmtId="168" xfId="0" applyAlignment="1" applyBorder="1" applyFont="1" applyNumberFormat="1">
      <alignment horizontal="center"/>
    </xf>
    <xf borderId="19" fillId="2" fontId="30" numFmtId="168" xfId="0" applyAlignment="1" applyBorder="1" applyFont="1" applyNumberFormat="1">
      <alignment horizontal="center"/>
    </xf>
    <xf borderId="5" fillId="5" fontId="4" numFmtId="0" xfId="0" applyAlignment="1" applyBorder="1" applyFont="1">
      <alignment horizontal="center"/>
    </xf>
    <xf borderId="5" fillId="5" fontId="3" numFmtId="168" xfId="0" applyAlignment="1" applyBorder="1" applyFont="1" applyNumberFormat="1">
      <alignment horizontal="center"/>
    </xf>
    <xf borderId="5" fillId="2" fontId="25" numFmtId="168" xfId="0" applyAlignment="1" applyBorder="1" applyFont="1" applyNumberFormat="1">
      <alignment horizontal="center"/>
    </xf>
    <xf borderId="5" fillId="2" fontId="13" numFmtId="168" xfId="0" applyAlignment="1" applyBorder="1" applyFont="1" applyNumberFormat="1">
      <alignment horizontal="center"/>
    </xf>
    <xf borderId="11" fillId="2" fontId="11" numFmtId="169" xfId="0" applyAlignment="1" applyBorder="1" applyFont="1" applyNumberFormat="1">
      <alignment horizontal="center" vertical="center"/>
    </xf>
    <xf borderId="5" fillId="6" fontId="30" numFmtId="168" xfId="0" applyAlignment="1" applyBorder="1" applyFont="1" applyNumberFormat="1">
      <alignment horizontal="center"/>
    </xf>
    <xf borderId="0" fillId="5" fontId="39" numFmtId="0" xfId="0" applyAlignment="1" applyFont="1">
      <alignment horizontal="center"/>
    </xf>
    <xf borderId="5" fillId="7" fontId="40" numFmtId="168" xfId="0" applyAlignment="1" applyBorder="1" applyFont="1" applyNumberFormat="1">
      <alignment horizontal="center"/>
    </xf>
    <xf borderId="48" fillId="2" fontId="14" numFmtId="0" xfId="0" applyAlignment="1" applyBorder="1" applyFont="1">
      <alignment horizontal="center" vertical="center"/>
    </xf>
    <xf borderId="19" fillId="3" fontId="12" numFmtId="0" xfId="0" applyAlignment="1" applyBorder="1" applyFont="1">
      <alignment horizontal="center"/>
    </xf>
    <xf borderId="23" fillId="2" fontId="11" numFmtId="168" xfId="0" applyBorder="1" applyFont="1" applyNumberFormat="1"/>
    <xf borderId="29" fillId="4" fontId="11" numFmtId="0" xfId="0" applyAlignment="1" applyBorder="1" applyFont="1">
      <alignment horizontal="center" vertical="center"/>
    </xf>
    <xf borderId="29" fillId="2" fontId="13" numFmtId="168" xfId="0" applyBorder="1" applyFont="1" applyNumberFormat="1"/>
    <xf borderId="5" fillId="6" fontId="17" numFmtId="168" xfId="0" applyAlignment="1" applyBorder="1" applyFont="1" applyNumberFormat="1">
      <alignment horizontal="center"/>
    </xf>
    <xf borderId="11" fillId="4" fontId="11" numFmtId="169" xfId="0" applyAlignment="1" applyBorder="1" applyFont="1" applyNumberFormat="1">
      <alignment horizontal="center" vertical="center"/>
    </xf>
    <xf borderId="5" fillId="4" fontId="17" numFmtId="168" xfId="0" applyBorder="1" applyFont="1" applyNumberFormat="1"/>
    <xf borderId="19" fillId="2" fontId="12" numFmtId="168" xfId="0" applyBorder="1" applyFont="1" applyNumberFormat="1"/>
    <xf borderId="23" fillId="6" fontId="17" numFmtId="168" xfId="0" applyBorder="1" applyFont="1" applyNumberFormat="1"/>
    <xf borderId="22" fillId="2" fontId="25" numFmtId="168" xfId="0" applyBorder="1" applyFont="1" applyNumberFormat="1"/>
    <xf borderId="22" fillId="6" fontId="30" numFmtId="168" xfId="0" applyBorder="1" applyFont="1" applyNumberFormat="1"/>
    <xf borderId="7" fillId="2" fontId="15" numFmtId="0" xfId="0" applyAlignment="1" applyBorder="1" applyFont="1">
      <alignment horizontal="left" vertical="center"/>
    </xf>
    <xf borderId="23" fillId="8" fontId="30" numFmtId="168" xfId="0" applyBorder="1" applyFont="1" applyNumberFormat="1"/>
    <xf borderId="11" fillId="8" fontId="11" numFmtId="0" xfId="0" applyAlignment="1" applyBorder="1" applyFont="1">
      <alignment horizontal="center" vertical="center"/>
    </xf>
    <xf borderId="21" fillId="2" fontId="12" numFmtId="0" xfId="0" applyAlignment="1" applyBorder="1" applyFont="1">
      <alignment horizontal="center" vertical="center"/>
    </xf>
    <xf borderId="11" fillId="2" fontId="12" numFmtId="0" xfId="0" applyAlignment="1" applyBorder="1" applyFont="1">
      <alignment horizontal="left" vertical="center"/>
    </xf>
    <xf borderId="5" fillId="8" fontId="17" numFmtId="168" xfId="0" applyBorder="1" applyFont="1" applyNumberFormat="1"/>
    <xf borderId="49" fillId="0" fontId="2" numFmtId="0" xfId="0" applyBorder="1" applyFont="1"/>
    <xf borderId="24" fillId="0" fontId="2" numFmtId="0" xfId="0" applyBorder="1" applyFont="1"/>
    <xf borderId="13" fillId="0" fontId="2" numFmtId="0" xfId="0" applyBorder="1" applyFont="1"/>
    <xf borderId="12" fillId="0" fontId="2" numFmtId="164" xfId="0" applyBorder="1" applyFont="1" applyNumberFormat="1"/>
    <xf borderId="31" fillId="0" fontId="2" numFmtId="0" xfId="0" applyBorder="1" applyFont="1"/>
    <xf borderId="8" fillId="0" fontId="2" numFmtId="164" xfId="0" applyBorder="1" applyFont="1" applyNumberFormat="1"/>
    <xf borderId="19" fillId="2" fontId="18" numFmtId="168" xfId="0" applyBorder="1" applyFont="1" applyNumberFormat="1"/>
    <xf borderId="11" fillId="2" fontId="22" numFmtId="0" xfId="0" applyAlignment="1" applyBorder="1" applyFont="1">
      <alignment horizontal="center" vertical="center"/>
    </xf>
    <xf borderId="22" fillId="0" fontId="2" numFmtId="0" xfId="0" applyBorder="1" applyFont="1"/>
    <xf borderId="18" fillId="0" fontId="2" numFmtId="164" xfId="0" applyBorder="1" applyFont="1" applyNumberFormat="1"/>
    <xf borderId="5" fillId="2" fontId="4" numFmtId="166" xfId="0" applyBorder="1" applyFont="1" applyNumberFormat="1"/>
    <xf borderId="29" fillId="2" fontId="5" numFmtId="0" xfId="0" applyBorder="1" applyFont="1"/>
    <xf borderId="16" fillId="2" fontId="4" numFmtId="166" xfId="0" applyBorder="1" applyFont="1" applyNumberFormat="1"/>
    <xf borderId="50" fillId="2" fontId="5" numFmtId="0" xfId="0" applyBorder="1" applyFont="1"/>
    <xf borderId="47" fillId="4" fontId="15" numFmtId="0" xfId="0" applyAlignment="1" applyBorder="1" applyFont="1">
      <alignment horizontal="center"/>
    </xf>
    <xf borderId="18" fillId="4" fontId="15" numFmtId="0" xfId="0" applyAlignment="1" applyBorder="1" applyFont="1">
      <alignment horizontal="center"/>
    </xf>
    <xf borderId="0" fillId="0" fontId="3" numFmtId="0" xfId="0" applyFont="1"/>
    <xf borderId="0" fillId="2" fontId="4" numFmtId="166" xfId="0" applyFont="1" applyNumberFormat="1"/>
    <xf borderId="0" fillId="2" fontId="41" numFmtId="0" xfId="0" applyFont="1"/>
    <xf borderId="5" fillId="0" fontId="15" numFmtId="164" xfId="0" applyAlignment="1" applyBorder="1" applyFont="1" applyNumberFormat="1">
      <alignment horizontal="right"/>
    </xf>
    <xf borderId="0" fillId="2" fontId="16" numFmtId="0" xfId="0" applyFont="1"/>
    <xf borderId="5" fillId="0" fontId="19" numFmtId="164" xfId="0" applyAlignment="1" applyBorder="1" applyFont="1" applyNumberFormat="1">
      <alignment horizontal="right"/>
    </xf>
    <xf borderId="0" fillId="2" fontId="1" numFmtId="0" xfId="0" applyFont="1"/>
    <xf borderId="0" fillId="2" fontId="6" numFmtId="0" xfId="0" applyFont="1"/>
    <xf borderId="5" fillId="2" fontId="15" numFmtId="164" xfId="0" applyAlignment="1" applyBorder="1" applyFont="1" applyNumberFormat="1">
      <alignment horizontal="right"/>
    </xf>
    <xf borderId="0" fillId="0" fontId="15" numFmtId="164" xfId="0" applyFont="1" applyNumberFormat="1"/>
    <xf borderId="5" fillId="0" fontId="42" numFmtId="164" xfId="0" applyAlignment="1" applyBorder="1" applyFont="1" applyNumberFormat="1">
      <alignment horizontal="right"/>
    </xf>
    <xf borderId="5" fillId="6" fontId="43" numFmtId="164" xfId="0" applyAlignment="1" applyBorder="1" applyFont="1" applyNumberFormat="1">
      <alignment horizontal="right"/>
    </xf>
    <xf borderId="5" fillId="6" fontId="2" numFmtId="164" xfId="0" applyAlignment="1" applyBorder="1" applyFont="1" applyNumberFormat="1">
      <alignment horizontal="right"/>
    </xf>
    <xf borderId="0" fillId="2" fontId="23" numFmtId="0" xfId="0" applyFont="1"/>
    <xf borderId="0" fillId="2" fontId="4" numFmtId="167" xfId="0" applyFont="1" applyNumberFormat="1"/>
    <xf borderId="0" fillId="0" fontId="44" numFmtId="0" xfId="0" applyFont="1"/>
    <xf borderId="0" fillId="0" fontId="44" numFmtId="164" xfId="0" applyFont="1" applyNumberFormat="1"/>
    <xf borderId="1" fillId="2" fontId="7" numFmtId="165" xfId="0" applyAlignment="1" applyBorder="1" applyFont="1" applyNumberFormat="1">
      <alignment horizontal="center" vertical="center"/>
    </xf>
    <xf borderId="4" fillId="3" fontId="45" numFmtId="0" xfId="0" applyAlignment="1" applyBorder="1" applyFont="1">
      <alignment horizontal="center"/>
    </xf>
    <xf borderId="4" fillId="0" fontId="41" numFmtId="0" xfId="0" applyAlignment="1" applyBorder="1" applyFont="1">
      <alignment horizontal="center"/>
    </xf>
    <xf borderId="5" fillId="3" fontId="45" numFmtId="0" xfId="0" applyAlignment="1" applyBorder="1" applyFont="1">
      <alignment horizontal="center"/>
    </xf>
    <xf borderId="5" fillId="0" fontId="41" numFmtId="164" xfId="0" applyAlignment="1" applyBorder="1" applyFont="1" applyNumberFormat="1">
      <alignment horizontal="center"/>
    </xf>
    <xf borderId="8" fillId="0" fontId="44" numFmtId="0" xfId="0" applyBorder="1" applyFont="1"/>
    <xf borderId="9" fillId="0" fontId="44" numFmtId="0" xfId="0" applyBorder="1" applyFont="1"/>
    <xf borderId="9" fillId="0" fontId="44" numFmtId="164" xfId="0" applyBorder="1" applyFont="1" applyNumberFormat="1"/>
    <xf borderId="8" fillId="0" fontId="37" numFmtId="0" xfId="0" applyBorder="1" applyFont="1"/>
    <xf borderId="9" fillId="0" fontId="37" numFmtId="0" xfId="0" applyBorder="1" applyFont="1"/>
    <xf borderId="5" fillId="6" fontId="11" numFmtId="168" xfId="0" applyBorder="1" applyFont="1" applyNumberFormat="1"/>
    <xf borderId="8" fillId="0" fontId="37" numFmtId="168" xfId="0" applyBorder="1" applyFont="1" applyNumberFormat="1"/>
    <xf borderId="9" fillId="0" fontId="37" numFmtId="168" xfId="0" applyBorder="1" applyFont="1" applyNumberFormat="1"/>
    <xf borderId="5" fillId="4" fontId="20" numFmtId="166" xfId="0" applyAlignment="1" applyBorder="1" applyFont="1" applyNumberFormat="1">
      <alignment horizontal="center"/>
    </xf>
    <xf borderId="11" fillId="4" fontId="23" numFmtId="0" xfId="0" applyAlignment="1" applyBorder="1" applyFont="1">
      <alignment horizontal="left" vertical="center"/>
    </xf>
    <xf borderId="9" fillId="0" fontId="44" numFmtId="168" xfId="0" applyBorder="1" applyFont="1" applyNumberFormat="1"/>
    <xf borderId="5" fillId="3" fontId="11" numFmtId="0" xfId="0" applyAlignment="1" applyBorder="1" applyFont="1">
      <alignment horizontal="center"/>
    </xf>
    <xf borderId="9" fillId="0" fontId="46" numFmtId="164" xfId="0" applyBorder="1" applyFont="1" applyNumberFormat="1"/>
    <xf borderId="9" fillId="6" fontId="44" numFmtId="164" xfId="0" applyBorder="1" applyFont="1" applyNumberFormat="1"/>
    <xf borderId="0" fillId="2" fontId="12" numFmtId="0" xfId="0" applyAlignment="1" applyFont="1">
      <alignment horizontal="center"/>
    </xf>
    <xf borderId="18" fillId="0" fontId="44" numFmtId="0" xfId="0" applyBorder="1" applyFont="1"/>
    <xf borderId="19" fillId="0" fontId="44" numFmtId="0" xfId="0" applyBorder="1" applyFont="1"/>
    <xf borderId="19" fillId="0" fontId="44" numFmtId="164" xfId="0" applyBorder="1" applyFont="1" applyNumberFormat="1"/>
    <xf borderId="22" fillId="2" fontId="3" numFmtId="168" xfId="0" applyBorder="1" applyFont="1" applyNumberFormat="1"/>
    <xf borderId="4" fillId="2" fontId="12" numFmtId="164" xfId="0" applyAlignment="1" applyBorder="1" applyFont="1" applyNumberFormat="1">
      <alignment horizontal="right"/>
    </xf>
    <xf borderId="23" fillId="6" fontId="14" numFmtId="168" xfId="0" applyBorder="1" applyFont="1" applyNumberFormat="1"/>
    <xf borderId="8" fillId="0" fontId="44" numFmtId="168" xfId="0" applyBorder="1" applyFont="1" applyNumberFormat="1"/>
    <xf borderId="23" fillId="5" fontId="3" numFmtId="168" xfId="0" applyBorder="1" applyFont="1" applyNumberFormat="1"/>
    <xf borderId="23" fillId="8" fontId="11" numFmtId="168" xfId="0" applyBorder="1" applyFont="1" applyNumberFormat="1"/>
    <xf borderId="27" fillId="2" fontId="13" numFmtId="168" xfId="0" applyBorder="1" applyFont="1" applyNumberFormat="1"/>
    <xf borderId="8" fillId="2" fontId="44" numFmtId="0" xfId="0" applyBorder="1" applyFont="1"/>
    <xf borderId="9" fillId="2" fontId="44" numFmtId="0" xfId="0" applyBorder="1" applyFont="1"/>
    <xf borderId="9" fillId="2" fontId="44" numFmtId="164" xfId="0" applyBorder="1" applyFont="1" applyNumberFormat="1"/>
    <xf borderId="23" fillId="8" fontId="17" numFmtId="168" xfId="0" applyBorder="1" applyFont="1" applyNumberFormat="1"/>
    <xf borderId="8" fillId="5" fontId="37" numFmtId="168" xfId="0" applyBorder="1" applyFont="1" applyNumberFormat="1"/>
    <xf borderId="9" fillId="5" fontId="37" numFmtId="168" xfId="0" applyBorder="1" applyFont="1" applyNumberFormat="1"/>
    <xf borderId="8" fillId="2" fontId="37" numFmtId="0" xfId="0" applyBorder="1" applyFont="1"/>
    <xf borderId="9" fillId="2" fontId="37" numFmtId="0" xfId="0" applyBorder="1" applyFont="1"/>
    <xf borderId="21" fillId="2" fontId="27" numFmtId="0" xfId="0" applyAlignment="1" applyBorder="1" applyFont="1">
      <alignment horizontal="center" vertical="center"/>
    </xf>
    <xf borderId="22" fillId="5" fontId="17" numFmtId="168" xfId="0" applyBorder="1" applyFont="1" applyNumberFormat="1"/>
    <xf borderId="2" fillId="4" fontId="18" numFmtId="166" xfId="0" applyAlignment="1" applyBorder="1" applyFont="1" applyNumberFormat="1">
      <alignment horizontal="center"/>
    </xf>
    <xf borderId="27" fillId="2" fontId="12" numFmtId="168" xfId="0" applyBorder="1" applyFont="1" applyNumberFormat="1"/>
    <xf borderId="28" fillId="0" fontId="4" numFmtId="0" xfId="0" applyBorder="1" applyFont="1"/>
    <xf borderId="30" fillId="2" fontId="20" numFmtId="0" xfId="0" applyAlignment="1" applyBorder="1" applyFont="1">
      <alignment horizontal="center"/>
    </xf>
    <xf borderId="25" fillId="2" fontId="13" numFmtId="168" xfId="0" applyBorder="1" applyFont="1" applyNumberFormat="1"/>
    <xf borderId="2" fillId="9" fontId="11" numFmtId="166" xfId="0" applyAlignment="1" applyBorder="1" applyFill="1" applyFont="1" applyNumberFormat="1">
      <alignment horizontal="center"/>
    </xf>
    <xf borderId="23" fillId="5" fontId="25" numFmtId="168" xfId="0" applyBorder="1" applyFont="1" applyNumberFormat="1"/>
    <xf borderId="11" fillId="5" fontId="13" numFmtId="0" xfId="0" applyAlignment="1" applyBorder="1" applyFont="1">
      <alignment horizontal="center" vertical="center"/>
    </xf>
    <xf borderId="11" fillId="5" fontId="26" numFmtId="0" xfId="0" applyAlignment="1" applyBorder="1" applyFont="1">
      <alignment horizontal="center" vertical="center"/>
    </xf>
    <xf borderId="51" fillId="2" fontId="1" numFmtId="165" xfId="0" applyAlignment="1" applyBorder="1" applyFont="1" applyNumberFormat="1">
      <alignment horizontal="center" vertical="center"/>
    </xf>
    <xf borderId="33" fillId="5" fontId="31" numFmtId="169" xfId="0" applyAlignment="1" applyBorder="1" applyFont="1" applyNumberFormat="1">
      <alignment horizontal="center"/>
    </xf>
    <xf borderId="30" fillId="3" fontId="11" numFmtId="0" xfId="0" applyAlignment="1" applyBorder="1" applyFont="1">
      <alignment horizontal="center" vertical="center"/>
    </xf>
    <xf borderId="52" fillId="0" fontId="29" numFmtId="0" xfId="0" applyBorder="1" applyFont="1"/>
    <xf borderId="5" fillId="10" fontId="12" numFmtId="168" xfId="0" applyBorder="1" applyFill="1" applyFont="1" applyNumberFormat="1"/>
    <xf borderId="30" fillId="4" fontId="16" numFmtId="0" xfId="0" applyAlignment="1" applyBorder="1" applyFont="1">
      <alignment horizontal="center" vertical="center"/>
    </xf>
    <xf borderId="5" fillId="6" fontId="33" numFmtId="168" xfId="0" applyBorder="1" applyFont="1" applyNumberFormat="1"/>
    <xf borderId="5" fillId="4" fontId="27" numFmtId="168" xfId="0" applyBorder="1" applyFont="1" applyNumberFormat="1"/>
    <xf borderId="53" fillId="0" fontId="29" numFmtId="0" xfId="0" applyBorder="1" applyFont="1"/>
    <xf borderId="0" fillId="2" fontId="10" numFmtId="164" xfId="0" applyFont="1" applyNumberFormat="1"/>
    <xf borderId="8" fillId="2" fontId="44" numFmtId="168" xfId="0" applyBorder="1" applyFont="1" applyNumberFormat="1"/>
    <xf borderId="9" fillId="2" fontId="44" numFmtId="168" xfId="0" applyBorder="1" applyFont="1" applyNumberFormat="1"/>
    <xf borderId="14" fillId="2" fontId="1" numFmtId="171" xfId="0" applyAlignment="1" applyBorder="1" applyFont="1" applyNumberFormat="1">
      <alignment horizontal="center" vertical="center"/>
    </xf>
    <xf borderId="41" fillId="0" fontId="3" numFmtId="0" xfId="0" applyBorder="1" applyFont="1"/>
    <xf borderId="43" fillId="0" fontId="3" numFmtId="0" xfId="0" applyBorder="1" applyFont="1"/>
    <xf borderId="43" fillId="0" fontId="11" numFmtId="170" xfId="0" applyBorder="1" applyFont="1" applyNumberFormat="1"/>
    <xf borderId="43" fillId="2" fontId="1" numFmtId="171" xfId="0" applyAlignment="1" applyBorder="1" applyFont="1" applyNumberFormat="1">
      <alignment horizontal="center" vertical="center"/>
    </xf>
    <xf borderId="0" fillId="2" fontId="37" numFmtId="0" xfId="0" applyAlignment="1" applyFont="1">
      <alignment horizontal="center" shrinkToFit="0" wrapText="1"/>
    </xf>
    <xf borderId="9" fillId="2" fontId="37" numFmtId="0" xfId="0" applyAlignment="1" applyBorder="1" applyFont="1">
      <alignment horizontal="center" shrinkToFit="0" wrapText="1"/>
    </xf>
    <xf borderId="2" fillId="4" fontId="12" numFmtId="166" xfId="0" applyAlignment="1" applyBorder="1" applyFont="1" applyNumberFormat="1">
      <alignment horizontal="center"/>
    </xf>
    <xf borderId="19" fillId="3" fontId="20" numFmtId="166" xfId="0" applyAlignment="1" applyBorder="1" applyFont="1" applyNumberFormat="1">
      <alignment horizontal="center"/>
    </xf>
    <xf borderId="21" fillId="4" fontId="11" numFmtId="0" xfId="0" applyAlignment="1" applyBorder="1" applyFont="1">
      <alignment horizontal="center" vertical="center"/>
    </xf>
    <xf borderId="11" fillId="3" fontId="20" numFmtId="0" xfId="0" applyAlignment="1" applyBorder="1" applyFont="1">
      <alignment horizontal="center" vertical="center"/>
    </xf>
    <xf borderId="42" fillId="2" fontId="14" numFmtId="0" xfId="0" applyAlignment="1" applyBorder="1" applyFont="1">
      <alignment horizontal="center" vertical="center"/>
    </xf>
    <xf borderId="29" fillId="5" fontId="11" numFmtId="0" xfId="0" applyAlignment="1" applyBorder="1" applyFont="1">
      <alignment horizontal="center" vertical="center"/>
    </xf>
    <xf borderId="54" fillId="2" fontId="14" numFmtId="0" xfId="0" applyAlignment="1" applyBorder="1" applyFont="1">
      <alignment horizontal="center" vertical="center"/>
    </xf>
    <xf borderId="5" fillId="3" fontId="10" numFmtId="169" xfId="0" applyAlignment="1" applyBorder="1" applyFont="1" applyNumberFormat="1">
      <alignment horizontal="center"/>
    </xf>
    <xf borderId="7" fillId="5" fontId="16" numFmtId="0" xfId="0" applyAlignment="1" applyBorder="1" applyFont="1">
      <alignment horizontal="center" vertical="center"/>
    </xf>
    <xf borderId="9" fillId="0" fontId="37" numFmtId="164" xfId="0" applyBorder="1" applyFont="1" applyNumberFormat="1"/>
    <xf borderId="0" fillId="0" fontId="44" numFmtId="168" xfId="0" applyFont="1" applyNumberFormat="1"/>
    <xf borderId="5" fillId="11" fontId="11" numFmtId="0" xfId="0" applyAlignment="1" applyBorder="1" applyFill="1" applyFont="1">
      <alignment horizontal="center"/>
    </xf>
    <xf borderId="47" fillId="0" fontId="44" numFmtId="0" xfId="0" applyBorder="1" applyFont="1"/>
    <xf borderId="11" fillId="3" fontId="12" numFmtId="0" xfId="0" applyAlignment="1" applyBorder="1" applyFont="1">
      <alignment horizontal="center" vertical="center"/>
    </xf>
    <xf borderId="2" fillId="12" fontId="12" numFmtId="166" xfId="0" applyAlignment="1" applyBorder="1" applyFill="1" applyFont="1" applyNumberFormat="1">
      <alignment horizontal="center"/>
    </xf>
    <xf borderId="5" fillId="3" fontId="13" numFmtId="168" xfId="0" applyBorder="1" applyFont="1" applyNumberFormat="1"/>
    <xf borderId="19" fillId="2" fontId="25" numFmtId="168" xfId="0" applyAlignment="1" applyBorder="1" applyFont="1" applyNumberFormat="1">
      <alignment vertical="center"/>
    </xf>
    <xf borderId="19" fillId="3" fontId="10" numFmtId="0" xfId="0" applyAlignment="1" applyBorder="1" applyFont="1">
      <alignment horizontal="center"/>
    </xf>
    <xf borderId="5" fillId="3" fontId="12" numFmtId="169" xfId="0" applyAlignment="1" applyBorder="1" applyFont="1" applyNumberFormat="1">
      <alignment horizontal="center"/>
    </xf>
    <xf borderId="19" fillId="3" fontId="12" numFmtId="166" xfId="0" applyAlignment="1" applyBorder="1" applyFont="1" applyNumberFormat="1">
      <alignment horizontal="center"/>
    </xf>
    <xf borderId="19" fillId="3" fontId="12" numFmtId="168" xfId="0" applyBorder="1" applyFont="1" applyNumberFormat="1"/>
    <xf borderId="11" fillId="4" fontId="23" numFmtId="0" xfId="0" applyAlignment="1" applyBorder="1" applyFont="1">
      <alignment horizontal="center" vertical="center"/>
    </xf>
    <xf borderId="5" fillId="7" fontId="18" numFmtId="168" xfId="0" applyBorder="1" applyFont="1" applyNumberFormat="1"/>
    <xf borderId="23" fillId="7" fontId="47" numFmtId="168" xfId="0" applyBorder="1" applyFont="1" applyNumberFormat="1"/>
    <xf borderId="21" fillId="4" fontId="12" numFmtId="0" xfId="0" applyAlignment="1" applyBorder="1" applyFont="1">
      <alignment horizontal="center" vertical="center"/>
    </xf>
    <xf borderId="0" fillId="4" fontId="10" numFmtId="0" xfId="0" applyAlignment="1" applyFont="1">
      <alignment horizontal="center"/>
    </xf>
    <xf borderId="7" fillId="4" fontId="12" numFmtId="0" xfId="0" applyAlignment="1" applyBorder="1" applyFont="1">
      <alignment horizontal="center" vertical="center"/>
    </xf>
    <xf borderId="49" fillId="0" fontId="44" numFmtId="0" xfId="0" applyBorder="1" applyFont="1"/>
    <xf borderId="24" fillId="0" fontId="44" numFmtId="0" xfId="0" applyBorder="1" applyFont="1"/>
    <xf borderId="13" fillId="0" fontId="44" numFmtId="0" xfId="0" applyBorder="1" applyFont="1"/>
    <xf borderId="12" fillId="0" fontId="44" numFmtId="164" xfId="0" applyBorder="1" applyFont="1" applyNumberFormat="1"/>
    <xf borderId="31" fillId="0" fontId="44" numFmtId="0" xfId="0" applyBorder="1" applyFont="1"/>
    <xf borderId="8" fillId="0" fontId="44" numFmtId="164" xfId="0" applyBorder="1" applyFont="1" applyNumberFormat="1"/>
    <xf borderId="0" fillId="0" fontId="36" numFmtId="168" xfId="0" applyFont="1" applyNumberFormat="1"/>
    <xf borderId="31" fillId="0" fontId="2" numFmtId="168" xfId="0" applyBorder="1" applyFont="1" applyNumberFormat="1"/>
    <xf borderId="22" fillId="0" fontId="44" numFmtId="0" xfId="0" applyBorder="1" applyFont="1"/>
    <xf borderId="18" fillId="0" fontId="44" numFmtId="164" xfId="0" applyBorder="1" applyFont="1" applyNumberFormat="1"/>
    <xf borderId="5" fillId="5" fontId="18" numFmtId="168" xfId="0" applyBorder="1" applyFont="1" applyNumberFormat="1"/>
    <xf borderId="47" fillId="4" fontId="37" numFmtId="0" xfId="0" applyAlignment="1" applyBorder="1" applyFont="1">
      <alignment horizontal="center"/>
    </xf>
    <xf borderId="18" fillId="4" fontId="37" numFmtId="0" xfId="0" applyAlignment="1" applyBorder="1" applyFont="1">
      <alignment horizontal="center"/>
    </xf>
    <xf borderId="5" fillId="2" fontId="46" numFmtId="164" xfId="0" applyAlignment="1" applyBorder="1" applyFont="1" applyNumberFormat="1">
      <alignment horizontal="right"/>
    </xf>
    <xf borderId="5" fillId="0" fontId="37" numFmtId="164" xfId="0" applyAlignment="1" applyBorder="1" applyFont="1" applyNumberFormat="1">
      <alignment horizontal="right"/>
    </xf>
    <xf borderId="5" fillId="0" fontId="46" numFmtId="164" xfId="0" applyAlignment="1" applyBorder="1" applyFont="1" applyNumberFormat="1">
      <alignment horizontal="right"/>
    </xf>
    <xf borderId="5" fillId="0" fontId="48" numFmtId="164" xfId="0" applyAlignment="1" applyBorder="1" applyFont="1" applyNumberFormat="1">
      <alignment horizontal="right"/>
    </xf>
    <xf borderId="0" fillId="2" fontId="49" numFmtId="0" xfId="0" applyFont="1"/>
    <xf borderId="5" fillId="0" fontId="50" numFmtId="164" xfId="0" applyAlignment="1" applyBorder="1" applyFont="1" applyNumberFormat="1">
      <alignment horizontal="right"/>
    </xf>
    <xf borderId="5" fillId="0" fontId="12" numFmtId="164" xfId="0" applyAlignment="1" applyBorder="1" applyFont="1" applyNumberFormat="1">
      <alignment horizontal="right"/>
    </xf>
    <xf borderId="5" fillId="2" fontId="12" numFmtId="164" xfId="0" applyAlignment="1" applyBorder="1" applyFont="1" applyNumberFormat="1">
      <alignment horizontal="right"/>
    </xf>
    <xf borderId="0" fillId="0" fontId="37" numFmtId="164" xfId="0" applyFont="1" applyNumberFormat="1"/>
    <xf borderId="5" fillId="0" fontId="19" numFmtId="164" xfId="0" applyAlignment="1" applyBorder="1" applyFont="1" applyNumberFormat="1">
      <alignment horizontal="right" vertical="center"/>
    </xf>
    <xf borderId="0" fillId="2" fontId="51" numFmtId="0" xfId="0" applyFont="1"/>
    <xf borderId="5" fillId="6" fontId="17" numFmtId="164" xfId="0" applyAlignment="1" applyBorder="1" applyFont="1" applyNumberFormat="1">
      <alignment horizontal="right"/>
    </xf>
    <xf borderId="5" fillId="6" fontId="14" numFmtId="164" xfId="0" applyAlignment="1" applyBorder="1" applyFont="1" applyNumberFormat="1">
      <alignment horizontal="right"/>
    </xf>
    <xf borderId="0" fillId="0" fontId="3" numFmtId="0" xfId="0" applyAlignment="1" applyFont="1">
      <alignment horizontal="center" vertical="center"/>
    </xf>
    <xf borderId="0" fillId="0" fontId="4" numFmtId="166" xfId="0" applyAlignment="1" applyFont="1" applyNumberFormat="1">
      <alignment horizontal="center"/>
    </xf>
    <xf borderId="0" fillId="0" fontId="4" numFmtId="167" xfId="0" applyAlignment="1" applyFont="1" applyNumberFormat="1">
      <alignment horizontal="center"/>
    </xf>
    <xf borderId="0" fillId="0" fontId="3" numFmtId="168" xfId="0" applyFont="1" applyNumberFormat="1"/>
    <xf borderId="2" fillId="3" fontId="7" numFmtId="168" xfId="0" applyAlignment="1" applyBorder="1" applyFont="1" applyNumberFormat="1">
      <alignment horizontal="center" vertical="center"/>
    </xf>
    <xf borderId="5" fillId="0" fontId="10" numFmtId="0" xfId="0" applyAlignment="1" applyBorder="1" applyFont="1">
      <alignment horizontal="center"/>
    </xf>
    <xf borderId="5" fillId="0" fontId="12" numFmtId="166" xfId="0" applyAlignment="1" applyBorder="1" applyFont="1" applyNumberFormat="1">
      <alignment horizontal="center"/>
    </xf>
    <xf borderId="5" fillId="13" fontId="12" numFmtId="169" xfId="0" applyAlignment="1" applyBorder="1" applyFill="1" applyFont="1" applyNumberFormat="1">
      <alignment horizontal="center"/>
    </xf>
    <xf borderId="5" fillId="13" fontId="12" numFmtId="167" xfId="0" applyAlignment="1" applyBorder="1" applyFont="1" applyNumberFormat="1">
      <alignment horizontal="center"/>
    </xf>
    <xf borderId="5" fillId="0" fontId="12" numFmtId="0" xfId="0" applyAlignment="1" applyBorder="1" applyFont="1">
      <alignment horizontal="center"/>
    </xf>
    <xf borderId="5" fillId="0" fontId="12" numFmtId="168" xfId="0" applyBorder="1" applyFont="1" applyNumberFormat="1"/>
    <xf borderId="4" fillId="0" fontId="12" numFmtId="0" xfId="0" applyAlignment="1" applyBorder="1" applyFont="1">
      <alignment horizontal="center"/>
    </xf>
    <xf borderId="5" fillId="0" fontId="18" numFmtId="166" xfId="0" applyAlignment="1" applyBorder="1" applyFont="1" applyNumberFormat="1">
      <alignment horizontal="center"/>
    </xf>
    <xf borderId="16" fillId="13" fontId="12" numFmtId="167" xfId="0" applyAlignment="1" applyBorder="1" applyFont="1" applyNumberFormat="1">
      <alignment horizontal="center"/>
    </xf>
    <xf borderId="16" fillId="2" fontId="17" numFmtId="168" xfId="0" applyBorder="1" applyFont="1" applyNumberFormat="1"/>
    <xf borderId="2" fillId="13" fontId="12" numFmtId="167" xfId="0" applyAlignment="1" applyBorder="1" applyFont="1" applyNumberFormat="1">
      <alignment horizontal="center"/>
    </xf>
    <xf borderId="5" fillId="13" fontId="12" numFmtId="167" xfId="0" applyAlignment="1" applyBorder="1" applyFont="1" applyNumberFormat="1">
      <alignment horizontal="center" shrinkToFit="0" vertical="center" wrapText="1"/>
    </xf>
    <xf borderId="4" fillId="0" fontId="11" numFmtId="168" xfId="0" applyAlignment="1" applyBorder="1" applyFont="1" applyNumberFormat="1">
      <alignment horizontal="right"/>
    </xf>
    <xf borderId="5" fillId="13" fontId="3" numFmtId="167" xfId="0" applyAlignment="1" applyBorder="1" applyFont="1" applyNumberFormat="1">
      <alignment horizontal="center"/>
    </xf>
    <xf borderId="5" fillId="3" fontId="12" numFmtId="166" xfId="0" applyAlignment="1" applyBorder="1" applyFont="1" applyNumberFormat="1">
      <alignment horizontal="center" vertical="bottom"/>
    </xf>
    <xf borderId="5" fillId="13" fontId="12" numFmtId="167" xfId="0" applyAlignment="1" applyBorder="1" applyFont="1" applyNumberFormat="1">
      <alignment horizontal="center" vertical="bottom"/>
    </xf>
    <xf borderId="5" fillId="3" fontId="12" numFmtId="0" xfId="0" applyAlignment="1" applyBorder="1" applyFont="1">
      <alignment horizontal="center" vertical="bottom"/>
    </xf>
    <xf borderId="13" fillId="13" fontId="12" numFmtId="167" xfId="0" applyAlignment="1" applyBorder="1" applyFont="1" applyNumberFormat="1">
      <alignment horizontal="center"/>
    </xf>
    <xf borderId="16" fillId="13" fontId="4" numFmtId="167" xfId="0" applyAlignment="1" applyBorder="1" applyFont="1" applyNumberFormat="1">
      <alignment horizontal="center"/>
    </xf>
    <xf borderId="4" fillId="0" fontId="3" numFmtId="0" xfId="0" applyAlignment="1" applyBorder="1" applyFont="1">
      <alignment horizontal="center"/>
    </xf>
    <xf borderId="5" fillId="0" fontId="4" numFmtId="0" xfId="0" applyAlignment="1" applyBorder="1" applyFont="1">
      <alignment horizontal="center"/>
    </xf>
    <xf borderId="5" fillId="0" fontId="3" numFmtId="166" xfId="0" applyAlignment="1" applyBorder="1" applyFont="1" applyNumberFormat="1">
      <alignment horizontal="center"/>
    </xf>
    <xf borderId="5" fillId="0" fontId="3" numFmtId="0" xfId="0" applyAlignment="1" applyBorder="1" applyFont="1">
      <alignment horizontal="center"/>
    </xf>
    <xf borderId="5" fillId="0" fontId="14" numFmtId="168" xfId="0" applyBorder="1" applyFont="1" applyNumberFormat="1"/>
    <xf borderId="5" fillId="0" fontId="12" numFmtId="169" xfId="0" applyAlignment="1" applyBorder="1" applyFont="1" applyNumberFormat="1">
      <alignment horizontal="center"/>
    </xf>
    <xf borderId="15" fillId="0" fontId="12" numFmtId="0" xfId="0" applyAlignment="1" applyBorder="1" applyFont="1">
      <alignment horizontal="center"/>
    </xf>
    <xf borderId="16" fillId="0" fontId="10" numFmtId="0" xfId="0" applyAlignment="1" applyBorder="1" applyFont="1">
      <alignment horizontal="center"/>
    </xf>
    <xf borderId="16" fillId="0" fontId="12" numFmtId="166" xfId="0" applyAlignment="1" applyBorder="1" applyFont="1" applyNumberFormat="1">
      <alignment horizontal="center"/>
    </xf>
    <xf borderId="16" fillId="0" fontId="12" numFmtId="0" xfId="0" applyAlignment="1" applyBorder="1" applyFont="1">
      <alignment horizontal="center"/>
    </xf>
    <xf borderId="16" fillId="0" fontId="11" numFmtId="168" xfId="0" applyBorder="1" applyFont="1" applyNumberFormat="1"/>
    <xf borderId="2" fillId="0" fontId="12" numFmtId="0" xfId="0" applyAlignment="1" applyBorder="1" applyFont="1">
      <alignment horizontal="center" vertical="center"/>
    </xf>
    <xf borderId="2" fillId="0" fontId="10" numFmtId="0" xfId="0" applyAlignment="1" applyBorder="1" applyFont="1">
      <alignment horizontal="center"/>
    </xf>
    <xf borderId="2" fillId="0" fontId="12" numFmtId="166" xfId="0" applyAlignment="1" applyBorder="1" applyFont="1" applyNumberFormat="1">
      <alignment horizontal="center"/>
    </xf>
    <xf borderId="19" fillId="13" fontId="12" numFmtId="167" xfId="0" applyAlignment="1" applyBorder="1" applyFont="1" applyNumberFormat="1">
      <alignment horizontal="center"/>
    </xf>
    <xf borderId="2" fillId="0" fontId="12" numFmtId="168" xfId="0" applyBorder="1" applyFont="1" applyNumberFormat="1"/>
    <xf borderId="5" fillId="0" fontId="12" numFmtId="0" xfId="0" applyAlignment="1" applyBorder="1" applyFont="1">
      <alignment horizontal="center" vertical="center"/>
    </xf>
    <xf borderId="5" fillId="0" fontId="11" numFmtId="168" xfId="0" applyBorder="1" applyFont="1" applyNumberFormat="1"/>
    <xf borderId="5" fillId="3" fontId="20" numFmtId="0" xfId="0" applyAlignment="1" applyBorder="1" applyFont="1">
      <alignment horizontal="center"/>
    </xf>
    <xf borderId="16" fillId="0" fontId="4" numFmtId="0" xfId="0" applyAlignment="1" applyBorder="1" applyFont="1">
      <alignment horizontal="center"/>
    </xf>
    <xf borderId="16" fillId="0" fontId="3" numFmtId="166" xfId="0" applyAlignment="1" applyBorder="1" applyFont="1" applyNumberFormat="1">
      <alignment horizontal="center"/>
    </xf>
    <xf borderId="16" fillId="13" fontId="3" numFmtId="167" xfId="0" applyAlignment="1" applyBorder="1" applyFont="1" applyNumberFormat="1">
      <alignment horizontal="center"/>
    </xf>
    <xf borderId="16" fillId="0" fontId="3" numFmtId="0" xfId="0" applyAlignment="1" applyBorder="1" applyFont="1">
      <alignment horizontal="center"/>
    </xf>
    <xf borderId="16" fillId="0" fontId="14" numFmtId="168" xfId="0" applyBorder="1" applyFont="1" applyNumberFormat="1"/>
    <xf borderId="2" fillId="0" fontId="12" numFmtId="169" xfId="0" applyAlignment="1" applyBorder="1" applyFont="1" applyNumberFormat="1">
      <alignment horizontal="center"/>
    </xf>
    <xf borderId="2" fillId="0" fontId="12" numFmtId="0" xfId="0" applyAlignment="1" applyBorder="1" applyFont="1">
      <alignment horizontal="center"/>
    </xf>
    <xf borderId="19" fillId="0" fontId="12" numFmtId="0" xfId="0" applyAlignment="1" applyBorder="1" applyFont="1">
      <alignment horizontal="center" vertical="center"/>
    </xf>
    <xf borderId="19" fillId="0" fontId="10" numFmtId="0" xfId="0" applyAlignment="1" applyBorder="1" applyFont="1">
      <alignment horizontal="center"/>
    </xf>
    <xf borderId="19" fillId="0" fontId="12" numFmtId="169" xfId="0" applyAlignment="1" applyBorder="1" applyFont="1" applyNumberFormat="1">
      <alignment horizontal="center"/>
    </xf>
    <xf borderId="19" fillId="0" fontId="12" numFmtId="0" xfId="0" applyAlignment="1" applyBorder="1" applyFont="1">
      <alignment horizontal="center"/>
    </xf>
    <xf borderId="19" fillId="0" fontId="12" numFmtId="168" xfId="0" applyBorder="1" applyFont="1" applyNumberFormat="1"/>
    <xf borderId="5" fillId="0" fontId="3" numFmtId="168" xfId="0" applyBorder="1" applyFont="1" applyNumberFormat="1"/>
    <xf borderId="26" fillId="2" fontId="27" numFmtId="0" xfId="0" applyAlignment="1" applyBorder="1" applyFont="1">
      <alignment horizontal="center" vertical="center"/>
    </xf>
    <xf borderId="5" fillId="5" fontId="13" numFmtId="0" xfId="0" applyAlignment="1" applyBorder="1" applyFont="1">
      <alignment horizontal="center"/>
    </xf>
    <xf borderId="5" fillId="5" fontId="28" numFmtId="0" xfId="0" applyAlignment="1" applyBorder="1" applyFont="1">
      <alignment horizontal="center"/>
    </xf>
    <xf borderId="5" fillId="5" fontId="13" numFmtId="166" xfId="0" applyAlignment="1" applyBorder="1" applyFont="1" applyNumberFormat="1">
      <alignment horizontal="center"/>
    </xf>
    <xf borderId="5" fillId="13" fontId="13" numFmtId="167" xfId="0" applyAlignment="1" applyBorder="1" applyFont="1" applyNumberFormat="1">
      <alignment horizontal="center"/>
    </xf>
    <xf borderId="5" fillId="0" fontId="13" numFmtId="0" xfId="0" applyAlignment="1" applyBorder="1" applyFont="1">
      <alignment horizontal="center"/>
    </xf>
    <xf borderId="11" fillId="0" fontId="29" numFmtId="0" xfId="0" applyBorder="1" applyFont="1"/>
    <xf borderId="5" fillId="5" fontId="4" numFmtId="0" xfId="0" applyBorder="1" applyFont="1"/>
    <xf borderId="26" fillId="0" fontId="29" numFmtId="0" xfId="0" applyBorder="1" applyFont="1"/>
    <xf borderId="5" fillId="0" fontId="10" numFmtId="164" xfId="0" applyBorder="1" applyFont="1" applyNumberFormat="1"/>
    <xf borderId="5" fillId="0" fontId="12" numFmtId="164" xfId="0" applyBorder="1" applyFont="1" applyNumberFormat="1"/>
    <xf borderId="13" fillId="13" fontId="4" numFmtId="167" xfId="0" applyAlignment="1" applyBorder="1" applyFont="1" applyNumberFormat="1">
      <alignment horizontal="center"/>
    </xf>
    <xf borderId="17" fillId="0" fontId="29" numFmtId="0" xfId="0" applyBorder="1" applyFont="1"/>
    <xf borderId="55" fillId="2" fontId="1" numFmtId="165" xfId="0" applyAlignment="1" applyBorder="1" applyFont="1" applyNumberFormat="1">
      <alignment horizontal="center" vertical="center"/>
    </xf>
    <xf borderId="32" fillId="0" fontId="12" numFmtId="0" xfId="0" applyAlignment="1" applyBorder="1" applyFont="1">
      <alignment horizontal="center"/>
    </xf>
    <xf borderId="33" fillId="0" fontId="10" numFmtId="0" xfId="0" applyAlignment="1" applyBorder="1" applyFont="1">
      <alignment horizontal="center"/>
    </xf>
    <xf borderId="33" fillId="0" fontId="12" numFmtId="166" xfId="0" applyAlignment="1" applyBorder="1" applyFont="1" applyNumberFormat="1">
      <alignment horizontal="center"/>
    </xf>
    <xf borderId="33" fillId="13" fontId="12" numFmtId="167" xfId="0" applyAlignment="1" applyBorder="1" applyFont="1" applyNumberFormat="1">
      <alignment horizontal="center"/>
    </xf>
    <xf borderId="33" fillId="0" fontId="12" numFmtId="0" xfId="0" applyAlignment="1" applyBorder="1" applyFont="1">
      <alignment horizontal="center"/>
    </xf>
    <xf borderId="33" fillId="0" fontId="12" numFmtId="168" xfId="0" applyBorder="1" applyFont="1" applyNumberFormat="1"/>
    <xf borderId="56" fillId="2" fontId="14" numFmtId="0" xfId="0" applyAlignment="1" applyBorder="1" applyFont="1">
      <alignment horizontal="center" vertical="center"/>
    </xf>
    <xf borderId="9" fillId="0" fontId="29" numFmtId="0" xfId="0" applyBorder="1" applyFont="1"/>
    <xf borderId="13" fillId="0" fontId="3" numFmtId="168" xfId="0" applyBorder="1" applyFont="1" applyNumberFormat="1"/>
    <xf borderId="23" fillId="13" fontId="12" numFmtId="167" xfId="0" applyAlignment="1" applyBorder="1" applyFont="1" applyNumberFormat="1">
      <alignment horizontal="center"/>
    </xf>
    <xf borderId="23" fillId="5" fontId="12" numFmtId="0" xfId="0" applyAlignment="1" applyBorder="1" applyFont="1">
      <alignment horizontal="center"/>
    </xf>
    <xf borderId="34" fillId="5" fontId="34" numFmtId="0" xfId="0" applyAlignment="1" applyBorder="1" applyFont="1">
      <alignment horizontal="center" vertical="center"/>
    </xf>
    <xf borderId="23" fillId="0" fontId="12" numFmtId="0" xfId="0" applyAlignment="1" applyBorder="1" applyFont="1">
      <alignment horizontal="center"/>
    </xf>
    <xf borderId="30" fillId="3" fontId="35" numFmtId="0" xfId="0" applyAlignment="1" applyBorder="1" applyFont="1">
      <alignment horizontal="left" vertical="center"/>
    </xf>
    <xf borderId="35" fillId="6" fontId="47" numFmtId="168" xfId="0" applyBorder="1" applyFont="1" applyNumberFormat="1"/>
    <xf borderId="19" fillId="0" fontId="29" numFmtId="0" xfId="0" applyBorder="1" applyFont="1"/>
    <xf borderId="36" fillId="0" fontId="12" numFmtId="0" xfId="0" applyAlignment="1" applyBorder="1" applyFont="1">
      <alignment horizontal="center"/>
    </xf>
    <xf borderId="37" fillId="0" fontId="4" numFmtId="0" xfId="0" applyAlignment="1" applyBorder="1" applyFont="1">
      <alignment horizontal="center"/>
    </xf>
    <xf borderId="37" fillId="0" fontId="3" numFmtId="166" xfId="0" applyAlignment="1" applyBorder="1" applyFont="1" applyNumberFormat="1">
      <alignment horizontal="center"/>
    </xf>
    <xf borderId="37" fillId="13" fontId="3" numFmtId="167" xfId="0" applyAlignment="1" applyBorder="1" applyFont="1" applyNumberFormat="1">
      <alignment horizontal="center"/>
    </xf>
    <xf borderId="37" fillId="0" fontId="3" numFmtId="0" xfId="0" applyAlignment="1" applyBorder="1" applyFont="1">
      <alignment horizontal="center"/>
    </xf>
    <xf borderId="38" fillId="0" fontId="14" numFmtId="168" xfId="0" applyBorder="1" applyFont="1" applyNumberFormat="1"/>
    <xf borderId="57" fillId="2" fontId="1" numFmtId="165" xfId="0" applyAlignment="1" applyBorder="1" applyFont="1" applyNumberFormat="1">
      <alignment horizontal="center" vertical="center"/>
    </xf>
    <xf borderId="19" fillId="0" fontId="12" numFmtId="166" xfId="0" applyAlignment="1" applyBorder="1" applyFont="1" applyNumberFormat="1">
      <alignment horizontal="center"/>
    </xf>
    <xf borderId="19" fillId="0" fontId="11" numFmtId="168" xfId="0" applyBorder="1" applyFont="1" applyNumberFormat="1"/>
    <xf borderId="0" fillId="0" fontId="10" numFmtId="164" xfId="0" applyFont="1" applyNumberFormat="1"/>
    <xf borderId="11" fillId="5" fontId="34" numFmtId="0" xfId="0" applyAlignment="1" applyBorder="1" applyFont="1">
      <alignment horizontal="center" vertical="center"/>
    </xf>
    <xf borderId="16" fillId="0" fontId="3" numFmtId="0" xfId="0" applyAlignment="1" applyBorder="1" applyFont="1">
      <alignment horizontal="center" vertical="center"/>
    </xf>
    <xf borderId="16" fillId="0" fontId="4" numFmtId="166" xfId="0" applyAlignment="1" applyBorder="1" applyFont="1" applyNumberFormat="1">
      <alignment horizontal="center"/>
    </xf>
    <xf borderId="16" fillId="0" fontId="3" numFmtId="168" xfId="0" applyBorder="1" applyFont="1" applyNumberFormat="1"/>
    <xf borderId="5" fillId="4" fontId="12" numFmtId="169" xfId="0" applyAlignment="1" applyBorder="1" applyFont="1" applyNumberFormat="1">
      <alignment horizontal="center"/>
    </xf>
    <xf borderId="5" fillId="0" fontId="4" numFmtId="0" xfId="0" applyBorder="1" applyFont="1"/>
    <xf borderId="5" fillId="2" fontId="17" numFmtId="168" xfId="0" applyAlignment="1" applyBorder="1" applyFont="1" applyNumberFormat="1">
      <alignment vertical="center"/>
    </xf>
    <xf borderId="16" fillId="0" fontId="4" numFmtId="0" xfId="0" applyBorder="1" applyFont="1"/>
    <xf borderId="2" fillId="10" fontId="12" numFmtId="0" xfId="0" applyAlignment="1" applyBorder="1" applyFont="1">
      <alignment horizontal="center"/>
    </xf>
    <xf borderId="5" fillId="10" fontId="12" numFmtId="0" xfId="0" applyAlignment="1" applyBorder="1" applyFont="1">
      <alignment horizontal="center"/>
    </xf>
    <xf borderId="5" fillId="13" fontId="18" numFmtId="167" xfId="0" applyAlignment="1" applyBorder="1" applyFont="1" applyNumberFormat="1">
      <alignment horizontal="center"/>
    </xf>
    <xf borderId="5" fillId="0" fontId="18" numFmtId="0" xfId="0" applyAlignment="1" applyBorder="1" applyFont="1">
      <alignment horizontal="center"/>
    </xf>
    <xf borderId="13" fillId="0" fontId="12" numFmtId="0" xfId="0" applyAlignment="1" applyBorder="1" applyFont="1">
      <alignment horizontal="center"/>
    </xf>
    <xf borderId="13" fillId="0" fontId="4" numFmtId="0" xfId="0" applyAlignment="1" applyBorder="1" applyFont="1">
      <alignment horizontal="center"/>
    </xf>
    <xf borderId="13" fillId="0" fontId="3" numFmtId="166" xfId="0" applyAlignment="1" applyBorder="1" applyFont="1" applyNumberFormat="1">
      <alignment horizontal="center"/>
    </xf>
    <xf borderId="13" fillId="13" fontId="3" numFmtId="167" xfId="0" applyAlignment="1" applyBorder="1" applyFont="1" applyNumberFormat="1">
      <alignment horizontal="center"/>
    </xf>
    <xf borderId="13" fillId="0" fontId="3" numFmtId="0" xfId="0" applyAlignment="1" applyBorder="1" applyFont="1">
      <alignment horizontal="center"/>
    </xf>
    <xf borderId="13" fillId="0" fontId="14" numFmtId="168" xfId="0" applyBorder="1" applyFont="1" applyNumberFormat="1"/>
    <xf borderId="42" fillId="0" fontId="14" numFmtId="0" xfId="0" applyAlignment="1" applyBorder="1" applyFont="1">
      <alignment horizontal="center" vertical="center"/>
    </xf>
    <xf borderId="29" fillId="0" fontId="14" numFmtId="0" xfId="0" applyAlignment="1" applyBorder="1" applyFont="1">
      <alignment horizontal="center" vertical="center"/>
    </xf>
    <xf borderId="29" fillId="0" fontId="11" numFmtId="0" xfId="0" applyAlignment="1" applyBorder="1" applyFont="1">
      <alignment horizontal="center" vertical="center"/>
    </xf>
    <xf borderId="45" fillId="0" fontId="3" numFmtId="0" xfId="0" applyAlignment="1" applyBorder="1" applyFont="1">
      <alignment horizontal="center" vertical="center"/>
    </xf>
    <xf borderId="45" fillId="0" fontId="4" numFmtId="166" xfId="0" applyAlignment="1" applyBorder="1" applyFont="1" applyNumberFormat="1">
      <alignment horizontal="center"/>
    </xf>
    <xf borderId="45" fillId="13" fontId="4" numFmtId="167" xfId="0" applyAlignment="1" applyBorder="1" applyFont="1" applyNumberFormat="1">
      <alignment horizontal="center"/>
    </xf>
    <xf borderId="45" fillId="0" fontId="4" numFmtId="0" xfId="0" applyAlignment="1" applyBorder="1" applyFont="1">
      <alignment horizontal="center"/>
    </xf>
    <xf borderId="45" fillId="0" fontId="3" numFmtId="168" xfId="0" applyBorder="1" applyFont="1" applyNumberFormat="1"/>
    <xf borderId="21" fillId="0" fontId="14" numFmtId="0" xfId="0" applyAlignment="1" applyBorder="1" applyFont="1">
      <alignment horizontal="center" vertical="center"/>
    </xf>
    <xf borderId="11" fillId="0" fontId="14" numFmtId="0" xfId="0" applyAlignment="1" applyBorder="1" applyFont="1">
      <alignment horizontal="center" vertical="center"/>
    </xf>
    <xf borderId="11" fillId="0" fontId="11" numFmtId="0" xfId="0" applyAlignment="1" applyBorder="1" applyFont="1">
      <alignment horizontal="center" vertical="center"/>
    </xf>
    <xf borderId="7" fillId="0" fontId="14" numFmtId="0" xfId="0" applyAlignment="1" applyBorder="1" applyFont="1">
      <alignment horizontal="center" vertical="center"/>
    </xf>
    <xf borderId="17" fillId="0" fontId="14" numFmtId="0" xfId="0" applyAlignment="1" applyBorder="1" applyFont="1">
      <alignment horizontal="center" vertical="center"/>
    </xf>
    <xf borderId="11" fillId="0" fontId="34" numFmtId="0" xfId="0" applyAlignment="1" applyBorder="1" applyFont="1">
      <alignment horizontal="left" vertical="center"/>
    </xf>
    <xf borderId="11" fillId="5" fontId="37" numFmtId="0" xfId="0" applyAlignment="1" applyBorder="1" applyFont="1">
      <alignment horizontal="center" vertical="center"/>
    </xf>
    <xf borderId="5" fillId="0" fontId="12" numFmtId="168" xfId="0" applyAlignment="1" applyBorder="1" applyFont="1" applyNumberFormat="1">
      <alignment horizontal="right"/>
    </xf>
    <xf borderId="2" fillId="14" fontId="12" numFmtId="0" xfId="0" applyAlignment="1" applyBorder="1" applyFill="1" applyFont="1">
      <alignment horizontal="center"/>
    </xf>
    <xf borderId="5" fillId="14" fontId="12" numFmtId="0" xfId="0" applyAlignment="1" applyBorder="1" applyFont="1">
      <alignment horizontal="center"/>
    </xf>
    <xf borderId="5" fillId="13" fontId="12" numFmtId="0" xfId="0" applyAlignment="1" applyBorder="1" applyFont="1">
      <alignment horizontal="center"/>
    </xf>
    <xf borderId="5" fillId="5" fontId="14" numFmtId="168" xfId="0" applyBorder="1" applyFont="1" applyNumberFormat="1"/>
    <xf borderId="5" fillId="5" fontId="3" numFmtId="168" xfId="0" applyBorder="1" applyFont="1" applyNumberFormat="1"/>
    <xf borderId="11" fillId="0" fontId="38" numFmtId="0" xfId="0" applyAlignment="1" applyBorder="1" applyFont="1">
      <alignment horizontal="center" vertical="center"/>
    </xf>
    <xf borderId="11" fillId="0" fontId="16" numFmtId="0" xfId="0" applyAlignment="1" applyBorder="1" applyFont="1">
      <alignment horizontal="center" vertical="center"/>
    </xf>
    <xf borderId="13" fillId="0" fontId="10" numFmtId="0" xfId="0" applyAlignment="1" applyBorder="1" applyFont="1">
      <alignment horizontal="center"/>
    </xf>
    <xf borderId="13" fillId="0" fontId="12" numFmtId="166" xfId="0" applyAlignment="1" applyBorder="1" applyFont="1" applyNumberFormat="1">
      <alignment horizontal="center"/>
    </xf>
    <xf borderId="13" fillId="0" fontId="11" numFmtId="168" xfId="0" applyBorder="1" applyFont="1" applyNumberFormat="1"/>
    <xf borderId="11" fillId="5" fontId="35" numFmtId="0" xfId="0" applyAlignment="1" applyBorder="1" applyFont="1">
      <alignment horizontal="center" vertical="center"/>
    </xf>
    <xf borderId="19" fillId="5" fontId="12" numFmtId="168" xfId="0" applyBorder="1" applyFont="1" applyNumberFormat="1"/>
    <xf borderId="5" fillId="3" fontId="18" numFmtId="0" xfId="0" applyAlignment="1" applyBorder="1" applyFont="1">
      <alignment horizontal="center"/>
    </xf>
    <xf borderId="23" fillId="0" fontId="12" numFmtId="168" xfId="0" applyBorder="1" applyFont="1" applyNumberFormat="1"/>
    <xf borderId="48" fillId="0" fontId="14" numFmtId="0" xfId="0" applyAlignment="1" applyBorder="1" applyFont="1">
      <alignment horizontal="center" vertical="center"/>
    </xf>
    <xf borderId="22" fillId="5" fontId="12" numFmtId="168" xfId="0" applyBorder="1" applyFont="1" applyNumberFormat="1"/>
    <xf borderId="22" fillId="2" fontId="20" numFmtId="168" xfId="0" applyBorder="1" applyFont="1" applyNumberFormat="1"/>
    <xf borderId="2" fillId="0" fontId="11" numFmtId="168" xfId="0" applyBorder="1" applyFont="1" applyNumberFormat="1"/>
    <xf borderId="23" fillId="6" fontId="25" numFmtId="168" xfId="0" applyBorder="1" applyFont="1" applyNumberFormat="1"/>
    <xf borderId="11" fillId="5" fontId="12" numFmtId="0" xfId="0" applyAlignment="1" applyBorder="1" applyFont="1">
      <alignment horizontal="left" vertical="center"/>
    </xf>
    <xf borderId="11" fillId="5" fontId="11" numFmtId="0" xfId="0" applyAlignment="1" applyBorder="1" applyFont="1">
      <alignment horizontal="left" vertical="center"/>
    </xf>
    <xf borderId="19" fillId="6" fontId="25" numFmtId="168" xfId="0" applyBorder="1" applyFont="1" applyNumberFormat="1"/>
    <xf borderId="5" fillId="0" fontId="20" numFmtId="0" xfId="0" applyAlignment="1" applyBorder="1" applyFont="1">
      <alignment horizontal="center"/>
    </xf>
    <xf borderId="11" fillId="5" fontId="22" numFmtId="0" xfId="0" applyAlignment="1" applyBorder="1" applyFont="1">
      <alignment horizontal="center" vertical="center"/>
    </xf>
    <xf borderId="11" fillId="0" fontId="52" numFmtId="0" xfId="0" applyAlignment="1" applyBorder="1" applyFont="1">
      <alignment horizontal="center" vertical="center"/>
    </xf>
    <xf borderId="19" fillId="5" fontId="13" numFmtId="168" xfId="0" applyBorder="1" applyFont="1" applyNumberFormat="1"/>
    <xf borderId="11" fillId="5" fontId="12" numFmtId="0" xfId="0" applyAlignment="1" applyBorder="1" applyFont="1">
      <alignment horizontal="center" vertical="center"/>
    </xf>
    <xf borderId="19" fillId="6" fontId="17" numFmtId="168" xfId="0" applyBorder="1" applyFont="1" applyNumberFormat="1"/>
    <xf borderId="5" fillId="0" fontId="4" numFmtId="166" xfId="0" applyBorder="1" applyFont="1" applyNumberFormat="1"/>
    <xf borderId="29" fillId="0" fontId="5" numFmtId="0" xfId="0" applyBorder="1" applyFont="1"/>
    <xf borderId="16" fillId="0" fontId="4" numFmtId="166" xfId="0" applyBorder="1" applyFont="1" applyNumberFormat="1"/>
    <xf borderId="50" fillId="0" fontId="5" numFmtId="0" xfId="0" applyBorder="1" applyFont="1"/>
    <xf borderId="47" fillId="0" fontId="4" numFmtId="0" xfId="0" applyBorder="1" applyFont="1"/>
    <xf borderId="22" fillId="0" fontId="4" numFmtId="0" xfId="0" applyBorder="1" applyFont="1"/>
    <xf borderId="19" fillId="0" fontId="4" numFmtId="0" xfId="0" applyBorder="1" applyFont="1"/>
    <xf borderId="0" fillId="0" fontId="4" numFmtId="166" xfId="0" applyFont="1" applyNumberFormat="1"/>
    <xf borderId="5" fillId="4" fontId="15" numFmtId="0" xfId="0" applyAlignment="1" applyBorder="1" applyFont="1">
      <alignment horizontal="center"/>
    </xf>
    <xf borderId="35" fillId="4" fontId="15" numFmtId="0" xfId="0" applyAlignment="1" applyBorder="1" applyFont="1">
      <alignment horizontal="center"/>
    </xf>
    <xf borderId="4" fillId="4" fontId="15" numFmtId="0" xfId="0" applyAlignment="1" applyBorder="1" applyFont="1">
      <alignment horizontal="center"/>
    </xf>
    <xf borderId="0" fillId="0" fontId="4" numFmtId="167" xfId="0" applyFont="1" applyNumberFormat="1"/>
    <xf borderId="5" fillId="0" fontId="41" numFmtId="0" xfId="0" applyBorder="1" applyFont="1"/>
    <xf borderId="5" fillId="2" fontId="53" numFmtId="164" xfId="0" applyAlignment="1" applyBorder="1" applyFont="1" applyNumberFormat="1">
      <alignment horizontal="right"/>
    </xf>
    <xf borderId="5" fillId="0" fontId="16" numFmtId="164" xfId="0" applyAlignment="1" applyBorder="1" applyFont="1" applyNumberFormat="1">
      <alignment horizontal="right"/>
    </xf>
    <xf borderId="5" fillId="0" fontId="53" numFmtId="164" xfId="0" applyAlignment="1" applyBorder="1" applyFont="1" applyNumberFormat="1">
      <alignment horizontal="right"/>
    </xf>
    <xf borderId="5" fillId="0" fontId="16" numFmtId="0" xfId="0" applyBorder="1" applyFont="1"/>
    <xf borderId="5" fillId="0" fontId="49" numFmtId="0" xfId="0" applyBorder="1" applyFont="1"/>
    <xf borderId="5" fillId="0" fontId="54" numFmtId="164" xfId="0" applyAlignment="1" applyBorder="1" applyFont="1" applyNumberFormat="1">
      <alignment horizontal="right"/>
    </xf>
    <xf borderId="5" fillId="0" fontId="6" numFmtId="0" xfId="0" applyBorder="1" applyFont="1"/>
    <xf borderId="5" fillId="2" fontId="37" numFmtId="164" xfId="0" applyAlignment="1" applyBorder="1" applyFont="1" applyNumberFormat="1">
      <alignment horizontal="right"/>
    </xf>
    <xf borderId="5" fillId="6" fontId="51" numFmtId="0" xfId="0" applyBorder="1" applyFont="1"/>
    <xf borderId="5" fillId="6" fontId="54" numFmtId="164" xfId="0" applyAlignment="1" applyBorder="1" applyFont="1" applyNumberFormat="1">
      <alignment horizontal="right"/>
    </xf>
    <xf borderId="5" fillId="6" fontId="55" numFmtId="164" xfId="0" applyAlignment="1" applyBorder="1" applyFont="1" applyNumberFormat="1">
      <alignment horizontal="right"/>
    </xf>
    <xf borderId="0" fillId="2" fontId="56" numFmtId="0" xfId="0" applyAlignment="1" applyFont="1">
      <alignment horizontal="center"/>
    </xf>
    <xf borderId="3" fillId="2" fontId="7" numFmtId="0" xfId="0" applyAlignment="1" applyBorder="1" applyFont="1">
      <alignment horizontal="center" vertical="center"/>
    </xf>
    <xf borderId="4" fillId="0" fontId="37" numFmtId="0" xfId="0" applyAlignment="1" applyBorder="1" applyFont="1">
      <alignment horizontal="center"/>
    </xf>
    <xf borderId="4" fillId="0" fontId="16" numFmtId="0" xfId="0" applyAlignment="1" applyBorder="1" applyFont="1">
      <alignment horizontal="center"/>
    </xf>
    <xf borderId="5" fillId="0" fontId="37" numFmtId="0" xfId="0" applyAlignment="1" applyBorder="1" applyFont="1">
      <alignment horizontal="center"/>
    </xf>
    <xf borderId="5" fillId="0" fontId="18" numFmtId="168" xfId="0" applyBorder="1" applyFont="1" applyNumberFormat="1"/>
    <xf borderId="5" fillId="6" fontId="13" numFmtId="168" xfId="0" applyBorder="1" applyFont="1" applyNumberFormat="1"/>
    <xf borderId="23" fillId="9" fontId="27" numFmtId="168" xfId="0" applyBorder="1" applyFont="1" applyNumberFormat="1"/>
    <xf borderId="23" fillId="2" fontId="18" numFmtId="168" xfId="0" applyBorder="1" applyFont="1" applyNumberFormat="1"/>
    <xf borderId="25" fillId="9" fontId="20" numFmtId="168" xfId="0" applyBorder="1" applyFont="1" applyNumberFormat="1"/>
    <xf borderId="25" fillId="6" fontId="11" numFmtId="168" xfId="0" applyBorder="1" applyFont="1" applyNumberFormat="1"/>
    <xf borderId="19" fillId="0" fontId="44" numFmtId="168" xfId="0" applyBorder="1" applyFont="1" applyNumberFormat="1"/>
    <xf borderId="25" fillId="6" fontId="14" numFmtId="168" xfId="0" applyBorder="1" applyFont="1" applyNumberFormat="1"/>
    <xf borderId="41" fillId="0" fontId="4" numFmtId="0" xfId="0" applyBorder="1" applyFont="1"/>
    <xf borderId="6" fillId="2" fontId="1" numFmtId="171" xfId="0" applyAlignment="1" applyBorder="1" applyFont="1" applyNumberFormat="1">
      <alignment horizontal="center" vertical="center"/>
    </xf>
    <xf borderId="23" fillId="3" fontId="13" numFmtId="168" xfId="0" applyBorder="1" applyFont="1" applyNumberFormat="1"/>
    <xf borderId="7" fillId="3" fontId="34" numFmtId="0" xfId="0" applyAlignment="1" applyBorder="1" applyFont="1">
      <alignment horizontal="center" vertical="center"/>
    </xf>
    <xf borderId="25" fillId="6" fontId="30" numFmtId="168" xfId="0" applyBorder="1" applyFont="1" applyNumberFormat="1"/>
    <xf borderId="11" fillId="7" fontId="34" numFmtId="0" xfId="0" applyAlignment="1" applyBorder="1" applyFont="1">
      <alignment horizontal="center" vertical="center"/>
    </xf>
    <xf borderId="43" fillId="0" fontId="4" numFmtId="0" xfId="0" applyBorder="1" applyFont="1"/>
    <xf borderId="11" fillId="4" fontId="34" numFmtId="0" xfId="0" applyAlignment="1" applyBorder="1" applyFont="1">
      <alignment horizontal="center" vertical="center"/>
    </xf>
    <xf borderId="17" fillId="0" fontId="5" numFmtId="0" xfId="0" applyBorder="1" applyFont="1"/>
    <xf borderId="50" fillId="0" fontId="14" numFmtId="0" xfId="0" applyAlignment="1" applyBorder="1" applyFont="1">
      <alignment horizontal="center" vertical="center"/>
    </xf>
    <xf borderId="11" fillId="7" fontId="37" numFmtId="0" xfId="0" applyAlignment="1" applyBorder="1" applyFont="1">
      <alignment horizontal="center" vertical="center"/>
    </xf>
    <xf borderId="5" fillId="6" fontId="57" numFmtId="168" xfId="0" applyBorder="1" applyFont="1" applyNumberFormat="1"/>
    <xf borderId="23" fillId="4" fontId="37" numFmtId="0" xfId="0" applyBorder="1" applyFont="1"/>
    <xf borderId="35" fillId="0" fontId="29" numFmtId="0" xfId="0" applyBorder="1" applyFont="1"/>
    <xf borderId="4" fillId="0" fontId="29" numFmtId="0" xfId="0" applyBorder="1" applyFont="1"/>
    <xf borderId="0" fillId="15" fontId="15" numFmtId="172" xfId="0" applyAlignment="1" applyFill="1" applyFont="1" applyNumberFormat="1">
      <alignment horizontal="center"/>
    </xf>
    <xf borderId="0" fillId="0" fontId="41" numFmtId="0" xfId="0" applyFont="1"/>
    <xf borderId="5" fillId="0" fontId="46" numFmtId="164" xfId="0" applyBorder="1" applyFont="1" applyNumberFormat="1"/>
    <xf borderId="0" fillId="0" fontId="16" numFmtId="0" xfId="0" applyFont="1"/>
    <xf borderId="5" fillId="0" fontId="37" numFmtId="164" xfId="0" applyBorder="1" applyFont="1" applyNumberFormat="1"/>
    <xf borderId="5" fillId="2" fontId="37" numFmtId="164" xfId="0" applyBorder="1" applyFont="1" applyNumberFormat="1"/>
    <xf borderId="0" fillId="0" fontId="37" numFmtId="0" xfId="0" applyFont="1"/>
    <xf borderId="0" fillId="0" fontId="1" numFmtId="0" xfId="0" applyFont="1"/>
    <xf borderId="5" fillId="0" fontId="58" numFmtId="164" xfId="0" applyBorder="1" applyFont="1" applyNumberFormat="1"/>
    <xf borderId="0" fillId="0" fontId="6" numFmtId="0" xfId="0" applyFont="1"/>
    <xf borderId="5" fillId="14" fontId="43" numFmtId="164" xfId="0" applyBorder="1" applyFont="1" applyNumberFormat="1"/>
    <xf borderId="5" fillId="14" fontId="2" numFmtId="164" xfId="0" applyBorder="1" applyFont="1" applyNumberFormat="1"/>
    <xf borderId="0" fillId="6" fontId="31" numFmtId="0" xfId="0" applyFont="1"/>
    <xf borderId="5" fillId="6" fontId="36" numFmtId="164" xfId="0" applyBorder="1" applyFont="1" applyNumberFormat="1"/>
    <xf borderId="5" fillId="0" fontId="44" numFmtId="0" xfId="0" applyBorder="1" applyFont="1"/>
    <xf borderId="0" fillId="0" fontId="59" numFmtId="0" xfId="0" applyAlignment="1" applyFont="1">
      <alignment horizontal="center"/>
    </xf>
    <xf borderId="0" fillId="0" fontId="4" numFmtId="164" xfId="0" applyFont="1" applyNumberFormat="1"/>
    <xf borderId="58" fillId="0" fontId="60" numFmtId="165" xfId="0" applyAlignment="1" applyBorder="1" applyFont="1" applyNumberFormat="1">
      <alignment horizontal="center" vertical="center"/>
    </xf>
    <xf borderId="2" fillId="0" fontId="60" numFmtId="0" xfId="0" applyAlignment="1" applyBorder="1" applyFont="1">
      <alignment horizontal="center" vertical="center"/>
    </xf>
    <xf borderId="2" fillId="0" fontId="49" numFmtId="0" xfId="0" applyAlignment="1" applyBorder="1" applyFont="1">
      <alignment horizontal="center" vertical="center"/>
    </xf>
    <xf borderId="2" fillId="0" fontId="60" numFmtId="168" xfId="0" applyAlignment="1" applyBorder="1" applyFont="1" applyNumberFormat="1">
      <alignment horizontal="center" shrinkToFit="0" vertical="center" wrapText="1"/>
    </xf>
    <xf borderId="3" fillId="3" fontId="60" numFmtId="168" xfId="0" applyAlignment="1" applyBorder="1" applyFont="1" applyNumberFormat="1">
      <alignment horizontal="center" vertical="center"/>
    </xf>
    <xf borderId="27" fillId="0" fontId="60" numFmtId="0" xfId="0" applyAlignment="1" applyBorder="1" applyFont="1">
      <alignment horizontal="center" vertical="center"/>
    </xf>
    <xf borderId="23" fillId="0" fontId="10" numFmtId="164" xfId="0" applyAlignment="1" applyBorder="1" applyFont="1" applyNumberFormat="1">
      <alignment horizontal="center" vertical="center"/>
    </xf>
    <xf borderId="5" fillId="0" fontId="10" numFmtId="164" xfId="0" applyAlignment="1" applyBorder="1" applyFont="1" applyNumberFormat="1">
      <alignment horizontal="center" vertical="center"/>
    </xf>
    <xf borderId="3" fillId="2" fontId="13" numFmtId="168" xfId="0" applyBorder="1" applyFont="1" applyNumberFormat="1"/>
    <xf borderId="41" fillId="0" fontId="3" numFmtId="0" xfId="0" applyAlignment="1" applyBorder="1" applyFont="1">
      <alignment horizontal="center" vertical="center"/>
    </xf>
    <xf borderId="13" fillId="0" fontId="4" numFmtId="164" xfId="0" applyBorder="1" applyFont="1" applyNumberFormat="1"/>
    <xf borderId="59" fillId="2" fontId="25" numFmtId="168" xfId="0" applyBorder="1" applyFont="1" applyNumberFormat="1"/>
    <xf borderId="9" fillId="0" fontId="4" numFmtId="164" xfId="0" applyBorder="1" applyFont="1" applyNumberFormat="1"/>
    <xf borderId="59" fillId="6" fontId="25" numFmtId="168" xfId="0" applyBorder="1" applyFont="1" applyNumberFormat="1"/>
    <xf borderId="9" fillId="0" fontId="10" numFmtId="164" xfId="0" applyBorder="1" applyFont="1" applyNumberFormat="1"/>
    <xf borderId="43" fillId="0" fontId="3" numFmtId="0" xfId="0" applyAlignment="1" applyBorder="1" applyFont="1">
      <alignment horizontal="center" vertical="center"/>
    </xf>
    <xf borderId="59" fillId="2" fontId="13" numFmtId="168" xfId="0" applyBorder="1" applyFont="1" applyNumberFormat="1"/>
    <xf borderId="59" fillId="2" fontId="3" numFmtId="168" xfId="0" applyBorder="1" applyFont="1" applyNumberFormat="1"/>
    <xf borderId="60" fillId="0" fontId="4" numFmtId="0" xfId="0" applyAlignment="1" applyBorder="1" applyFont="1">
      <alignment horizontal="center"/>
    </xf>
    <xf borderId="60" fillId="0" fontId="3" numFmtId="0" xfId="0" applyAlignment="1" applyBorder="1" applyFont="1">
      <alignment horizontal="center" vertical="center"/>
    </xf>
    <xf borderId="60" fillId="0" fontId="3" numFmtId="168" xfId="0" applyBorder="1" applyFont="1" applyNumberFormat="1"/>
    <xf borderId="50" fillId="2" fontId="3" numFmtId="168" xfId="0" applyBorder="1" applyFont="1" applyNumberFormat="1"/>
    <xf borderId="41" fillId="2" fontId="3" numFmtId="0" xfId="0" applyAlignment="1" applyBorder="1" applyFont="1">
      <alignment horizontal="center" vertical="center"/>
    </xf>
    <xf borderId="59" fillId="9" fontId="27" numFmtId="168" xfId="0" applyBorder="1" applyFont="1" applyNumberFormat="1"/>
    <xf borderId="43" fillId="2" fontId="3" numFmtId="0" xfId="0" applyAlignment="1" applyBorder="1" applyFont="1">
      <alignment horizontal="center" vertical="center"/>
    </xf>
    <xf borderId="59" fillId="6" fontId="13" numFmtId="168" xfId="0" applyBorder="1" applyFont="1" applyNumberFormat="1"/>
    <xf borderId="6" fillId="0" fontId="61" numFmtId="165" xfId="0" applyAlignment="1" applyBorder="1" applyFont="1" applyNumberFormat="1">
      <alignment horizontal="center" vertical="center"/>
    </xf>
    <xf borderId="24" fillId="0" fontId="3" numFmtId="0" xfId="0" applyAlignment="1" applyBorder="1" applyFont="1">
      <alignment horizontal="center" vertical="center"/>
    </xf>
    <xf borderId="59" fillId="0" fontId="12" numFmtId="168" xfId="0" applyBorder="1" applyFont="1" applyNumberFormat="1"/>
    <xf borderId="31" fillId="0" fontId="29" numFmtId="0" xfId="0" applyBorder="1" applyFont="1"/>
    <xf borderId="23" fillId="0" fontId="3" numFmtId="0" xfId="0" applyAlignment="1" applyBorder="1" applyFont="1">
      <alignment horizontal="center"/>
    </xf>
    <xf borderId="59" fillId="6" fontId="12" numFmtId="168" xfId="0" applyBorder="1" applyFont="1" applyNumberFormat="1"/>
    <xf borderId="22" fillId="0" fontId="29" numFmtId="0" xfId="0" applyBorder="1" applyFont="1"/>
    <xf borderId="59" fillId="0" fontId="47" numFmtId="168" xfId="0" applyBorder="1" applyFont="1" applyNumberFormat="1"/>
    <xf borderId="59" fillId="0" fontId="13" numFmtId="168" xfId="0" applyBorder="1" applyFont="1" applyNumberFormat="1"/>
    <xf borderId="59" fillId="0" fontId="3" numFmtId="168" xfId="0" applyBorder="1" applyFont="1" applyNumberFormat="1"/>
    <xf borderId="59" fillId="6" fontId="3" numFmtId="168" xfId="0" applyBorder="1" applyFont="1" applyNumberFormat="1"/>
    <xf borderId="61" fillId="2" fontId="3" numFmtId="168" xfId="0" applyBorder="1" applyFont="1" applyNumberFormat="1"/>
    <xf borderId="46" fillId="0" fontId="29" numFmtId="0" xfId="0" applyBorder="1" applyFont="1"/>
    <xf borderId="1" fillId="0" fontId="1" numFmtId="165" xfId="0" applyAlignment="1" applyBorder="1" applyFont="1" applyNumberFormat="1">
      <alignment horizontal="center" vertical="center"/>
    </xf>
    <xf borderId="62" fillId="0" fontId="10" numFmtId="0" xfId="0" applyAlignment="1" applyBorder="1" applyFont="1">
      <alignment horizontal="center"/>
    </xf>
    <xf borderId="63" fillId="0" fontId="13" numFmtId="168" xfId="0" applyBorder="1" applyFont="1" applyNumberFormat="1"/>
    <xf borderId="64" fillId="0" fontId="3" numFmtId="0" xfId="0" applyAlignment="1" applyBorder="1" applyFont="1">
      <alignment horizontal="center" vertical="center"/>
    </xf>
    <xf borderId="65" fillId="0" fontId="3" numFmtId="168" xfId="0" applyBorder="1" applyFont="1" applyNumberFormat="1"/>
    <xf borderId="65" fillId="6" fontId="3" numFmtId="168" xfId="0" applyBorder="1" applyFont="1" applyNumberFormat="1"/>
    <xf borderId="65" fillId="0" fontId="25" numFmtId="168" xfId="0" applyBorder="1" applyFont="1" applyNumberFormat="1"/>
    <xf borderId="65" fillId="0" fontId="13" numFmtId="168" xfId="0" applyBorder="1" applyFont="1" applyNumberFormat="1"/>
    <xf borderId="66" fillId="0" fontId="29" numFmtId="0" xfId="0" applyBorder="1" applyFont="1"/>
    <xf borderId="3" fillId="0" fontId="13" numFmtId="168" xfId="0" applyBorder="1" applyFont="1" applyNumberFormat="1"/>
    <xf borderId="67" fillId="0" fontId="29" numFmtId="0" xfId="0" applyBorder="1" applyFont="1"/>
    <xf borderId="43" fillId="2" fontId="25" numFmtId="0" xfId="0" applyAlignment="1" applyBorder="1" applyFont="1">
      <alignment horizontal="center" vertical="center"/>
    </xf>
    <xf borderId="59" fillId="7" fontId="27" numFmtId="168" xfId="0" applyBorder="1" applyFont="1" applyNumberFormat="1"/>
    <xf borderId="50" fillId="0" fontId="3" numFmtId="168" xfId="0" applyBorder="1" applyFont="1" applyNumberFormat="1"/>
    <xf borderId="62" fillId="0" fontId="13" numFmtId="168" xfId="0" applyBorder="1" applyFont="1" applyNumberFormat="1"/>
    <xf borderId="23" fillId="0" fontId="13" numFmtId="168" xfId="0" applyBorder="1" applyFont="1" applyNumberFormat="1"/>
    <xf borderId="23" fillId="6" fontId="13" numFmtId="168" xfId="0" applyBorder="1" applyFont="1" applyNumberFormat="1"/>
    <xf borderId="23" fillId="0" fontId="47" numFmtId="168" xfId="0" applyBorder="1" applyFont="1" applyNumberFormat="1"/>
    <xf borderId="23" fillId="0" fontId="3" numFmtId="168" xfId="0" applyBorder="1" applyFont="1" applyNumberFormat="1"/>
    <xf borderId="23" fillId="7" fontId="27" numFmtId="168" xfId="0" applyBorder="1" applyFont="1" applyNumberFormat="1"/>
    <xf borderId="68" fillId="0" fontId="12" numFmtId="0" xfId="0" applyAlignment="1" applyBorder="1" applyFont="1">
      <alignment horizontal="center" vertical="center"/>
    </xf>
    <xf borderId="59" fillId="0" fontId="25" numFmtId="168" xfId="0" applyBorder="1" applyFont="1" applyNumberFormat="1"/>
    <xf borderId="59" fillId="5" fontId="25" numFmtId="168" xfId="0" applyBorder="1" applyFont="1" applyNumberFormat="1"/>
    <xf borderId="50" fillId="0" fontId="25" numFmtId="168" xfId="0" applyBorder="1" applyFont="1" applyNumberFormat="1"/>
    <xf borderId="27" fillId="0" fontId="13" numFmtId="168" xfId="0" applyBorder="1" applyFont="1" applyNumberFormat="1"/>
    <xf borderId="23" fillId="0" fontId="25" numFmtId="168" xfId="0" applyBorder="1" applyFont="1" applyNumberFormat="1"/>
    <xf borderId="19" fillId="0" fontId="3" numFmtId="0" xfId="0" applyAlignment="1" applyBorder="1" applyFont="1">
      <alignment horizontal="center"/>
    </xf>
    <xf borderId="1" fillId="0" fontId="1" numFmtId="171" xfId="0" applyAlignment="1" applyBorder="1" applyFont="1" applyNumberFormat="1">
      <alignment horizontal="center" vertical="center"/>
    </xf>
    <xf borderId="59" fillId="5" fontId="3" numFmtId="168" xfId="0" applyBorder="1" applyFont="1" applyNumberFormat="1"/>
    <xf borderId="41" fillId="2" fontId="25" numFmtId="0" xfId="0" applyAlignment="1" applyBorder="1" applyFont="1">
      <alignment horizontal="center" vertical="center"/>
    </xf>
    <xf borderId="5" fillId="0" fontId="12" numFmtId="0" xfId="0" applyAlignment="1" applyBorder="1" applyFont="1">
      <alignment horizontal="center" vertical="bottom"/>
    </xf>
    <xf borderId="5" fillId="0" fontId="12" numFmtId="168" xfId="0" applyAlignment="1" applyBorder="1" applyFont="1" applyNumberFormat="1">
      <alignment horizontal="right" vertical="bottom"/>
    </xf>
    <xf borderId="59" fillId="2" fontId="47" numFmtId="168" xfId="0" applyBorder="1" applyFont="1" applyNumberFormat="1"/>
    <xf borderId="3" fillId="2" fontId="17" numFmtId="168" xfId="0" applyBorder="1" applyFont="1" applyNumberFormat="1"/>
    <xf borderId="9" fillId="0" fontId="5" numFmtId="164" xfId="0" applyBorder="1" applyFont="1" applyNumberFormat="1"/>
    <xf borderId="69" fillId="2" fontId="17" numFmtId="168" xfId="0" applyBorder="1" applyFont="1" applyNumberFormat="1"/>
    <xf borderId="69" fillId="2" fontId="25" numFmtId="168" xfId="0" applyBorder="1" applyFont="1" applyNumberFormat="1"/>
    <xf borderId="69" fillId="6" fontId="25" numFmtId="168" xfId="0" applyBorder="1" applyFont="1" applyNumberFormat="1"/>
    <xf borderId="19" fillId="0" fontId="4" numFmtId="164" xfId="0" applyBorder="1" applyFont="1" applyNumberFormat="1"/>
    <xf borderId="0" fillId="0" fontId="3" numFmtId="165" xfId="0" applyAlignment="1" applyFont="1" applyNumberFormat="1">
      <alignment horizontal="center" vertical="center"/>
    </xf>
    <xf borderId="0" fillId="0" fontId="12" numFmtId="0" xfId="0" applyAlignment="1" applyFont="1">
      <alignment horizontal="center" vertical="center"/>
    </xf>
    <xf borderId="0" fillId="0" fontId="24" numFmtId="164" xfId="0" applyAlignment="1" applyFont="1" applyNumberFormat="1">
      <alignment horizontal="center"/>
    </xf>
    <xf borderId="23" fillId="0" fontId="6" numFmtId="0" xfId="0" applyAlignment="1" applyBorder="1" applyFont="1">
      <alignment horizontal="center" vertical="center"/>
    </xf>
    <xf borderId="5" fillId="0" fontId="11" numFmtId="164" xfId="0" applyAlignment="1" applyBorder="1" applyFont="1" applyNumberFormat="1">
      <alignment horizontal="right" vertical="center"/>
    </xf>
    <xf borderId="5" fillId="0" fontId="31" numFmtId="164" xfId="0" applyBorder="1" applyFont="1" applyNumberFormat="1"/>
    <xf borderId="23" fillId="0" fontId="62" numFmtId="164" xfId="0" applyAlignment="1" applyBorder="1" applyFont="1" applyNumberFormat="1">
      <alignment horizontal="center"/>
    </xf>
    <xf borderId="5" fillId="0" fontId="63" numFmtId="164" xfId="0" applyBorder="1" applyFont="1" applyNumberFormat="1"/>
    <xf borderId="5" fillId="0" fontId="53" numFmtId="164" xfId="0" applyBorder="1" applyFont="1" applyNumberFormat="1"/>
    <xf borderId="23" fillId="13" fontId="10" numFmtId="0" xfId="0" applyAlignment="1" applyBorder="1" applyFont="1">
      <alignment horizontal="center"/>
    </xf>
    <xf borderId="23" fillId="3" fontId="64" numFmtId="0" xfId="0" applyAlignment="1" applyBorder="1" applyFont="1">
      <alignment horizontal="center"/>
    </xf>
    <xf borderId="5" fillId="6" fontId="5" numFmtId="164" xfId="0" applyBorder="1" applyFont="1" applyNumberFormat="1"/>
    <xf borderId="0" fillId="2" fontId="59" numFmtId="0" xfId="0" applyAlignment="1" applyFont="1">
      <alignment horizontal="center"/>
    </xf>
    <xf borderId="58" fillId="2" fontId="60" numFmtId="165" xfId="0" applyAlignment="1" applyBorder="1" applyFont="1" applyNumberFormat="1">
      <alignment horizontal="center" vertical="center"/>
    </xf>
    <xf borderId="70" fillId="0" fontId="60" numFmtId="0" xfId="0" applyAlignment="1" applyBorder="1" applyFont="1">
      <alignment horizontal="center" vertical="center"/>
    </xf>
    <xf borderId="12" fillId="0" fontId="10" numFmtId="164" xfId="0" applyAlignment="1" applyBorder="1" applyFont="1" applyNumberFormat="1">
      <alignment horizontal="center"/>
    </xf>
    <xf borderId="5" fillId="0" fontId="10" numFmtId="164" xfId="0" applyAlignment="1" applyBorder="1" applyFont="1" applyNumberFormat="1">
      <alignment horizontal="center"/>
    </xf>
    <xf borderId="71" fillId="0" fontId="3" numFmtId="0" xfId="0" applyAlignment="1" applyBorder="1" applyFont="1">
      <alignment horizontal="center" vertical="center"/>
    </xf>
    <xf borderId="12" fillId="0" fontId="4" numFmtId="164" xfId="0" applyBorder="1" applyFont="1" applyNumberFormat="1"/>
    <xf borderId="8" fillId="0" fontId="4" numFmtId="164" xfId="0" applyBorder="1" applyFont="1" applyNumberFormat="1"/>
    <xf borderId="59" fillId="2" fontId="12" numFmtId="168" xfId="0" applyBorder="1" applyFont="1" applyNumberFormat="1"/>
    <xf borderId="72" fillId="0" fontId="3" numFmtId="0" xfId="0" applyAlignment="1" applyBorder="1" applyFont="1">
      <alignment horizontal="center" vertical="center"/>
    </xf>
    <xf borderId="8" fillId="0" fontId="10" numFmtId="164" xfId="0" applyBorder="1" applyFont="1" applyNumberFormat="1"/>
    <xf borderId="73" fillId="0" fontId="10" numFmtId="0" xfId="0" applyAlignment="1" applyBorder="1" applyFont="1">
      <alignment horizontal="center" vertical="center"/>
    </xf>
    <xf borderId="68" fillId="0" fontId="12" numFmtId="0" xfId="0" applyAlignment="1" applyBorder="1" applyFont="1">
      <alignment horizontal="center" shrinkToFit="0" vertical="center" wrapText="1"/>
    </xf>
    <xf borderId="8" fillId="0" fontId="29" numFmtId="0" xfId="0" applyBorder="1" applyFont="1"/>
    <xf borderId="18" fillId="0" fontId="29" numFmtId="0" xfId="0" applyBorder="1" applyFont="1"/>
    <xf borderId="65" fillId="2" fontId="3" numFmtId="168" xfId="0" applyBorder="1" applyFont="1" applyNumberFormat="1"/>
    <xf borderId="23" fillId="0" fontId="3" numFmtId="0" xfId="0" applyAlignment="1" applyBorder="1" applyFont="1">
      <alignment horizontal="center" vertical="center"/>
    </xf>
    <xf borderId="74" fillId="2" fontId="3" numFmtId="168" xfId="0" applyBorder="1" applyFont="1" applyNumberFormat="1"/>
    <xf borderId="71" fillId="0" fontId="12" numFmtId="0" xfId="0" applyAlignment="1" applyBorder="1" applyFont="1">
      <alignment horizontal="center" vertical="center"/>
    </xf>
    <xf borderId="60" fillId="2" fontId="3" numFmtId="168" xfId="0" applyBorder="1" applyFont="1" applyNumberFormat="1"/>
    <xf borderId="62" fillId="2" fontId="13" numFmtId="168" xfId="0" applyBorder="1" applyFont="1" applyNumberFormat="1"/>
    <xf borderId="23" fillId="9" fontId="20" numFmtId="168" xfId="0" applyBorder="1" applyFont="1" applyNumberFormat="1"/>
    <xf borderId="43" fillId="2" fontId="13" numFmtId="0" xfId="0" applyAlignment="1" applyBorder="1" applyFont="1">
      <alignment horizontal="center" vertical="center"/>
    </xf>
    <xf borderId="23" fillId="2" fontId="27" numFmtId="168" xfId="0" applyBorder="1" applyFont="1" applyNumberFormat="1"/>
    <xf borderId="43" fillId="0" fontId="12" numFmtId="0" xfId="0" applyAlignment="1" applyBorder="1" applyFont="1">
      <alignment horizontal="center" vertical="center"/>
    </xf>
    <xf borderId="68" fillId="2" fontId="12" numFmtId="0" xfId="0" applyAlignment="1" applyBorder="1" applyFont="1">
      <alignment horizontal="center" vertical="center"/>
    </xf>
    <xf borderId="50" fillId="2" fontId="25" numFmtId="168" xfId="0" applyBorder="1" applyFont="1" applyNumberFormat="1"/>
    <xf borderId="68" fillId="0" fontId="11" numFmtId="168" xfId="0" applyAlignment="1" applyBorder="1" applyFont="1" applyNumberFormat="1">
      <alignment vertical="center"/>
    </xf>
    <xf borderId="5" fillId="0" fontId="12" numFmtId="168" xfId="0" applyAlignment="1" applyBorder="1" applyFont="1" applyNumberFormat="1">
      <alignment vertical="center"/>
    </xf>
    <xf borderId="59" fillId="6" fontId="30" numFmtId="168" xfId="0" applyBorder="1" applyFont="1" applyNumberFormat="1"/>
    <xf borderId="5" fillId="0" fontId="10" numFmtId="0" xfId="0" applyAlignment="1" applyBorder="1" applyFont="1">
      <alignment horizontal="center" vertical="center"/>
    </xf>
    <xf borderId="1" fillId="2" fontId="1" numFmtId="0" xfId="0" applyAlignment="1" applyBorder="1" applyFont="1">
      <alignment horizontal="center" vertical="center"/>
    </xf>
    <xf borderId="8" fillId="0" fontId="5" numFmtId="164" xfId="0" applyBorder="1" applyFont="1" applyNumberFormat="1"/>
    <xf borderId="5" fillId="15" fontId="13" numFmtId="0" xfId="0" applyAlignment="1" applyBorder="1" applyFont="1">
      <alignment horizontal="center" shrinkToFit="0" wrapText="1"/>
    </xf>
    <xf borderId="18" fillId="0" fontId="4" numFmtId="164" xfId="0" applyBorder="1" applyFont="1" applyNumberFormat="1"/>
    <xf borderId="0" fillId="0" fontId="4" numFmtId="0" xfId="0" applyAlignment="1" applyFont="1">
      <alignment horizontal="right"/>
    </xf>
    <xf borderId="0" fillId="0" fontId="63" numFmtId="164" xfId="0" applyFont="1" applyNumberFormat="1"/>
    <xf borderId="5" fillId="0" fontId="65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0.88"/>
    <col customWidth="1" min="2" max="2" width="32.88"/>
    <col customWidth="1" min="3" max="3" width="12.5"/>
    <col customWidth="1" min="4" max="4" width="11.63"/>
    <col customWidth="1" min="5" max="5" width="12.75"/>
    <col customWidth="1" min="6" max="6" width="14.25"/>
    <col customWidth="1" min="7" max="7" width="34.75"/>
    <col customWidth="1" min="8" max="8" width="19.13"/>
    <col customWidth="1" min="9" max="9" width="17.63"/>
    <col customWidth="1" min="10" max="10" width="46.0"/>
    <col customWidth="1" min="11" max="11" width="18.63"/>
    <col customWidth="1" min="12" max="12" width="15.25"/>
    <col customWidth="1" min="13" max="13" width="16.63"/>
    <col customWidth="1" min="14" max="14" width="15.88"/>
    <col customWidth="1" min="15" max="15" width="39.25"/>
  </cols>
  <sheetData>
    <row r="1">
      <c r="A1" s="1" t="s">
        <v>0</v>
      </c>
      <c r="K1" s="2"/>
      <c r="L1" s="2"/>
      <c r="M1" s="2"/>
      <c r="N1" s="3"/>
    </row>
    <row r="2">
      <c r="A2" s="4"/>
      <c r="B2" s="5"/>
      <c r="C2" s="6"/>
      <c r="D2" s="7"/>
      <c r="E2" s="8"/>
      <c r="F2" s="8"/>
      <c r="G2" s="5"/>
      <c r="H2" s="9"/>
      <c r="I2" s="9"/>
      <c r="J2" s="10"/>
      <c r="K2" s="2"/>
      <c r="L2" s="2"/>
      <c r="M2" s="2"/>
      <c r="N2" s="3"/>
    </row>
    <row r="3">
      <c r="A3" s="11" t="s">
        <v>1</v>
      </c>
      <c r="B3" s="12" t="s">
        <v>2</v>
      </c>
      <c r="C3" s="13" t="s">
        <v>3</v>
      </c>
      <c r="D3" s="14" t="s">
        <v>4</v>
      </c>
      <c r="E3" s="13" t="s">
        <v>5</v>
      </c>
      <c r="F3" s="13" t="s">
        <v>6</v>
      </c>
      <c r="G3" s="12" t="s">
        <v>7</v>
      </c>
      <c r="H3" s="15" t="s">
        <v>8</v>
      </c>
      <c r="I3" s="16" t="s">
        <v>9</v>
      </c>
      <c r="J3" s="17" t="s">
        <v>10</v>
      </c>
      <c r="K3" s="18" t="s">
        <v>11</v>
      </c>
      <c r="L3" s="19" t="s">
        <v>12</v>
      </c>
      <c r="M3" s="20" t="s">
        <v>13</v>
      </c>
      <c r="N3" s="21" t="s">
        <v>14</v>
      </c>
    </row>
    <row r="4">
      <c r="A4" s="22"/>
      <c r="B4" s="23">
        <v>52314.0</v>
      </c>
      <c r="C4" s="24">
        <v>4.0</v>
      </c>
      <c r="D4" s="25">
        <v>0.16666666666666666</v>
      </c>
      <c r="E4" s="26"/>
      <c r="F4" s="27"/>
      <c r="G4" s="28" t="s">
        <v>15</v>
      </c>
      <c r="H4" s="29">
        <f>77*2</f>
        <v>154</v>
      </c>
      <c r="I4" s="30">
        <v>-635.17</v>
      </c>
      <c r="J4" s="31"/>
      <c r="K4" s="32"/>
      <c r="L4" s="33"/>
      <c r="M4" s="33"/>
      <c r="N4" s="34"/>
    </row>
    <row r="5">
      <c r="A5" s="35"/>
      <c r="B5" s="36">
        <v>56650.0</v>
      </c>
      <c r="C5" s="24">
        <v>3.0</v>
      </c>
      <c r="D5" s="37">
        <v>0.21180555555555555</v>
      </c>
      <c r="E5" s="27"/>
      <c r="F5" s="27"/>
      <c r="G5" s="28" t="s">
        <v>16</v>
      </c>
      <c r="H5" s="29">
        <v>77.0</v>
      </c>
      <c r="I5" s="29">
        <f t="shared" ref="I5:I9" si="1">I4+H4</f>
        <v>-481.17</v>
      </c>
      <c r="J5" s="38"/>
      <c r="K5" s="32"/>
      <c r="L5" s="33"/>
      <c r="M5" s="33"/>
      <c r="N5" s="34"/>
    </row>
    <row r="6">
      <c r="A6" s="35"/>
      <c r="B6" s="36">
        <v>55411.0</v>
      </c>
      <c r="C6" s="24">
        <v>2.0</v>
      </c>
      <c r="D6" s="26">
        <v>0.3715277777777778</v>
      </c>
      <c r="E6" s="27"/>
      <c r="F6" s="27"/>
      <c r="G6" s="28" t="s">
        <v>17</v>
      </c>
      <c r="H6" s="29">
        <v>103.0</v>
      </c>
      <c r="I6" s="29">
        <f t="shared" si="1"/>
        <v>-404.17</v>
      </c>
      <c r="J6" s="39"/>
      <c r="K6" s="40"/>
      <c r="L6" s="41"/>
      <c r="M6" s="33"/>
      <c r="N6" s="34"/>
    </row>
    <row r="7">
      <c r="A7" s="35"/>
      <c r="B7" s="42"/>
      <c r="C7" s="24"/>
      <c r="D7" s="27"/>
      <c r="E7" s="27"/>
      <c r="F7" s="27"/>
      <c r="G7" s="28"/>
      <c r="H7" s="29">
        <v>0.0</v>
      </c>
      <c r="I7" s="29">
        <f t="shared" si="1"/>
        <v>-301.17</v>
      </c>
      <c r="J7" s="43"/>
      <c r="K7" s="40"/>
      <c r="L7" s="41"/>
      <c r="M7" s="33"/>
      <c r="N7" s="34"/>
    </row>
    <row r="8">
      <c r="A8" s="35"/>
      <c r="B8" s="36">
        <v>55750.0</v>
      </c>
      <c r="C8" s="24">
        <v>3.0</v>
      </c>
      <c r="D8" s="27">
        <v>0.6006944444444444</v>
      </c>
      <c r="E8" s="27"/>
      <c r="F8" s="27"/>
      <c r="G8" s="28" t="s">
        <v>18</v>
      </c>
      <c r="H8" s="29">
        <v>77.0</v>
      </c>
      <c r="I8" s="29">
        <f t="shared" si="1"/>
        <v>-301.17</v>
      </c>
      <c r="J8" s="39">
        <v>1.0</v>
      </c>
      <c r="K8" s="40"/>
      <c r="L8" s="41"/>
      <c r="M8" s="33"/>
      <c r="N8" s="34"/>
    </row>
    <row r="9">
      <c r="A9" s="35"/>
      <c r="B9" s="36"/>
      <c r="C9" s="24"/>
      <c r="D9" s="27"/>
      <c r="E9" s="27"/>
      <c r="F9" s="27"/>
      <c r="G9" s="28"/>
      <c r="H9" s="44">
        <f>SUM(H4:H8)</f>
        <v>411</v>
      </c>
      <c r="I9" s="45">
        <f t="shared" si="1"/>
        <v>-224.17</v>
      </c>
      <c r="J9" s="39"/>
      <c r="K9" s="46">
        <f t="shared" ref="K9:L9" si="2">H9</f>
        <v>411</v>
      </c>
      <c r="L9" s="47">
        <f t="shared" si="2"/>
        <v>-224.17</v>
      </c>
      <c r="M9" s="33"/>
      <c r="N9" s="34"/>
    </row>
    <row r="10">
      <c r="A10" s="35">
        <v>45901.0</v>
      </c>
      <c r="B10" s="36"/>
      <c r="C10" s="24"/>
      <c r="D10" s="27"/>
      <c r="E10" s="27"/>
      <c r="F10" s="27"/>
      <c r="G10" s="28"/>
      <c r="H10" s="29"/>
      <c r="I10" s="29"/>
      <c r="J10" s="39"/>
      <c r="K10" s="40"/>
      <c r="L10" s="41"/>
      <c r="M10" s="33"/>
      <c r="N10" s="34"/>
    </row>
    <row r="11">
      <c r="A11" s="35"/>
      <c r="B11" s="36"/>
      <c r="C11" s="24"/>
      <c r="D11" s="27"/>
      <c r="E11" s="27"/>
      <c r="F11" s="27"/>
      <c r="G11" s="28"/>
      <c r="H11" s="29"/>
      <c r="I11" s="45"/>
      <c r="J11" s="38"/>
      <c r="K11" s="32"/>
      <c r="L11" s="33"/>
      <c r="M11" s="33"/>
      <c r="N11" s="34"/>
    </row>
    <row r="12">
      <c r="A12" s="35"/>
      <c r="B12" s="48" t="s">
        <v>19</v>
      </c>
      <c r="C12" s="49" t="s">
        <v>20</v>
      </c>
      <c r="D12" s="25">
        <v>0.16666666666666666</v>
      </c>
      <c r="E12" s="27"/>
      <c r="F12" s="27"/>
      <c r="G12" s="28" t="s">
        <v>21</v>
      </c>
      <c r="H12" s="29">
        <f>44*4</f>
        <v>176</v>
      </c>
      <c r="I12" s="30">
        <v>-635.17</v>
      </c>
      <c r="J12" s="50" t="s">
        <v>22</v>
      </c>
      <c r="K12" s="32"/>
      <c r="L12" s="33"/>
      <c r="M12" s="33"/>
      <c r="N12" s="34"/>
    </row>
    <row r="13">
      <c r="A13" s="35"/>
      <c r="B13" s="36">
        <v>57160.0</v>
      </c>
      <c r="C13" s="24">
        <v>2.0</v>
      </c>
      <c r="D13" s="51">
        <v>0.25</v>
      </c>
      <c r="E13" s="51"/>
      <c r="F13" s="51"/>
      <c r="G13" s="52" t="s">
        <v>18</v>
      </c>
      <c r="H13" s="29">
        <v>77.0</v>
      </c>
      <c r="I13" s="53">
        <f t="shared" ref="I13:I18" si="3">I12+H12</f>
        <v>-459.17</v>
      </c>
      <c r="J13" s="54"/>
      <c r="K13" s="32"/>
      <c r="L13" s="33"/>
      <c r="M13" s="33"/>
      <c r="N13" s="34"/>
    </row>
    <row r="14">
      <c r="A14" s="35"/>
      <c r="B14" s="36">
        <v>55268.0</v>
      </c>
      <c r="C14" s="24">
        <v>2.0</v>
      </c>
      <c r="D14" s="27">
        <v>0.375</v>
      </c>
      <c r="E14" s="55"/>
      <c r="F14" s="55"/>
      <c r="G14" s="56" t="s">
        <v>23</v>
      </c>
      <c r="H14" s="29">
        <v>77.0</v>
      </c>
      <c r="I14" s="53">
        <f t="shared" si="3"/>
        <v>-382.17</v>
      </c>
      <c r="J14" s="39"/>
      <c r="K14" s="32"/>
      <c r="L14" s="33"/>
      <c r="M14" s="33"/>
      <c r="N14" s="34"/>
    </row>
    <row r="15">
      <c r="A15" s="35"/>
      <c r="B15" s="36">
        <v>57467.0</v>
      </c>
      <c r="C15" s="24">
        <v>2.0</v>
      </c>
      <c r="D15" s="27">
        <v>0.4479166666666667</v>
      </c>
      <c r="E15" s="27"/>
      <c r="F15" s="27"/>
      <c r="G15" s="28" t="s">
        <v>16</v>
      </c>
      <c r="H15" s="29">
        <v>77.0</v>
      </c>
      <c r="I15" s="53">
        <f t="shared" si="3"/>
        <v>-305.17</v>
      </c>
      <c r="J15" s="39">
        <v>2.0</v>
      </c>
      <c r="K15" s="32"/>
      <c r="L15" s="33"/>
      <c r="M15" s="33"/>
      <c r="N15" s="34"/>
    </row>
    <row r="16">
      <c r="A16" s="35"/>
      <c r="B16" s="57" t="s">
        <v>24</v>
      </c>
      <c r="C16" s="58">
        <v>3.0</v>
      </c>
      <c r="D16" s="59">
        <v>0.5520833333333334</v>
      </c>
      <c r="E16" s="59"/>
      <c r="F16" s="59"/>
      <c r="G16" s="60" t="s">
        <v>23</v>
      </c>
      <c r="H16" s="61">
        <f>77*2</f>
        <v>154</v>
      </c>
      <c r="I16" s="53">
        <f t="shared" si="3"/>
        <v>-228.17</v>
      </c>
      <c r="J16" s="39"/>
      <c r="K16" s="32"/>
      <c r="L16" s="33"/>
      <c r="M16" s="62"/>
      <c r="N16" s="63"/>
    </row>
    <row r="17">
      <c r="A17" s="35"/>
      <c r="B17" s="64">
        <v>49758.0</v>
      </c>
      <c r="C17" s="65">
        <v>2.0</v>
      </c>
      <c r="D17" s="66">
        <v>0.6041666666666666</v>
      </c>
      <c r="E17" s="66"/>
      <c r="F17" s="66"/>
      <c r="G17" s="67" t="s">
        <v>25</v>
      </c>
      <c r="H17" s="68">
        <v>63.0</v>
      </c>
      <c r="I17" s="53">
        <f t="shared" si="3"/>
        <v>-74.17</v>
      </c>
      <c r="J17" s="43"/>
      <c r="K17" s="32"/>
      <c r="L17" s="33"/>
      <c r="M17" s="33"/>
      <c r="N17" s="34"/>
    </row>
    <row r="18">
      <c r="A18" s="35"/>
      <c r="B18" s="57"/>
      <c r="C18" s="58"/>
      <c r="D18" s="59"/>
      <c r="E18" s="59"/>
      <c r="F18" s="59"/>
      <c r="G18" s="60"/>
      <c r="H18" s="69">
        <f>SUM(H12:H17)</f>
        <v>624</v>
      </c>
      <c r="I18" s="70">
        <f t="shared" si="3"/>
        <v>-11.17</v>
      </c>
      <c r="J18" s="39"/>
      <c r="K18" s="32"/>
      <c r="L18" s="33"/>
      <c r="M18" s="71">
        <f t="shared" ref="M18:N18" si="4">H18</f>
        <v>624</v>
      </c>
      <c r="N18" s="72">
        <f t="shared" si="4"/>
        <v>-11.17</v>
      </c>
    </row>
    <row r="19">
      <c r="A19" s="73"/>
      <c r="B19" s="74"/>
      <c r="C19" s="75"/>
      <c r="D19" s="76"/>
      <c r="E19" s="76"/>
      <c r="F19" s="76"/>
      <c r="G19" s="77"/>
      <c r="H19" s="78"/>
      <c r="I19" s="44"/>
      <c r="J19" s="79"/>
      <c r="K19" s="80"/>
      <c r="L19" s="81"/>
      <c r="M19" s="81"/>
      <c r="N19" s="82"/>
    </row>
    <row r="20">
      <c r="A20" s="83"/>
      <c r="B20" s="84">
        <v>50097.0</v>
      </c>
      <c r="C20" s="85">
        <v>3.0</v>
      </c>
      <c r="D20" s="86">
        <v>0.22569444444444445</v>
      </c>
      <c r="E20" s="86"/>
      <c r="F20" s="86"/>
      <c r="G20" s="87" t="s">
        <v>26</v>
      </c>
      <c r="H20" s="88">
        <v>77.0</v>
      </c>
      <c r="I20" s="30">
        <v>-635.17</v>
      </c>
      <c r="J20" s="89"/>
      <c r="K20" s="32"/>
      <c r="L20" s="33"/>
      <c r="M20" s="33"/>
      <c r="N20" s="34"/>
    </row>
    <row r="21" ht="15.75" customHeight="1">
      <c r="A21" s="35"/>
      <c r="B21" s="90" t="s">
        <v>27</v>
      </c>
      <c r="C21" s="91">
        <v>5.0</v>
      </c>
      <c r="D21" s="92">
        <v>0.3333333333333333</v>
      </c>
      <c r="E21" s="92"/>
      <c r="F21" s="92"/>
      <c r="G21" s="93" t="s">
        <v>28</v>
      </c>
      <c r="H21" s="94">
        <v>509.0</v>
      </c>
      <c r="I21" s="95">
        <f t="shared" ref="I21:I23" si="5">H20+I20</f>
        <v>-558.17</v>
      </c>
      <c r="J21" s="38"/>
      <c r="K21" s="32"/>
      <c r="L21" s="33"/>
      <c r="M21" s="33"/>
      <c r="N21" s="34"/>
    </row>
    <row r="22" ht="15.75" customHeight="1">
      <c r="A22" s="35"/>
      <c r="B22" s="96">
        <v>57400.0</v>
      </c>
      <c r="C22" s="49">
        <v>2.0</v>
      </c>
      <c r="D22" s="55">
        <v>0.5868055555555556</v>
      </c>
      <c r="E22" s="55"/>
      <c r="F22" s="55"/>
      <c r="G22" s="56" t="s">
        <v>29</v>
      </c>
      <c r="H22" s="97">
        <v>77.0</v>
      </c>
      <c r="I22" s="95">
        <f t="shared" si="5"/>
        <v>-49.17</v>
      </c>
      <c r="J22" s="38"/>
      <c r="K22" s="32"/>
      <c r="L22" s="33"/>
      <c r="M22" s="33"/>
      <c r="N22" s="34"/>
    </row>
    <row r="23" ht="15.75" customHeight="1">
      <c r="A23" s="35"/>
      <c r="B23" s="96"/>
      <c r="C23" s="49"/>
      <c r="D23" s="55"/>
      <c r="E23" s="55"/>
      <c r="F23" s="55"/>
      <c r="G23" s="56"/>
      <c r="H23" s="98">
        <v>663.0</v>
      </c>
      <c r="I23" s="99">
        <f t="shared" si="5"/>
        <v>27.83</v>
      </c>
      <c r="J23" s="38"/>
      <c r="K23" s="32"/>
      <c r="L23" s="33"/>
      <c r="M23" s="33"/>
      <c r="N23" s="34"/>
    </row>
    <row r="24" ht="15.75" customHeight="1">
      <c r="A24" s="35"/>
      <c r="B24" s="96"/>
      <c r="C24" s="49"/>
      <c r="D24" s="55"/>
      <c r="E24" s="55"/>
      <c r="F24" s="55"/>
      <c r="G24" s="56"/>
      <c r="H24" s="98"/>
      <c r="I24" s="100"/>
      <c r="J24" s="39">
        <v>1.0</v>
      </c>
      <c r="K24" s="101">
        <f t="shared" ref="K24:L24" si="6">K9+H23</f>
        <v>1074</v>
      </c>
      <c r="L24" s="102">
        <f t="shared" si="6"/>
        <v>-196.34</v>
      </c>
      <c r="M24" s="33"/>
      <c r="N24" s="34"/>
    </row>
    <row r="25" ht="15.75" customHeight="1">
      <c r="A25" s="35"/>
      <c r="B25" s="103"/>
      <c r="C25" s="104"/>
      <c r="D25" s="105"/>
      <c r="E25" s="105"/>
      <c r="F25" s="105"/>
      <c r="G25" s="106"/>
      <c r="H25" s="107"/>
      <c r="I25" s="108"/>
      <c r="J25" s="39"/>
      <c r="K25" s="32"/>
      <c r="L25" s="33"/>
      <c r="M25" s="33"/>
      <c r="N25" s="34"/>
    </row>
    <row r="26" ht="15.75" customHeight="1">
      <c r="A26" s="35">
        <v>45902.0</v>
      </c>
      <c r="B26" s="109">
        <v>52539.0</v>
      </c>
      <c r="C26" s="52">
        <v>2.0</v>
      </c>
      <c r="D26" s="51">
        <v>0.3333333333333333</v>
      </c>
      <c r="E26" s="110" t="s">
        <v>30</v>
      </c>
      <c r="F26" s="110" t="s">
        <v>31</v>
      </c>
      <c r="G26" s="52" t="s">
        <v>32</v>
      </c>
      <c r="H26" s="111">
        <v>77.0</v>
      </c>
      <c r="I26" s="111">
        <v>-635.17</v>
      </c>
      <c r="J26" s="38"/>
      <c r="K26" s="32"/>
      <c r="L26" s="33"/>
      <c r="M26" s="33"/>
      <c r="N26" s="34"/>
    </row>
    <row r="27" ht="15.75" customHeight="1">
      <c r="A27" s="35"/>
      <c r="B27" s="109" t="s">
        <v>33</v>
      </c>
      <c r="C27" s="52">
        <v>5.0</v>
      </c>
      <c r="D27" s="51">
        <v>0.4236111111111111</v>
      </c>
      <c r="E27" s="112"/>
      <c r="F27" s="112"/>
      <c r="G27" s="113" t="s">
        <v>34</v>
      </c>
      <c r="H27" s="111">
        <f>77*3</f>
        <v>231</v>
      </c>
      <c r="I27" s="111">
        <f t="shared" ref="I27:I29" si="7">H26+I26</f>
        <v>-558.17</v>
      </c>
      <c r="J27" s="114" t="s">
        <v>35</v>
      </c>
      <c r="K27" s="32"/>
      <c r="L27" s="33"/>
      <c r="M27" s="33"/>
      <c r="N27" s="34"/>
    </row>
    <row r="28" ht="15.75" customHeight="1">
      <c r="A28" s="35"/>
      <c r="B28" s="109">
        <v>55560.0</v>
      </c>
      <c r="C28" s="52">
        <v>1.0</v>
      </c>
      <c r="D28" s="51">
        <v>0.5833333333333334</v>
      </c>
      <c r="E28" s="115"/>
      <c r="F28" s="115"/>
      <c r="G28" s="52" t="s">
        <v>36</v>
      </c>
      <c r="H28" s="111">
        <v>170.0</v>
      </c>
      <c r="I28" s="111">
        <f t="shared" si="7"/>
        <v>-327.17</v>
      </c>
      <c r="J28" s="54"/>
      <c r="K28" s="32"/>
      <c r="L28" s="33"/>
      <c r="M28" s="33"/>
      <c r="N28" s="34"/>
    </row>
    <row r="29" ht="15.75" customHeight="1">
      <c r="A29" s="35"/>
      <c r="B29" s="36"/>
      <c r="C29" s="24"/>
      <c r="D29" s="27"/>
      <c r="E29" s="55"/>
      <c r="F29" s="55"/>
      <c r="G29" s="56"/>
      <c r="H29" s="116">
        <f>SUM(H26:H28)</f>
        <v>478</v>
      </c>
      <c r="I29" s="117">
        <f t="shared" si="7"/>
        <v>-157.17</v>
      </c>
      <c r="J29" s="39"/>
      <c r="K29" s="32"/>
      <c r="L29" s="33"/>
      <c r="M29" s="33"/>
      <c r="N29" s="34"/>
    </row>
    <row r="30" ht="15.75" customHeight="1">
      <c r="A30" s="35"/>
      <c r="B30" s="36"/>
      <c r="C30" s="24"/>
      <c r="D30" s="27"/>
      <c r="E30" s="27"/>
      <c r="F30" s="27"/>
      <c r="G30" s="28"/>
      <c r="H30" s="29"/>
      <c r="I30" s="118"/>
      <c r="J30" s="39">
        <v>2.0</v>
      </c>
      <c r="K30" s="32"/>
      <c r="L30" s="33"/>
      <c r="M30" s="33"/>
      <c r="N30" s="34"/>
    </row>
    <row r="31" ht="15.75" customHeight="1">
      <c r="A31" s="35"/>
      <c r="B31" s="57"/>
      <c r="C31" s="58"/>
      <c r="D31" s="59"/>
      <c r="E31" s="59"/>
      <c r="F31" s="59"/>
      <c r="G31" s="60"/>
      <c r="H31" s="69"/>
      <c r="I31" s="119"/>
      <c r="J31" s="39"/>
      <c r="K31" s="32"/>
      <c r="L31" s="33"/>
      <c r="M31" s="120">
        <f t="shared" ref="M31:N31" si="8">M18+H29</f>
        <v>1102</v>
      </c>
      <c r="N31" s="72">
        <f t="shared" si="8"/>
        <v>-168.34</v>
      </c>
    </row>
    <row r="32" ht="15.75" customHeight="1">
      <c r="A32" s="35"/>
      <c r="B32" s="57"/>
      <c r="C32" s="58"/>
      <c r="D32" s="59"/>
      <c r="E32" s="59"/>
      <c r="F32" s="59"/>
      <c r="G32" s="60"/>
      <c r="H32" s="69"/>
      <c r="I32" s="121"/>
      <c r="J32" s="39"/>
      <c r="K32" s="32"/>
      <c r="L32" s="33"/>
      <c r="M32" s="33"/>
      <c r="N32" s="34"/>
    </row>
    <row r="33" ht="15.75" customHeight="1">
      <c r="A33" s="73"/>
      <c r="B33" s="74"/>
      <c r="C33" s="75"/>
      <c r="D33" s="76"/>
      <c r="E33" s="76"/>
      <c r="F33" s="76"/>
      <c r="G33" s="77"/>
      <c r="H33" s="78"/>
      <c r="I33" s="122"/>
      <c r="J33" s="79"/>
      <c r="K33" s="80"/>
      <c r="L33" s="81"/>
      <c r="M33" s="81"/>
      <c r="N33" s="82"/>
    </row>
    <row r="34" ht="15.75" customHeight="1">
      <c r="A34" s="83"/>
      <c r="B34" s="123">
        <v>56223.0</v>
      </c>
      <c r="C34" s="124">
        <v>4.0</v>
      </c>
      <c r="D34" s="86">
        <v>0.28125</v>
      </c>
      <c r="E34" s="86"/>
      <c r="F34" s="86"/>
      <c r="G34" s="87" t="s">
        <v>37</v>
      </c>
      <c r="H34" s="125">
        <v>154.0</v>
      </c>
      <c r="I34" s="30">
        <v>-635.17</v>
      </c>
      <c r="J34" s="126"/>
      <c r="K34" s="32"/>
      <c r="L34" s="33"/>
      <c r="M34" s="33"/>
      <c r="N34" s="34"/>
    </row>
    <row r="35" ht="15.75" customHeight="1">
      <c r="A35" s="35"/>
      <c r="B35" s="36">
        <v>52827.0</v>
      </c>
      <c r="C35" s="24">
        <v>6.0</v>
      </c>
      <c r="D35" s="27">
        <v>0.40625</v>
      </c>
      <c r="E35" s="27"/>
      <c r="F35" s="27"/>
      <c r="G35" s="28" t="s">
        <v>38</v>
      </c>
      <c r="H35" s="29">
        <v>310.0</v>
      </c>
      <c r="I35" s="127">
        <v>-481.17</v>
      </c>
      <c r="J35" s="39">
        <v>1.0</v>
      </c>
      <c r="K35" s="32"/>
      <c r="L35" s="33"/>
      <c r="M35" s="33"/>
      <c r="N35" s="34"/>
    </row>
    <row r="36" ht="15.75" customHeight="1">
      <c r="A36" s="35"/>
      <c r="B36" s="36">
        <v>53957.0</v>
      </c>
      <c r="C36" s="24">
        <v>2.0</v>
      </c>
      <c r="D36" s="27">
        <v>0.5347222222222222</v>
      </c>
      <c r="E36" s="27"/>
      <c r="F36" s="27"/>
      <c r="G36" s="28" t="s">
        <v>39</v>
      </c>
      <c r="H36" s="29">
        <v>81.0</v>
      </c>
      <c r="I36" s="127">
        <v>-171.17</v>
      </c>
      <c r="J36" s="39"/>
      <c r="K36" s="32"/>
      <c r="L36" s="33"/>
      <c r="M36" s="33"/>
      <c r="N36" s="34"/>
    </row>
    <row r="37" ht="15.75" customHeight="1">
      <c r="A37" s="35"/>
      <c r="B37" s="36">
        <v>56775.0</v>
      </c>
      <c r="C37" s="24">
        <v>2.0</v>
      </c>
      <c r="D37" s="128">
        <v>0.6527777777777778</v>
      </c>
      <c r="E37" s="27"/>
      <c r="F37" s="27"/>
      <c r="G37" s="28" t="s">
        <v>40</v>
      </c>
      <c r="H37" s="29">
        <v>103.0</v>
      </c>
      <c r="I37" s="127">
        <v>-90.17</v>
      </c>
      <c r="J37" s="129" t="s">
        <v>41</v>
      </c>
      <c r="K37" s="101">
        <f t="shared" ref="K37:L37" si="9">K24+H38</f>
        <v>1722</v>
      </c>
      <c r="L37" s="102">
        <f t="shared" si="9"/>
        <v>-183.51</v>
      </c>
      <c r="M37" s="33"/>
      <c r="N37" s="34"/>
    </row>
    <row r="38" ht="15.75" customHeight="1">
      <c r="A38" s="35"/>
      <c r="B38" s="36"/>
      <c r="C38" s="24"/>
      <c r="D38" s="27"/>
      <c r="E38" s="27"/>
      <c r="F38" s="27"/>
      <c r="G38" s="28"/>
      <c r="H38" s="116">
        <v>648.0</v>
      </c>
      <c r="I38" s="130">
        <v>12.83</v>
      </c>
      <c r="J38" s="39"/>
      <c r="K38" s="32"/>
      <c r="L38" s="33"/>
      <c r="M38" s="33"/>
      <c r="N38" s="34"/>
    </row>
    <row r="39" ht="15.75" customHeight="1">
      <c r="A39" s="35"/>
      <c r="B39" s="36"/>
      <c r="C39" s="24"/>
      <c r="D39" s="27"/>
      <c r="E39" s="27"/>
      <c r="F39" s="27"/>
      <c r="G39" s="28"/>
      <c r="H39" s="116"/>
      <c r="I39" s="108"/>
      <c r="J39" s="39"/>
      <c r="K39" s="32"/>
      <c r="L39" s="33"/>
      <c r="M39" s="33"/>
      <c r="N39" s="34"/>
    </row>
    <row r="40" ht="15.75" customHeight="1">
      <c r="A40" s="35"/>
      <c r="B40" s="36"/>
      <c r="C40" s="24"/>
      <c r="D40" s="27"/>
      <c r="E40" s="27"/>
      <c r="F40" s="27"/>
      <c r="G40" s="28"/>
      <c r="H40" s="29"/>
      <c r="I40" s="127"/>
      <c r="J40" s="131"/>
      <c r="K40" s="32"/>
      <c r="L40" s="33"/>
      <c r="M40" s="33"/>
      <c r="N40" s="34"/>
    </row>
    <row r="41" ht="15.75" customHeight="1">
      <c r="A41" s="35"/>
      <c r="B41" s="36">
        <v>54184.0</v>
      </c>
      <c r="C41" s="24">
        <v>2.0</v>
      </c>
      <c r="D41" s="27">
        <v>0.28125</v>
      </c>
      <c r="E41" s="27"/>
      <c r="F41" s="27"/>
      <c r="G41" s="28" t="s">
        <v>29</v>
      </c>
      <c r="H41" s="29">
        <v>77.0</v>
      </c>
      <c r="I41" s="53">
        <v>-635.17</v>
      </c>
      <c r="J41" s="114"/>
      <c r="K41" s="32"/>
      <c r="L41" s="33"/>
      <c r="M41" s="33"/>
      <c r="N41" s="34"/>
    </row>
    <row r="42" ht="15.75" customHeight="1">
      <c r="A42" s="35">
        <v>45903.0</v>
      </c>
      <c r="B42" s="36">
        <v>52928.0</v>
      </c>
      <c r="C42" s="24">
        <v>2.0</v>
      </c>
      <c r="D42" s="27">
        <v>0.3645833333333333</v>
      </c>
      <c r="E42" s="27"/>
      <c r="F42" s="27"/>
      <c r="G42" s="28" t="s">
        <v>42</v>
      </c>
      <c r="H42" s="29">
        <v>63.0</v>
      </c>
      <c r="I42" s="127">
        <f t="shared" ref="I42:I46" si="10">H41+I41</f>
        <v>-558.17</v>
      </c>
      <c r="J42" s="39"/>
      <c r="K42" s="32"/>
      <c r="L42" s="33"/>
      <c r="M42" s="33"/>
      <c r="N42" s="34"/>
    </row>
    <row r="43" ht="15.75" customHeight="1">
      <c r="A43" s="35"/>
      <c r="B43" s="36">
        <v>57759.0</v>
      </c>
      <c r="C43" s="24">
        <v>2.0</v>
      </c>
      <c r="D43" s="27">
        <v>0.4270833333333333</v>
      </c>
      <c r="E43" s="27"/>
      <c r="F43" s="27"/>
      <c r="G43" s="28" t="s">
        <v>40</v>
      </c>
      <c r="H43" s="29">
        <v>103.0</v>
      </c>
      <c r="I43" s="127">
        <f t="shared" si="10"/>
        <v>-495.17</v>
      </c>
      <c r="J43" s="39"/>
      <c r="K43" s="32"/>
      <c r="L43" s="33"/>
      <c r="M43" s="33"/>
      <c r="N43" s="34"/>
    </row>
    <row r="44" ht="15.75" customHeight="1">
      <c r="A44" s="35"/>
      <c r="B44" s="36">
        <v>57206.0</v>
      </c>
      <c r="C44" s="24">
        <v>2.0</v>
      </c>
      <c r="D44" s="27">
        <v>0.5277777777777778</v>
      </c>
      <c r="E44" s="27"/>
      <c r="F44" s="27"/>
      <c r="G44" s="28" t="s">
        <v>43</v>
      </c>
      <c r="H44" s="29">
        <v>77.0</v>
      </c>
      <c r="I44" s="127">
        <f t="shared" si="10"/>
        <v>-392.17</v>
      </c>
      <c r="J44" s="39">
        <v>2.0</v>
      </c>
      <c r="K44" s="32"/>
      <c r="L44" s="33"/>
      <c r="M44" s="33"/>
      <c r="N44" s="34"/>
    </row>
    <row r="45" ht="15.75" customHeight="1">
      <c r="A45" s="35"/>
      <c r="B45" s="36">
        <v>56425.0</v>
      </c>
      <c r="C45" s="24">
        <v>3.0</v>
      </c>
      <c r="D45" s="128">
        <v>0.6527777777777778</v>
      </c>
      <c r="E45" s="27"/>
      <c r="F45" s="27"/>
      <c r="G45" s="28" t="s">
        <v>43</v>
      </c>
      <c r="H45" s="29">
        <v>77.0</v>
      </c>
      <c r="I45" s="127">
        <f t="shared" si="10"/>
        <v>-315.17</v>
      </c>
      <c r="J45" s="129" t="s">
        <v>41</v>
      </c>
      <c r="K45" s="32"/>
      <c r="L45" s="33"/>
      <c r="M45" s="33"/>
      <c r="N45" s="34"/>
    </row>
    <row r="46" ht="15.75" customHeight="1">
      <c r="A46" s="35"/>
      <c r="B46" s="36"/>
      <c r="C46" s="24"/>
      <c r="D46" s="27"/>
      <c r="E46" s="27"/>
      <c r="F46" s="27"/>
      <c r="G46" s="28"/>
      <c r="H46" s="70">
        <f>SUM(H41:H45)</f>
        <v>397</v>
      </c>
      <c r="I46" s="132">
        <f t="shared" si="10"/>
        <v>-238.17</v>
      </c>
      <c r="J46" s="39"/>
      <c r="K46" s="32"/>
      <c r="L46" s="33"/>
      <c r="M46" s="120">
        <f t="shared" ref="M46:N46" si="11">M31+H46</f>
        <v>1499</v>
      </c>
      <c r="N46" s="72">
        <f t="shared" si="11"/>
        <v>-406.51</v>
      </c>
    </row>
    <row r="47" ht="15.75" customHeight="1">
      <c r="A47" s="35"/>
      <c r="B47" s="36"/>
      <c r="C47" s="24"/>
      <c r="D47" s="27"/>
      <c r="E47" s="27"/>
      <c r="F47" s="27"/>
      <c r="G47" s="28"/>
      <c r="H47" s="29"/>
      <c r="I47" s="127"/>
      <c r="J47" s="39"/>
      <c r="K47" s="32"/>
      <c r="L47" s="33"/>
      <c r="M47" s="33"/>
      <c r="N47" s="34"/>
    </row>
    <row r="48" ht="15.75" customHeight="1">
      <c r="A48" s="73"/>
      <c r="B48" s="133"/>
      <c r="C48" s="134"/>
      <c r="D48" s="135"/>
      <c r="E48" s="135"/>
      <c r="F48" s="135"/>
      <c r="G48" s="136"/>
      <c r="H48" s="137"/>
      <c r="I48" s="138"/>
      <c r="J48" s="39"/>
      <c r="K48" s="80"/>
      <c r="L48" s="81"/>
      <c r="M48" s="81"/>
      <c r="N48" s="82"/>
    </row>
    <row r="49" ht="15.75" customHeight="1">
      <c r="A49" s="83"/>
      <c r="B49" s="139">
        <v>56260.0</v>
      </c>
      <c r="C49" s="140">
        <v>4.0</v>
      </c>
      <c r="D49" s="141">
        <v>0.3368055555555556</v>
      </c>
      <c r="E49" s="141"/>
      <c r="F49" s="141"/>
      <c r="G49" s="142" t="s">
        <v>44</v>
      </c>
      <c r="H49" s="143"/>
      <c r="I49" s="144">
        <v>-635.17</v>
      </c>
      <c r="J49" s="145" t="s">
        <v>45</v>
      </c>
      <c r="K49" s="146"/>
      <c r="L49" s="147"/>
      <c r="M49" s="147"/>
      <c r="N49" s="63"/>
    </row>
    <row r="50" ht="15.75" customHeight="1">
      <c r="A50" s="35"/>
      <c r="B50" s="36">
        <v>57740.0</v>
      </c>
      <c r="C50" s="24">
        <v>5.0</v>
      </c>
      <c r="D50" s="26">
        <v>0.4444444444444444</v>
      </c>
      <c r="E50" s="27"/>
      <c r="F50" s="27"/>
      <c r="G50" s="28" t="s">
        <v>32</v>
      </c>
      <c r="H50" s="29">
        <v>310.0</v>
      </c>
      <c r="I50" s="148">
        <f t="shared" ref="I50:I54" si="12">I49+H49</f>
        <v>-635.17</v>
      </c>
      <c r="J50" s="38"/>
      <c r="K50" s="32"/>
      <c r="L50" s="33"/>
      <c r="M50" s="33"/>
      <c r="N50" s="34"/>
    </row>
    <row r="51" ht="15.75" customHeight="1">
      <c r="A51" s="35"/>
      <c r="B51" s="36">
        <v>57891.0</v>
      </c>
      <c r="C51" s="24">
        <v>10.0</v>
      </c>
      <c r="D51" s="27">
        <v>0.4826388888888889</v>
      </c>
      <c r="E51" s="27"/>
      <c r="F51" s="27"/>
      <c r="G51" s="28" t="s">
        <v>46</v>
      </c>
      <c r="H51" s="29">
        <v>310.0</v>
      </c>
      <c r="I51" s="148">
        <f t="shared" si="12"/>
        <v>-325.17</v>
      </c>
      <c r="J51" s="38"/>
      <c r="K51" s="32"/>
      <c r="L51" s="33"/>
      <c r="M51" s="33"/>
      <c r="N51" s="34"/>
    </row>
    <row r="52" ht="15.75" customHeight="1">
      <c r="A52" s="35"/>
      <c r="B52" s="149">
        <v>52756.0</v>
      </c>
      <c r="C52" s="24">
        <v>2.0</v>
      </c>
      <c r="D52" s="27">
        <v>0.5729166666666666</v>
      </c>
      <c r="E52" s="27"/>
      <c r="F52" s="27"/>
      <c r="G52" s="28" t="s">
        <v>47</v>
      </c>
      <c r="H52" s="29">
        <v>77.0</v>
      </c>
      <c r="I52" s="148">
        <f t="shared" si="12"/>
        <v>-15.17</v>
      </c>
      <c r="J52" s="39"/>
      <c r="K52" s="32"/>
      <c r="L52" s="33"/>
      <c r="M52" s="33"/>
      <c r="N52" s="34"/>
    </row>
    <row r="53" ht="15.75" customHeight="1">
      <c r="A53" s="35"/>
      <c r="B53" s="36">
        <v>56234.0</v>
      </c>
      <c r="C53" s="24">
        <v>5.0</v>
      </c>
      <c r="D53" s="27">
        <v>0.7013888888888888</v>
      </c>
      <c r="E53" s="27"/>
      <c r="F53" s="27"/>
      <c r="G53" s="28" t="s">
        <v>44</v>
      </c>
      <c r="H53" s="29">
        <v>310.0</v>
      </c>
      <c r="I53" s="148">
        <f t="shared" si="12"/>
        <v>61.83</v>
      </c>
      <c r="J53" s="39">
        <v>1.0</v>
      </c>
      <c r="K53" s="32"/>
      <c r="L53" s="33"/>
      <c r="M53" s="33"/>
      <c r="N53" s="34"/>
    </row>
    <row r="54" ht="15.75" customHeight="1">
      <c r="A54" s="35"/>
      <c r="B54" s="103"/>
      <c r="C54" s="104"/>
      <c r="D54" s="105"/>
      <c r="E54" s="105"/>
      <c r="F54" s="105"/>
      <c r="G54" s="106"/>
      <c r="H54" s="116">
        <f>SUM(H49:H53)</f>
        <v>1007</v>
      </c>
      <c r="I54" s="150">
        <f t="shared" si="12"/>
        <v>371.83</v>
      </c>
      <c r="J54" s="39"/>
      <c r="K54" s="151">
        <f t="shared" ref="K54:L54" si="13">K37+H54</f>
        <v>2729</v>
      </c>
      <c r="L54" s="152">
        <f t="shared" si="13"/>
        <v>188.32</v>
      </c>
      <c r="M54" s="33"/>
      <c r="N54" s="34"/>
      <c r="O54" s="153" t="s">
        <v>48</v>
      </c>
    </row>
    <row r="55" ht="15.75" customHeight="1">
      <c r="A55" s="35"/>
      <c r="B55" s="36"/>
      <c r="C55" s="24"/>
      <c r="D55" s="27"/>
      <c r="E55" s="27"/>
      <c r="F55" s="27"/>
      <c r="G55" s="28"/>
      <c r="H55" s="29"/>
      <c r="I55" s="148"/>
      <c r="J55" s="154"/>
      <c r="K55" s="32"/>
      <c r="L55" s="33"/>
      <c r="M55" s="33"/>
      <c r="N55" s="34"/>
    </row>
    <row r="56" ht="15.75" customHeight="1">
      <c r="A56" s="35">
        <v>45904.0</v>
      </c>
      <c r="B56" s="36">
        <v>57531.0</v>
      </c>
      <c r="C56" s="24">
        <v>2.0</v>
      </c>
      <c r="D56" s="26">
        <v>0.5208333333333334</v>
      </c>
      <c r="E56" s="27"/>
      <c r="F56" s="27"/>
      <c r="G56" s="28" t="s">
        <v>32</v>
      </c>
      <c r="H56" s="29">
        <v>77.0</v>
      </c>
      <c r="I56" s="53">
        <v>-635.17</v>
      </c>
      <c r="J56" s="39"/>
      <c r="K56" s="32"/>
      <c r="L56" s="33"/>
      <c r="M56" s="33"/>
      <c r="N56" s="34"/>
    </row>
    <row r="57" ht="15.75" customHeight="1">
      <c r="A57" s="35"/>
      <c r="B57" s="36" t="s">
        <v>49</v>
      </c>
      <c r="C57" s="24">
        <v>5.0</v>
      </c>
      <c r="D57" s="27">
        <v>0.625</v>
      </c>
      <c r="E57" s="27"/>
      <c r="F57" s="27"/>
      <c r="G57" s="28" t="s">
        <v>50</v>
      </c>
      <c r="H57" s="29">
        <f>77*2</f>
        <v>154</v>
      </c>
      <c r="I57" s="127">
        <f t="shared" ref="I57:I60" si="14">I56+H56</f>
        <v>-558.17</v>
      </c>
      <c r="J57" s="39"/>
      <c r="K57" s="155"/>
      <c r="L57" s="156"/>
      <c r="M57" s="33"/>
      <c r="N57" s="34"/>
    </row>
    <row r="58" ht="15.75" customHeight="1">
      <c r="A58" s="35"/>
      <c r="B58" s="36" t="s">
        <v>51</v>
      </c>
      <c r="C58" s="24">
        <v>2.0</v>
      </c>
      <c r="D58" s="26">
        <v>0.6875</v>
      </c>
      <c r="E58" s="27"/>
      <c r="F58" s="27"/>
      <c r="G58" s="28" t="s">
        <v>52</v>
      </c>
      <c r="H58" s="29">
        <f>44*2</f>
        <v>88</v>
      </c>
      <c r="I58" s="127">
        <f t="shared" si="14"/>
        <v>-404.17</v>
      </c>
      <c r="J58" s="39"/>
      <c r="K58" s="32"/>
      <c r="L58" s="33"/>
      <c r="M58" s="33"/>
      <c r="N58" s="34"/>
    </row>
    <row r="59" ht="15.75" customHeight="1">
      <c r="A59" s="35"/>
      <c r="B59" s="36">
        <v>57891.0</v>
      </c>
      <c r="C59" s="24">
        <v>10.0</v>
      </c>
      <c r="D59" s="27">
        <v>0.7708333333333334</v>
      </c>
      <c r="E59" s="27"/>
      <c r="F59" s="27"/>
      <c r="G59" s="28" t="s">
        <v>53</v>
      </c>
      <c r="H59" s="29">
        <v>707.0</v>
      </c>
      <c r="I59" s="127">
        <f t="shared" si="14"/>
        <v>-316.17</v>
      </c>
      <c r="J59" s="39">
        <v>2.0</v>
      </c>
      <c r="K59" s="32"/>
      <c r="L59" s="33"/>
      <c r="M59" s="33"/>
      <c r="N59" s="34"/>
    </row>
    <row r="60" ht="15.75" customHeight="1">
      <c r="A60" s="35"/>
      <c r="B60" s="36"/>
      <c r="C60" s="24"/>
      <c r="D60" s="28"/>
      <c r="E60" s="27"/>
      <c r="F60" s="27"/>
      <c r="G60" s="28"/>
      <c r="H60" s="116">
        <f>SUM(H56:H59)</f>
        <v>1026</v>
      </c>
      <c r="I60" s="130">
        <f t="shared" si="14"/>
        <v>390.83</v>
      </c>
      <c r="J60" s="39"/>
      <c r="K60" s="32"/>
      <c r="L60" s="33"/>
      <c r="M60" s="120">
        <f t="shared" ref="M60:N60" si="15">M46+H60</f>
        <v>2525</v>
      </c>
      <c r="N60" s="72">
        <f t="shared" si="15"/>
        <v>-15.68</v>
      </c>
    </row>
    <row r="61" ht="15.75" customHeight="1">
      <c r="A61" s="35"/>
      <c r="B61" s="36"/>
      <c r="C61" s="24"/>
      <c r="D61" s="27"/>
      <c r="E61" s="27"/>
      <c r="F61" s="27"/>
      <c r="G61" s="28"/>
      <c r="H61" s="29"/>
      <c r="I61" s="108"/>
      <c r="J61" s="39"/>
      <c r="K61" s="32"/>
      <c r="L61" s="33"/>
      <c r="M61" s="33"/>
      <c r="N61" s="34"/>
    </row>
    <row r="62" ht="15.75" customHeight="1">
      <c r="A62" s="73"/>
      <c r="B62" s="74"/>
      <c r="C62" s="75"/>
      <c r="D62" s="76"/>
      <c r="E62" s="76"/>
      <c r="F62" s="76"/>
      <c r="G62" s="77"/>
      <c r="H62" s="78"/>
      <c r="I62" s="100"/>
      <c r="J62" s="79"/>
      <c r="K62" s="80"/>
      <c r="L62" s="81"/>
      <c r="M62" s="81"/>
      <c r="N62" s="82"/>
    </row>
    <row r="63" ht="15.75" customHeight="1">
      <c r="A63" s="83"/>
      <c r="B63" s="157" t="s">
        <v>54</v>
      </c>
      <c r="C63" s="124">
        <v>11.0</v>
      </c>
      <c r="D63" s="86">
        <v>0.2326388888888889</v>
      </c>
      <c r="E63" s="158"/>
      <c r="F63" s="158"/>
      <c r="G63" s="28" t="s">
        <v>55</v>
      </c>
      <c r="H63" s="125">
        <v>310.0</v>
      </c>
      <c r="I63" s="30">
        <v>-635.17</v>
      </c>
      <c r="J63" s="89"/>
      <c r="K63" s="32"/>
      <c r="L63" s="33"/>
      <c r="M63" s="33"/>
      <c r="N63" s="34"/>
    </row>
    <row r="64" ht="15.75" customHeight="1">
      <c r="A64" s="35"/>
      <c r="B64" s="159">
        <v>57891.0</v>
      </c>
      <c r="C64" s="24">
        <v>10.0</v>
      </c>
      <c r="D64" s="26">
        <v>0.375</v>
      </c>
      <c r="E64" s="27"/>
      <c r="F64" s="27"/>
      <c r="G64" s="28" t="s">
        <v>56</v>
      </c>
      <c r="H64" s="29">
        <v>310.0</v>
      </c>
      <c r="I64" s="53">
        <v>-325.17</v>
      </c>
      <c r="J64" s="38"/>
      <c r="K64" s="32"/>
      <c r="L64" s="33"/>
      <c r="M64" s="33"/>
      <c r="N64" s="34"/>
    </row>
    <row r="65" ht="15.75" customHeight="1">
      <c r="A65" s="35"/>
      <c r="B65" s="159">
        <v>56922.0</v>
      </c>
      <c r="C65" s="24">
        <v>4.0</v>
      </c>
      <c r="D65" s="27">
        <v>0.5034722222222222</v>
      </c>
      <c r="E65" s="27"/>
      <c r="F65" s="27"/>
      <c r="G65" s="28" t="s">
        <v>55</v>
      </c>
      <c r="H65" s="29">
        <v>154.0</v>
      </c>
      <c r="I65" s="53">
        <v>-15.17</v>
      </c>
      <c r="J65" s="39"/>
      <c r="K65" s="32"/>
      <c r="L65" s="33"/>
      <c r="M65" s="33"/>
      <c r="N65" s="34"/>
    </row>
    <row r="66" ht="15.75" customHeight="1">
      <c r="A66" s="35"/>
      <c r="B66" s="159">
        <v>56471.0</v>
      </c>
      <c r="C66" s="24">
        <v>2.0</v>
      </c>
      <c r="D66" s="27">
        <v>0.6284722222222222</v>
      </c>
      <c r="E66" s="27"/>
      <c r="F66" s="27"/>
      <c r="G66" s="28" t="s">
        <v>55</v>
      </c>
      <c r="H66" s="29">
        <v>77.0</v>
      </c>
      <c r="I66" s="53">
        <v>138.83</v>
      </c>
      <c r="J66" s="39">
        <v>1.0</v>
      </c>
      <c r="K66" s="32"/>
      <c r="L66" s="33"/>
      <c r="M66" s="33"/>
      <c r="N66" s="34"/>
    </row>
    <row r="67" ht="15.75" customHeight="1">
      <c r="A67" s="35"/>
      <c r="B67" s="159"/>
      <c r="C67" s="24"/>
      <c r="D67" s="27"/>
      <c r="E67" s="27"/>
      <c r="F67" s="27"/>
      <c r="G67" s="28"/>
      <c r="H67" s="116">
        <f>SUM(H63:H66)</f>
        <v>851</v>
      </c>
      <c r="I67" s="160">
        <v>215.83</v>
      </c>
      <c r="J67" s="38"/>
      <c r="K67" s="101">
        <f t="shared" ref="K67:L67" si="16">K54+H67</f>
        <v>3580</v>
      </c>
      <c r="L67" s="120">
        <f t="shared" si="16"/>
        <v>404.15</v>
      </c>
      <c r="M67" s="33"/>
      <c r="N67" s="34"/>
    </row>
    <row r="68" ht="15.75" customHeight="1">
      <c r="A68" s="35"/>
      <c r="B68" s="106"/>
      <c r="C68" s="104"/>
      <c r="D68" s="105"/>
      <c r="E68" s="105"/>
      <c r="F68" s="105"/>
      <c r="G68" s="106"/>
      <c r="H68" s="107"/>
      <c r="J68" s="154"/>
      <c r="K68" s="32"/>
      <c r="L68" s="33"/>
      <c r="M68" s="33"/>
      <c r="N68" s="34"/>
    </row>
    <row r="69" ht="15.75" customHeight="1">
      <c r="A69" s="35">
        <v>45905.0</v>
      </c>
      <c r="B69" s="28" t="s">
        <v>57</v>
      </c>
      <c r="C69" s="24">
        <v>11.0</v>
      </c>
      <c r="D69" s="27">
        <v>0.2326388888888889</v>
      </c>
      <c r="E69" s="27"/>
      <c r="F69" s="27"/>
      <c r="G69" s="28" t="s">
        <v>55</v>
      </c>
      <c r="H69" s="29">
        <v>310.0</v>
      </c>
      <c r="I69" s="30">
        <v>-635.17</v>
      </c>
      <c r="J69" s="114"/>
      <c r="K69" s="32"/>
      <c r="L69" s="33"/>
      <c r="M69" s="33"/>
      <c r="N69" s="34"/>
    </row>
    <row r="70" ht="15.75" customHeight="1">
      <c r="A70" s="35"/>
      <c r="B70" s="28">
        <v>50985.0</v>
      </c>
      <c r="C70" s="24">
        <v>2.0</v>
      </c>
      <c r="D70" s="161">
        <v>0.3541666666666667</v>
      </c>
      <c r="E70" s="27"/>
      <c r="F70" s="27"/>
      <c r="G70" s="28" t="s">
        <v>58</v>
      </c>
      <c r="H70" s="29">
        <v>77.0</v>
      </c>
      <c r="I70" s="53">
        <v>-325.17</v>
      </c>
      <c r="J70" s="162" t="s">
        <v>59</v>
      </c>
      <c r="K70" s="32"/>
      <c r="L70" s="33"/>
      <c r="M70" s="33"/>
      <c r="N70" s="34"/>
    </row>
    <row r="71" ht="15.75" customHeight="1">
      <c r="A71" s="35"/>
      <c r="B71" s="28" t="s">
        <v>60</v>
      </c>
      <c r="C71" s="24">
        <v>8.0</v>
      </c>
      <c r="D71" s="27">
        <v>0.4722222222222222</v>
      </c>
      <c r="E71" s="27"/>
      <c r="F71" s="27"/>
      <c r="G71" s="28" t="s">
        <v>55</v>
      </c>
      <c r="H71" s="29">
        <v>308.0</v>
      </c>
      <c r="I71" s="53">
        <v>-248.17</v>
      </c>
      <c r="J71" s="39"/>
      <c r="K71" s="32"/>
      <c r="L71" s="33"/>
      <c r="M71" s="33"/>
      <c r="N71" s="34"/>
    </row>
    <row r="72" ht="15.75" customHeight="1">
      <c r="A72" s="35"/>
      <c r="B72" s="28">
        <v>49710.0</v>
      </c>
      <c r="C72" s="24">
        <v>3.0</v>
      </c>
      <c r="D72" s="27">
        <v>0.5625</v>
      </c>
      <c r="E72" s="27"/>
      <c r="F72" s="27"/>
      <c r="G72" s="28" t="s">
        <v>61</v>
      </c>
      <c r="H72" s="29">
        <v>77.0</v>
      </c>
      <c r="I72" s="53">
        <v>59.83</v>
      </c>
      <c r="J72" s="39"/>
      <c r="K72" s="32"/>
      <c r="L72" s="33"/>
      <c r="M72" s="33"/>
      <c r="N72" s="34"/>
    </row>
    <row r="73" ht="15.75" customHeight="1">
      <c r="A73" s="35"/>
      <c r="B73" s="28"/>
      <c r="C73" s="24"/>
      <c r="D73" s="27"/>
      <c r="E73" s="27"/>
      <c r="F73" s="27"/>
      <c r="G73" s="28"/>
      <c r="H73" s="116">
        <f>SUM(H69:H72)</f>
        <v>772</v>
      </c>
      <c r="I73" s="160">
        <v>136.83</v>
      </c>
      <c r="J73" s="39">
        <v>2.0</v>
      </c>
      <c r="K73" s="32"/>
      <c r="L73" s="33"/>
      <c r="M73" s="120">
        <f t="shared" ref="M73:N73" si="17">M60+H73</f>
        <v>3297</v>
      </c>
      <c r="N73" s="34">
        <f t="shared" si="17"/>
        <v>121.15</v>
      </c>
    </row>
    <row r="74" ht="15.75" customHeight="1">
      <c r="A74" s="35"/>
      <c r="B74" s="28"/>
      <c r="C74" s="24"/>
      <c r="D74" s="27"/>
      <c r="E74" s="27"/>
      <c r="F74" s="27"/>
      <c r="G74" s="28"/>
      <c r="H74" s="116"/>
      <c r="I74" s="53"/>
      <c r="J74" s="39"/>
      <c r="K74" s="32"/>
      <c r="L74" s="33"/>
      <c r="M74" s="33"/>
      <c r="N74" s="34"/>
    </row>
    <row r="75" ht="15.75" customHeight="1">
      <c r="A75" s="73"/>
      <c r="B75" s="77"/>
      <c r="C75" s="136"/>
      <c r="D75" s="163"/>
      <c r="E75" s="163"/>
      <c r="F75" s="163"/>
      <c r="G75" s="164"/>
      <c r="H75" s="137"/>
      <c r="I75" s="165"/>
      <c r="J75" s="79"/>
      <c r="K75" s="80"/>
      <c r="L75" s="81"/>
      <c r="M75" s="81"/>
      <c r="N75" s="82"/>
    </row>
    <row r="76" ht="15.75" customHeight="1">
      <c r="A76" s="83"/>
      <c r="B76" s="159">
        <v>56373.0</v>
      </c>
      <c r="C76" s="24">
        <v>2.0</v>
      </c>
      <c r="D76" s="27">
        <v>0.3263888888888889</v>
      </c>
      <c r="E76" s="27"/>
      <c r="F76" s="27"/>
      <c r="G76" s="166" t="s">
        <v>62</v>
      </c>
      <c r="H76" s="29">
        <v>0.0</v>
      </c>
      <c r="I76" s="30">
        <v>-635.17</v>
      </c>
      <c r="J76" s="167"/>
      <c r="K76" s="32"/>
      <c r="L76" s="33"/>
      <c r="M76" s="33"/>
      <c r="N76" s="34"/>
    </row>
    <row r="77" ht="15.75" customHeight="1">
      <c r="A77" s="35"/>
      <c r="B77" s="159">
        <v>57739.0</v>
      </c>
      <c r="C77" s="24">
        <v>9.0</v>
      </c>
      <c r="D77" s="27">
        <v>0.3541666666666667</v>
      </c>
      <c r="E77" s="27"/>
      <c r="F77" s="27"/>
      <c r="G77" s="166" t="s">
        <v>63</v>
      </c>
      <c r="H77" s="29">
        <v>707.0</v>
      </c>
      <c r="I77" s="148">
        <f t="shared" ref="I77:I79" si="18">I76+H76</f>
        <v>-635.17</v>
      </c>
      <c r="J77" s="168"/>
      <c r="K77" s="32"/>
      <c r="L77" s="33"/>
      <c r="M77" s="33"/>
      <c r="N77" s="34"/>
    </row>
    <row r="78" ht="15.75" customHeight="1">
      <c r="A78" s="35"/>
      <c r="B78" s="159" t="s">
        <v>64</v>
      </c>
      <c r="C78" s="24">
        <v>9.0</v>
      </c>
      <c r="D78" s="26">
        <v>0.6736111111111112</v>
      </c>
      <c r="E78" s="27"/>
      <c r="F78" s="27"/>
      <c r="G78" s="28" t="s">
        <v>65</v>
      </c>
      <c r="H78" s="29">
        <v>362.0</v>
      </c>
      <c r="I78" s="148">
        <f t="shared" si="18"/>
        <v>71.83</v>
      </c>
      <c r="J78" s="168"/>
      <c r="K78" s="32"/>
      <c r="L78" s="33"/>
      <c r="M78" s="33"/>
      <c r="N78" s="34"/>
    </row>
    <row r="79" ht="15.75" customHeight="1">
      <c r="A79" s="35"/>
      <c r="B79" s="159"/>
      <c r="C79" s="24"/>
      <c r="D79" s="27"/>
      <c r="E79" s="27"/>
      <c r="F79" s="27"/>
      <c r="G79" s="28"/>
      <c r="H79" s="116">
        <f>SUM(H76:H78)</f>
        <v>1069</v>
      </c>
      <c r="I79" s="150">
        <f t="shared" si="18"/>
        <v>433.83</v>
      </c>
      <c r="J79" s="169"/>
      <c r="K79" s="101">
        <f t="shared" ref="K79:L79" si="19">K67+H79</f>
        <v>4649</v>
      </c>
      <c r="L79" s="120">
        <f t="shared" si="19"/>
        <v>837.98</v>
      </c>
      <c r="M79" s="33"/>
      <c r="N79" s="34"/>
    </row>
    <row r="80" ht="15.75" customHeight="1">
      <c r="A80" s="35"/>
      <c r="B80" s="159"/>
      <c r="C80" s="24"/>
      <c r="D80" s="27"/>
      <c r="E80" s="27"/>
      <c r="F80" s="27"/>
      <c r="G80" s="28"/>
      <c r="H80" s="29"/>
      <c r="I80" s="148"/>
      <c r="J80" s="170">
        <v>1.0</v>
      </c>
      <c r="K80" s="32"/>
      <c r="L80" s="33"/>
      <c r="M80" s="33"/>
      <c r="N80" s="34"/>
    </row>
    <row r="81" ht="15.75" customHeight="1">
      <c r="A81" s="35"/>
      <c r="B81" s="159"/>
      <c r="C81" s="24"/>
      <c r="D81" s="27"/>
      <c r="E81" s="27"/>
      <c r="F81" s="27"/>
      <c r="G81" s="28"/>
      <c r="H81" s="116"/>
      <c r="I81" s="171"/>
      <c r="J81" s="168"/>
      <c r="K81" s="32"/>
      <c r="L81" s="33"/>
      <c r="M81" s="33"/>
      <c r="N81" s="34"/>
    </row>
    <row r="82" ht="15.75" customHeight="1">
      <c r="A82" s="35">
        <v>45906.0</v>
      </c>
      <c r="B82" s="159"/>
      <c r="C82" s="24"/>
      <c r="D82" s="27"/>
      <c r="E82" s="27"/>
      <c r="F82" s="27"/>
      <c r="G82" s="28"/>
      <c r="H82" s="116"/>
      <c r="I82" s="171"/>
      <c r="J82" s="169"/>
      <c r="K82" s="32"/>
      <c r="L82" s="33"/>
      <c r="M82" s="33"/>
      <c r="N82" s="34"/>
    </row>
    <row r="83" ht="15.75" customHeight="1">
      <c r="A83" s="35"/>
      <c r="B83" s="28"/>
      <c r="C83" s="24"/>
      <c r="D83" s="27"/>
      <c r="E83" s="105"/>
      <c r="F83" s="105"/>
      <c r="G83" s="28"/>
      <c r="H83" s="107"/>
      <c r="I83" s="172"/>
      <c r="J83" s="169"/>
      <c r="K83" s="32"/>
      <c r="L83" s="33"/>
      <c r="M83" s="33"/>
      <c r="N83" s="34"/>
    </row>
    <row r="84" ht="15.75" customHeight="1">
      <c r="A84" s="35"/>
      <c r="B84" s="106"/>
      <c r="C84" s="104"/>
      <c r="D84" s="105"/>
      <c r="E84" s="105"/>
      <c r="F84" s="105"/>
      <c r="G84" s="106"/>
      <c r="H84" s="173"/>
      <c r="I84" s="174"/>
      <c r="J84" s="169"/>
      <c r="K84" s="32"/>
      <c r="L84" s="33"/>
      <c r="M84" s="33"/>
      <c r="N84" s="34"/>
    </row>
    <row r="85" ht="15.75" customHeight="1">
      <c r="A85" s="35"/>
      <c r="B85" s="175">
        <v>57989.0</v>
      </c>
      <c r="C85" s="24">
        <v>2.0</v>
      </c>
      <c r="D85" s="26">
        <v>0.3854166666666667</v>
      </c>
      <c r="E85" s="27"/>
      <c r="F85" s="176"/>
      <c r="G85" s="28" t="s">
        <v>66</v>
      </c>
      <c r="H85" s="127">
        <v>103.0</v>
      </c>
      <c r="I85" s="53">
        <v>-635.17</v>
      </c>
      <c r="J85" s="177"/>
      <c r="K85" s="155"/>
      <c r="L85" s="156"/>
      <c r="M85" s="33"/>
      <c r="N85" s="34"/>
    </row>
    <row r="86" ht="15.75" customHeight="1">
      <c r="A86" s="35"/>
      <c r="B86" s="28" t="s">
        <v>67</v>
      </c>
      <c r="C86" s="24">
        <v>4.0</v>
      </c>
      <c r="D86" s="26">
        <v>0.4479166666666667</v>
      </c>
      <c r="E86" s="27"/>
      <c r="F86" s="27"/>
      <c r="G86" s="28" t="s">
        <v>68</v>
      </c>
      <c r="H86" s="127">
        <f>44*2</f>
        <v>88</v>
      </c>
      <c r="I86" s="53">
        <f t="shared" ref="I86:I90" si="20">I85+H85</f>
        <v>-532.17</v>
      </c>
      <c r="J86" s="178"/>
      <c r="K86" s="32"/>
      <c r="L86" s="33"/>
      <c r="M86" s="33"/>
      <c r="N86" s="34"/>
    </row>
    <row r="87" ht="15.75" customHeight="1">
      <c r="A87" s="35"/>
      <c r="B87" s="179" t="s">
        <v>69</v>
      </c>
      <c r="C87" s="180">
        <v>11.0</v>
      </c>
      <c r="D87" s="37">
        <v>0.5</v>
      </c>
      <c r="E87" s="37"/>
      <c r="F87" s="37"/>
      <c r="G87" s="179" t="s">
        <v>70</v>
      </c>
      <c r="H87" s="181">
        <v>310.0</v>
      </c>
      <c r="I87" s="53">
        <f t="shared" si="20"/>
        <v>-444.17</v>
      </c>
      <c r="J87" s="182">
        <v>2.0</v>
      </c>
      <c r="K87" s="32"/>
      <c r="L87" s="33"/>
      <c r="M87" s="33"/>
      <c r="N87" s="34"/>
    </row>
    <row r="88" ht="15.75" customHeight="1">
      <c r="A88" s="35"/>
      <c r="B88" s="179" t="s">
        <v>71</v>
      </c>
      <c r="C88" s="180">
        <v>6.0</v>
      </c>
      <c r="D88" s="37">
        <v>0.5763888888888888</v>
      </c>
      <c r="E88" s="37"/>
      <c r="F88" s="37"/>
      <c r="G88" s="23" t="s">
        <v>72</v>
      </c>
      <c r="H88" s="53">
        <f>44+44+81</f>
        <v>169</v>
      </c>
      <c r="I88" s="53">
        <f t="shared" si="20"/>
        <v>-134.17</v>
      </c>
      <c r="J88" s="183"/>
      <c r="K88" s="32"/>
      <c r="L88" s="33"/>
      <c r="M88" s="120">
        <f t="shared" ref="M88:N88" si="21">M73+H90</f>
        <v>4044</v>
      </c>
      <c r="N88" s="34">
        <f t="shared" si="21"/>
        <v>232.98</v>
      </c>
    </row>
    <row r="89" ht="15.75" customHeight="1">
      <c r="A89" s="35"/>
      <c r="B89" s="179">
        <v>56524.0</v>
      </c>
      <c r="C89" s="24">
        <v>2.0</v>
      </c>
      <c r="D89" s="27">
        <v>0.7395833333333334</v>
      </c>
      <c r="E89" s="27"/>
      <c r="F89" s="27"/>
      <c r="G89" s="28" t="s">
        <v>23</v>
      </c>
      <c r="H89" s="29">
        <v>77.0</v>
      </c>
      <c r="I89" s="53">
        <f t="shared" si="20"/>
        <v>34.83</v>
      </c>
      <c r="J89" s="184"/>
      <c r="K89" s="32"/>
      <c r="L89" s="33"/>
      <c r="M89" s="33"/>
      <c r="N89" s="34"/>
    </row>
    <row r="90" ht="15.75" customHeight="1">
      <c r="A90" s="35"/>
      <c r="B90" s="60"/>
      <c r="C90" s="58"/>
      <c r="D90" s="59"/>
      <c r="E90" s="59"/>
      <c r="F90" s="59"/>
      <c r="G90" s="60"/>
      <c r="H90" s="69">
        <f>SUM(H85:H89)</f>
        <v>747</v>
      </c>
      <c r="I90" s="160">
        <f t="shared" si="20"/>
        <v>111.83</v>
      </c>
      <c r="J90" s="185"/>
      <c r="K90" s="32"/>
      <c r="L90" s="33"/>
      <c r="M90" s="33"/>
      <c r="N90" s="34"/>
    </row>
    <row r="91" ht="15.75" customHeight="1">
      <c r="A91" s="73"/>
      <c r="B91" s="77"/>
      <c r="C91" s="75"/>
      <c r="D91" s="76"/>
      <c r="E91" s="76"/>
      <c r="F91" s="76"/>
      <c r="G91" s="77"/>
      <c r="H91" s="78"/>
      <c r="I91" s="44"/>
      <c r="J91" s="79"/>
      <c r="K91" s="80"/>
      <c r="L91" s="81"/>
      <c r="M91" s="81"/>
      <c r="N91" s="82"/>
    </row>
    <row r="92" ht="15.75" customHeight="1">
      <c r="A92" s="83">
        <v>45907.0</v>
      </c>
      <c r="B92" s="28" t="s">
        <v>73</v>
      </c>
      <c r="C92" s="124">
        <v>10.0</v>
      </c>
      <c r="D92" s="186">
        <v>0.24305555555555555</v>
      </c>
      <c r="E92" s="86"/>
      <c r="F92" s="86"/>
      <c r="G92" s="87" t="s">
        <v>74</v>
      </c>
      <c r="H92" s="125">
        <v>310.0</v>
      </c>
      <c r="I92" s="30">
        <v>-635.17</v>
      </c>
      <c r="J92" s="187"/>
      <c r="K92" s="32"/>
      <c r="L92" s="33"/>
      <c r="M92" s="33"/>
      <c r="N92" s="34"/>
    </row>
    <row r="93" ht="15.75" customHeight="1">
      <c r="A93" s="188"/>
      <c r="B93" s="189">
        <v>57339.0</v>
      </c>
      <c r="C93" s="24">
        <v>4.0</v>
      </c>
      <c r="D93" s="27">
        <v>0.3229166666666667</v>
      </c>
      <c r="E93" s="27"/>
      <c r="F93" s="27"/>
      <c r="G93" s="28" t="s">
        <v>75</v>
      </c>
      <c r="H93" s="29">
        <v>310.0</v>
      </c>
      <c r="I93" s="172">
        <f t="shared" ref="I93:I98" si="22">I92+H92</f>
        <v>-325.17</v>
      </c>
      <c r="J93" s="190"/>
      <c r="K93" s="32"/>
      <c r="L93" s="33"/>
      <c r="M93" s="33"/>
      <c r="N93" s="34"/>
    </row>
    <row r="94" ht="15.75" customHeight="1">
      <c r="A94" s="188"/>
      <c r="B94" s="28">
        <v>51072.0</v>
      </c>
      <c r="C94" s="24">
        <v>1.0</v>
      </c>
      <c r="D94" s="27">
        <v>0.375</v>
      </c>
      <c r="E94" s="27"/>
      <c r="F94" s="27"/>
      <c r="G94" s="28" t="s">
        <v>25</v>
      </c>
      <c r="H94" s="29">
        <v>63.0</v>
      </c>
      <c r="I94" s="172">
        <f t="shared" si="22"/>
        <v>-15.17</v>
      </c>
      <c r="J94" s="170" t="s">
        <v>76</v>
      </c>
      <c r="K94" s="32"/>
      <c r="L94" s="33"/>
      <c r="M94" s="33"/>
      <c r="N94" s="34"/>
    </row>
    <row r="95" ht="15.75" customHeight="1">
      <c r="A95" s="188"/>
      <c r="B95" s="28">
        <v>56707.0</v>
      </c>
      <c r="C95" s="24">
        <v>3.0</v>
      </c>
      <c r="D95" s="27">
        <v>0.4270833333333333</v>
      </c>
      <c r="E95" s="27"/>
      <c r="F95" s="27"/>
      <c r="G95" s="28" t="s">
        <v>16</v>
      </c>
      <c r="H95" s="29">
        <v>77.0</v>
      </c>
      <c r="I95" s="172">
        <f t="shared" si="22"/>
        <v>47.83</v>
      </c>
      <c r="J95" s="191"/>
      <c r="K95" s="32"/>
      <c r="L95" s="33"/>
      <c r="M95" s="33"/>
      <c r="N95" s="34"/>
    </row>
    <row r="96" ht="15.75" customHeight="1">
      <c r="A96" s="188"/>
      <c r="B96" s="28">
        <v>56274.0</v>
      </c>
      <c r="C96" s="24">
        <v>2.0</v>
      </c>
      <c r="D96" s="26">
        <v>0.5555555555555556</v>
      </c>
      <c r="E96" s="105"/>
      <c r="F96" s="105"/>
      <c r="G96" s="28" t="s">
        <v>74</v>
      </c>
      <c r="H96" s="29">
        <v>77.0</v>
      </c>
      <c r="I96" s="172">
        <f t="shared" si="22"/>
        <v>124.83</v>
      </c>
      <c r="J96" s="190">
        <v>1.0</v>
      </c>
      <c r="K96" s="101">
        <f t="shared" ref="K96:L96" si="23">K79+H98</f>
        <v>5717</v>
      </c>
      <c r="L96" s="120">
        <f t="shared" si="23"/>
        <v>1270.81</v>
      </c>
      <c r="M96" s="33"/>
      <c r="N96" s="34"/>
    </row>
    <row r="97" ht="15.75" customHeight="1">
      <c r="A97" s="188"/>
      <c r="B97" s="28" t="s">
        <v>77</v>
      </c>
      <c r="C97" s="24">
        <v>7.0</v>
      </c>
      <c r="D97" s="192">
        <v>0.7083333333333334</v>
      </c>
      <c r="E97" s="105"/>
      <c r="F97" s="105"/>
      <c r="G97" s="106" t="s">
        <v>74</v>
      </c>
      <c r="H97" s="29">
        <f>77*3</f>
        <v>231</v>
      </c>
      <c r="I97" s="172">
        <f t="shared" si="22"/>
        <v>201.83</v>
      </c>
      <c r="J97" s="193" t="s">
        <v>78</v>
      </c>
      <c r="K97" s="32"/>
      <c r="L97" s="33"/>
      <c r="M97" s="33"/>
      <c r="N97" s="34"/>
    </row>
    <row r="98" ht="15.75" customHeight="1">
      <c r="A98" s="188"/>
      <c r="B98" s="28"/>
      <c r="C98" s="24"/>
      <c r="D98" s="26"/>
      <c r="E98" s="105"/>
      <c r="F98" s="105"/>
      <c r="G98" s="106"/>
      <c r="H98" s="116">
        <f>SUM(H92:H97)</f>
        <v>1068</v>
      </c>
      <c r="I98" s="194">
        <f t="shared" si="22"/>
        <v>432.83</v>
      </c>
      <c r="J98" s="190"/>
      <c r="K98" s="32"/>
      <c r="L98" s="33"/>
      <c r="M98" s="33"/>
      <c r="N98" s="34"/>
    </row>
    <row r="99" ht="15.75" customHeight="1">
      <c r="A99" s="188"/>
      <c r="B99" s="28"/>
      <c r="C99" s="104"/>
      <c r="D99" s="105"/>
      <c r="E99" s="105"/>
      <c r="F99" s="105"/>
      <c r="G99" s="106"/>
      <c r="H99" s="195"/>
      <c r="I99" s="196" t="s">
        <v>79</v>
      </c>
      <c r="J99" s="170"/>
      <c r="K99" s="32"/>
      <c r="L99" s="33"/>
      <c r="M99" s="33"/>
      <c r="N99" s="34"/>
    </row>
    <row r="100" ht="15.75" customHeight="1">
      <c r="A100" s="188"/>
      <c r="B100" s="197"/>
      <c r="C100" s="104"/>
      <c r="D100" s="105"/>
      <c r="E100" s="105"/>
      <c r="F100" s="105"/>
      <c r="G100" s="106"/>
      <c r="H100" s="173"/>
      <c r="I100" s="172"/>
      <c r="J100" s="198"/>
      <c r="K100" s="32"/>
      <c r="L100" s="33"/>
      <c r="M100" s="33"/>
      <c r="N100" s="34"/>
    </row>
    <row r="101" ht="15.75" customHeight="1">
      <c r="A101" s="188"/>
      <c r="B101" s="199" t="s">
        <v>80</v>
      </c>
      <c r="C101" s="24">
        <v>4.0</v>
      </c>
      <c r="D101" s="27">
        <v>0.5</v>
      </c>
      <c r="E101" s="27"/>
      <c r="F101" s="27"/>
      <c r="G101" s="28" t="s">
        <v>68</v>
      </c>
      <c r="H101" s="29">
        <v>88.0</v>
      </c>
      <c r="I101" s="30">
        <v>-635.17</v>
      </c>
      <c r="J101" s="39"/>
      <c r="K101" s="32"/>
      <c r="L101" s="33"/>
      <c r="M101" s="33"/>
      <c r="N101" s="34"/>
    </row>
    <row r="102" ht="15.75" customHeight="1">
      <c r="A102" s="188"/>
      <c r="B102" s="28" t="s">
        <v>81</v>
      </c>
      <c r="C102" s="24">
        <v>6.0</v>
      </c>
      <c r="D102" s="27">
        <v>0.6041666666666666</v>
      </c>
      <c r="E102" s="27"/>
      <c r="F102" s="27"/>
      <c r="G102" s="200" t="s">
        <v>25</v>
      </c>
      <c r="H102" s="201">
        <f>63*3</f>
        <v>189</v>
      </c>
      <c r="I102" s="202">
        <f t="shared" ref="I102:I106" si="24">I101+H101</f>
        <v>-547.17</v>
      </c>
      <c r="J102" s="129" t="s">
        <v>82</v>
      </c>
      <c r="K102" s="32"/>
      <c r="L102" s="33"/>
      <c r="M102" s="33"/>
      <c r="N102" s="34"/>
    </row>
    <row r="103" ht="15.75" customHeight="1">
      <c r="A103" s="188"/>
      <c r="B103" s="28" t="s">
        <v>83</v>
      </c>
      <c r="C103" s="24">
        <v>11.0</v>
      </c>
      <c r="D103" s="27">
        <v>0.7083333333333334</v>
      </c>
      <c r="E103" s="27"/>
      <c r="F103" s="27"/>
      <c r="G103" s="28" t="s">
        <v>23</v>
      </c>
      <c r="H103" s="97">
        <v>310.0</v>
      </c>
      <c r="I103" s="202">
        <f t="shared" si="24"/>
        <v>-358.17</v>
      </c>
      <c r="J103" s="39"/>
      <c r="K103" s="32"/>
      <c r="L103" s="33"/>
      <c r="M103" s="33"/>
      <c r="N103" s="34"/>
    </row>
    <row r="104" ht="15.75" customHeight="1">
      <c r="A104" s="188"/>
      <c r="B104" s="28">
        <v>52724.0</v>
      </c>
      <c r="C104" s="24">
        <v>8.0</v>
      </c>
      <c r="D104" s="27">
        <v>0.7430555555555556</v>
      </c>
      <c r="E104" s="27"/>
      <c r="F104" s="27"/>
      <c r="G104" s="28" t="s">
        <v>17</v>
      </c>
      <c r="H104" s="29">
        <v>362.0</v>
      </c>
      <c r="I104" s="202">
        <f t="shared" si="24"/>
        <v>-48.17</v>
      </c>
      <c r="J104" s="39">
        <v>2.0</v>
      </c>
      <c r="K104" s="32"/>
      <c r="L104" s="33"/>
      <c r="M104" s="33"/>
      <c r="N104" s="34"/>
    </row>
    <row r="105" ht="15.75" customHeight="1">
      <c r="A105" s="188"/>
      <c r="B105" s="28">
        <v>57776.0</v>
      </c>
      <c r="C105" s="24">
        <v>3.0</v>
      </c>
      <c r="D105" s="27">
        <v>0.9097222222222222</v>
      </c>
      <c r="E105" s="27"/>
      <c r="F105" s="27"/>
      <c r="G105" s="28" t="s">
        <v>75</v>
      </c>
      <c r="H105" s="29">
        <v>77.0</v>
      </c>
      <c r="I105" s="202">
        <f t="shared" si="24"/>
        <v>313.83</v>
      </c>
      <c r="J105" s="39"/>
      <c r="K105" s="32"/>
      <c r="L105" s="33"/>
      <c r="M105" s="120">
        <f t="shared" ref="M105:N105" si="25">M88+H106</f>
        <v>5070</v>
      </c>
      <c r="N105" s="34">
        <f t="shared" si="25"/>
        <v>623.81</v>
      </c>
    </row>
    <row r="106" ht="15.75" customHeight="1">
      <c r="A106" s="188"/>
      <c r="B106" s="28"/>
      <c r="C106" s="24"/>
      <c r="D106" s="27"/>
      <c r="E106" s="27"/>
      <c r="F106" s="27"/>
      <c r="G106" s="28"/>
      <c r="H106" s="116">
        <f>SUM(H101:H105)</f>
        <v>1026</v>
      </c>
      <c r="I106" s="203">
        <f t="shared" si="24"/>
        <v>390.83</v>
      </c>
      <c r="J106" s="39"/>
      <c r="K106" s="32"/>
      <c r="L106" s="33"/>
      <c r="M106" s="33"/>
      <c r="N106" s="34"/>
    </row>
    <row r="107" ht="15.75" customHeight="1">
      <c r="A107" s="188"/>
      <c r="B107" s="28"/>
      <c r="C107" s="104"/>
      <c r="D107" s="105"/>
      <c r="E107" s="105"/>
      <c r="F107" s="105"/>
      <c r="G107" s="106"/>
      <c r="H107" s="107"/>
      <c r="I107" s="204"/>
      <c r="J107" s="39"/>
      <c r="K107" s="32"/>
      <c r="L107" s="33"/>
      <c r="M107" s="33"/>
      <c r="N107" s="34"/>
    </row>
    <row r="108" ht="15.75" customHeight="1">
      <c r="A108" s="205"/>
      <c r="B108" s="206"/>
      <c r="C108" s="207"/>
      <c r="D108" s="208"/>
      <c r="E108" s="208"/>
      <c r="F108" s="208"/>
      <c r="G108" s="206"/>
      <c r="H108" s="209"/>
      <c r="I108" s="210"/>
      <c r="J108" s="79"/>
      <c r="K108" s="80"/>
      <c r="L108" s="81"/>
      <c r="M108" s="81"/>
      <c r="N108" s="82"/>
    </row>
    <row r="109" ht="15.75" customHeight="1">
      <c r="A109" s="83">
        <v>45908.0</v>
      </c>
      <c r="B109" s="211">
        <v>56263.0</v>
      </c>
      <c r="C109" s="212">
        <v>10.0</v>
      </c>
      <c r="D109" s="213">
        <v>0.3715277777777778</v>
      </c>
      <c r="E109" s="214"/>
      <c r="F109" s="215"/>
      <c r="G109" s="216" t="s">
        <v>84</v>
      </c>
      <c r="H109" s="217">
        <v>310.0</v>
      </c>
      <c r="I109" s="218">
        <v>-635.17</v>
      </c>
      <c r="J109" s="182"/>
      <c r="K109" s="32"/>
      <c r="L109" s="33"/>
      <c r="M109" s="33"/>
      <c r="N109" s="34"/>
    </row>
    <row r="110" ht="15.75" customHeight="1">
      <c r="A110" s="188"/>
      <c r="B110" s="36" t="s">
        <v>69</v>
      </c>
      <c r="C110" s="24">
        <v>11.0</v>
      </c>
      <c r="D110" s="219">
        <v>0.5625</v>
      </c>
      <c r="E110" s="27"/>
      <c r="F110" s="27"/>
      <c r="G110" s="28" t="s">
        <v>25</v>
      </c>
      <c r="H110" s="29">
        <v>310.0</v>
      </c>
      <c r="I110" s="202">
        <f t="shared" ref="I110:I113" si="26">I109+H109</f>
        <v>-325.17</v>
      </c>
      <c r="J110" s="184"/>
      <c r="K110" s="32"/>
      <c r="L110" s="33"/>
      <c r="M110" s="33"/>
      <c r="N110" s="34"/>
    </row>
    <row r="111" ht="15.75" customHeight="1">
      <c r="A111" s="188"/>
      <c r="B111" s="220">
        <v>50318.0</v>
      </c>
      <c r="C111" s="24"/>
      <c r="D111" s="219"/>
      <c r="E111" s="27"/>
      <c r="F111" s="27"/>
      <c r="G111" s="28"/>
      <c r="H111" s="29"/>
      <c r="I111" s="202">
        <f t="shared" si="26"/>
        <v>-15.17</v>
      </c>
      <c r="J111" s="221" t="s">
        <v>85</v>
      </c>
      <c r="K111" s="32"/>
      <c r="L111" s="33"/>
      <c r="M111" s="33"/>
      <c r="N111" s="34"/>
    </row>
    <row r="112" ht="15.75" customHeight="1">
      <c r="A112" s="188"/>
      <c r="B112" s="36">
        <v>49563.0</v>
      </c>
      <c r="C112" s="24">
        <v>4.0</v>
      </c>
      <c r="D112" s="219">
        <v>0.7604166666666666</v>
      </c>
      <c r="E112" s="27"/>
      <c r="F112" s="27"/>
      <c r="G112" s="28" t="s">
        <v>75</v>
      </c>
      <c r="H112" s="29">
        <v>310.0</v>
      </c>
      <c r="I112" s="202">
        <f t="shared" si="26"/>
        <v>-15.17</v>
      </c>
      <c r="J112" s="222"/>
      <c r="K112" s="32"/>
      <c r="L112" s="33"/>
      <c r="M112" s="33"/>
      <c r="N112" s="34"/>
    </row>
    <row r="113" ht="15.75" customHeight="1">
      <c r="A113" s="188"/>
      <c r="B113" s="36"/>
      <c r="C113" s="24"/>
      <c r="D113" s="223"/>
      <c r="E113" s="27"/>
      <c r="F113" s="27"/>
      <c r="G113" s="28"/>
      <c r="H113" s="116">
        <f>SUM(H109:H112)</f>
        <v>930</v>
      </c>
      <c r="I113" s="203">
        <f t="shared" si="26"/>
        <v>294.83</v>
      </c>
      <c r="J113" s="182">
        <v>1.0</v>
      </c>
      <c r="K113" s="146"/>
      <c r="L113" s="147"/>
      <c r="M113" s="147"/>
      <c r="N113" s="63"/>
      <c r="O113" s="224"/>
      <c r="P113" s="224"/>
      <c r="Q113" s="224"/>
      <c r="R113" s="224"/>
      <c r="S113" s="224"/>
      <c r="T113" s="224"/>
      <c r="U113" s="224"/>
      <c r="V113" s="224"/>
      <c r="W113" s="224"/>
      <c r="X113" s="224"/>
      <c r="Y113" s="224"/>
      <c r="Z113" s="224"/>
    </row>
    <row r="114" ht="15.75" customHeight="1">
      <c r="A114" s="188"/>
      <c r="B114" s="103"/>
      <c r="C114" s="104"/>
      <c r="D114" s="105"/>
      <c r="E114" s="105"/>
      <c r="F114" s="105"/>
      <c r="G114" s="106"/>
      <c r="H114" s="107"/>
      <c r="I114" s="225"/>
      <c r="J114" s="226"/>
      <c r="K114" s="101">
        <f t="shared" ref="K114:L114" si="27">K96+H113</f>
        <v>6647</v>
      </c>
      <c r="L114" s="120">
        <f t="shared" si="27"/>
        <v>1565.64</v>
      </c>
      <c r="M114" s="33"/>
      <c r="N114" s="34"/>
    </row>
    <row r="115" ht="15.75" customHeight="1">
      <c r="A115" s="188"/>
      <c r="B115" s="103"/>
      <c r="C115" s="104"/>
      <c r="D115" s="105"/>
      <c r="E115" s="105"/>
      <c r="F115" s="105"/>
      <c r="G115" s="106"/>
      <c r="H115" s="209"/>
      <c r="I115" s="227"/>
      <c r="J115" s="184"/>
      <c r="K115" s="32"/>
      <c r="L115" s="33"/>
      <c r="M115" s="33"/>
      <c r="N115" s="34"/>
    </row>
    <row r="116" ht="15.75" customHeight="1">
      <c r="A116" s="188"/>
      <c r="B116" s="103"/>
      <c r="C116" s="104"/>
      <c r="D116" s="105"/>
      <c r="E116" s="105"/>
      <c r="F116" s="105"/>
      <c r="G116" s="106"/>
      <c r="H116" s="209"/>
      <c r="I116" s="202"/>
      <c r="J116" s="184"/>
      <c r="K116" s="32"/>
      <c r="L116" s="33"/>
      <c r="M116" s="33"/>
      <c r="N116" s="34"/>
    </row>
    <row r="117" ht="15.75" customHeight="1">
      <c r="A117" s="188"/>
      <c r="B117" s="48">
        <v>56263.0</v>
      </c>
      <c r="C117" s="24">
        <v>11.0</v>
      </c>
      <c r="D117" s="219">
        <v>0.3715277777777778</v>
      </c>
      <c r="E117" s="228"/>
      <c r="F117" s="228"/>
      <c r="G117" s="229" t="s">
        <v>84</v>
      </c>
      <c r="H117" s="29">
        <v>310.0</v>
      </c>
      <c r="I117" s="230">
        <v>-635.17</v>
      </c>
      <c r="J117" s="231"/>
      <c r="K117" s="155"/>
      <c r="L117" s="156"/>
      <c r="M117" s="33"/>
      <c r="N117" s="34"/>
    </row>
    <row r="118" ht="15.75" customHeight="1">
      <c r="A118" s="188"/>
      <c r="B118" s="36" t="s">
        <v>86</v>
      </c>
      <c r="C118" s="24">
        <v>6.0</v>
      </c>
      <c r="D118" s="219">
        <v>0.5486111111111112</v>
      </c>
      <c r="E118" s="228"/>
      <c r="F118" s="228"/>
      <c r="G118" s="229" t="s">
        <v>47</v>
      </c>
      <c r="H118" s="29">
        <f>77*3</f>
        <v>231</v>
      </c>
      <c r="I118" s="232">
        <f t="shared" ref="I118:I121" si="28">I117+H117</f>
        <v>-325.17</v>
      </c>
      <c r="J118" s="184"/>
      <c r="K118" s="32"/>
      <c r="L118" s="33"/>
      <c r="M118" s="33"/>
      <c r="N118" s="34"/>
    </row>
    <row r="119" ht="15.75" customHeight="1">
      <c r="A119" s="188"/>
      <c r="B119" s="36" t="s">
        <v>87</v>
      </c>
      <c r="C119" s="24">
        <v>6.0</v>
      </c>
      <c r="D119" s="219">
        <v>0.625</v>
      </c>
      <c r="E119" s="228"/>
      <c r="F119" s="228"/>
      <c r="G119" s="229" t="s">
        <v>68</v>
      </c>
      <c r="H119" s="29">
        <f>44*3</f>
        <v>132</v>
      </c>
      <c r="I119" s="232">
        <f t="shared" si="28"/>
        <v>-94.17</v>
      </c>
      <c r="J119" s="182"/>
      <c r="K119" s="32"/>
      <c r="L119" s="33"/>
      <c r="M119" s="33"/>
      <c r="N119" s="34"/>
    </row>
    <row r="120" ht="15.75" customHeight="1">
      <c r="A120" s="188"/>
      <c r="B120" s="36">
        <v>56260.0</v>
      </c>
      <c r="C120" s="24">
        <v>4.0</v>
      </c>
      <c r="D120" s="219">
        <v>0.7916666666666666</v>
      </c>
      <c r="E120" s="228"/>
      <c r="F120" s="228"/>
      <c r="G120" s="229" t="s">
        <v>88</v>
      </c>
      <c r="H120" s="29">
        <v>310.0</v>
      </c>
      <c r="I120" s="232">
        <f t="shared" si="28"/>
        <v>37.83</v>
      </c>
      <c r="J120" s="233">
        <v>2.0</v>
      </c>
      <c r="K120" s="146"/>
      <c r="L120" s="147"/>
      <c r="M120" s="147"/>
      <c r="N120" s="63"/>
      <c r="O120" s="224"/>
      <c r="P120" s="224"/>
      <c r="Q120" s="224"/>
      <c r="R120" s="224"/>
      <c r="S120" s="224"/>
      <c r="T120" s="224"/>
      <c r="U120" s="224"/>
      <c r="V120" s="224"/>
      <c r="W120" s="224"/>
      <c r="X120" s="224"/>
      <c r="Y120" s="224"/>
      <c r="Z120" s="224"/>
    </row>
    <row r="121" ht="15.75" customHeight="1">
      <c r="A121" s="188"/>
      <c r="B121" s="36"/>
      <c r="C121" s="24"/>
      <c r="D121" s="27"/>
      <c r="E121" s="228"/>
      <c r="F121" s="228"/>
      <c r="G121" s="229"/>
      <c r="H121" s="116">
        <f>SUM(H117:H120)</f>
        <v>983</v>
      </c>
      <c r="I121" s="234">
        <f t="shared" si="28"/>
        <v>347.83</v>
      </c>
      <c r="J121" s="184"/>
      <c r="K121" s="32"/>
      <c r="L121" s="33"/>
      <c r="M121" s="120">
        <f t="shared" ref="M121:N121" si="29">M105+H121</f>
        <v>6053</v>
      </c>
      <c r="N121" s="34">
        <f t="shared" si="29"/>
        <v>971.64</v>
      </c>
    </row>
    <row r="122" ht="15.75" customHeight="1">
      <c r="A122" s="188"/>
      <c r="B122" s="36"/>
      <c r="C122" s="24"/>
      <c r="D122" s="27"/>
      <c r="E122" s="228"/>
      <c r="F122" s="228"/>
      <c r="G122" s="229"/>
      <c r="H122" s="29"/>
      <c r="I122" s="232"/>
      <c r="J122" s="184"/>
      <c r="K122" s="32"/>
      <c r="L122" s="33"/>
      <c r="M122" s="33"/>
      <c r="N122" s="34"/>
    </row>
    <row r="123" ht="15.75" customHeight="1">
      <c r="A123" s="205"/>
      <c r="B123" s="235"/>
      <c r="C123" s="236"/>
      <c r="D123" s="237"/>
      <c r="E123" s="237"/>
      <c r="F123" s="237"/>
      <c r="G123" s="238"/>
      <c r="H123" s="239"/>
      <c r="I123" s="240"/>
      <c r="J123" s="241"/>
      <c r="K123" s="80"/>
      <c r="L123" s="81"/>
      <c r="M123" s="81"/>
      <c r="N123" s="82"/>
    </row>
    <row r="124" ht="15.75" customHeight="1">
      <c r="A124" s="83">
        <v>45909.0</v>
      </c>
      <c r="B124" s="242">
        <v>57333.0</v>
      </c>
      <c r="C124" s="243">
        <v>2.0</v>
      </c>
      <c r="D124" s="244">
        <v>0.3333333333333333</v>
      </c>
      <c r="E124" s="244"/>
      <c r="F124" s="244"/>
      <c r="G124" s="242" t="s">
        <v>89</v>
      </c>
      <c r="H124" s="245">
        <v>315.17</v>
      </c>
      <c r="I124" s="246">
        <v>-635.17</v>
      </c>
      <c r="J124" s="38"/>
      <c r="K124" s="32"/>
      <c r="L124" s="33"/>
      <c r="M124" s="33"/>
      <c r="N124" s="34"/>
    </row>
    <row r="125" ht="15.75" customHeight="1">
      <c r="A125" s="188"/>
      <c r="B125" s="200">
        <v>55287.0</v>
      </c>
      <c r="C125" s="247">
        <v>2.0</v>
      </c>
      <c r="D125" s="161">
        <v>0.3333333333333333</v>
      </c>
      <c r="E125" s="161"/>
      <c r="F125" s="161"/>
      <c r="G125" s="200" t="s">
        <v>90</v>
      </c>
      <c r="H125" s="248">
        <v>120.0</v>
      </c>
      <c r="I125" s="53">
        <f t="shared" ref="I125:I128" si="30">I124+H124</f>
        <v>-320</v>
      </c>
      <c r="J125" s="249"/>
      <c r="K125" s="32"/>
      <c r="L125" s="33"/>
      <c r="M125" s="33"/>
      <c r="N125" s="34"/>
    </row>
    <row r="126" ht="15.75" customHeight="1">
      <c r="A126" s="188"/>
      <c r="B126" s="200">
        <v>50318.0</v>
      </c>
      <c r="C126" s="247">
        <v>2.0</v>
      </c>
      <c r="D126" s="161">
        <v>0.3472222222222222</v>
      </c>
      <c r="E126" s="161"/>
      <c r="F126" s="161"/>
      <c r="G126" s="200" t="s">
        <v>91</v>
      </c>
      <c r="H126" s="248">
        <v>200.0</v>
      </c>
      <c r="I126" s="53">
        <f t="shared" si="30"/>
        <v>-200</v>
      </c>
      <c r="J126" s="249" t="s">
        <v>92</v>
      </c>
      <c r="K126" s="32"/>
      <c r="L126" s="33"/>
      <c r="M126" s="33"/>
      <c r="N126" s="34"/>
    </row>
    <row r="127" ht="15.75" customHeight="1">
      <c r="A127" s="188"/>
      <c r="B127" s="199">
        <v>56263.0</v>
      </c>
      <c r="C127" s="24">
        <v>11.0</v>
      </c>
      <c r="D127" s="27">
        <v>0.7083333333333334</v>
      </c>
      <c r="E127" s="27"/>
      <c r="F127" s="27"/>
      <c r="G127" s="28" t="s">
        <v>75</v>
      </c>
      <c r="H127" s="29">
        <v>310.0</v>
      </c>
      <c r="I127" s="53">
        <f t="shared" si="30"/>
        <v>0</v>
      </c>
      <c r="J127" s="249"/>
      <c r="K127" s="32"/>
      <c r="L127" s="33"/>
      <c r="M127" s="33"/>
      <c r="N127" s="34"/>
    </row>
    <row r="128" ht="15.75" customHeight="1">
      <c r="A128" s="188"/>
      <c r="B128" s="28"/>
      <c r="C128" s="24"/>
      <c r="D128" s="27"/>
      <c r="E128" s="105"/>
      <c r="F128" s="105"/>
      <c r="G128" s="106"/>
      <c r="H128" s="116">
        <f>SUM(H124:H127)</f>
        <v>945.17</v>
      </c>
      <c r="I128" s="160">
        <f t="shared" si="30"/>
        <v>310</v>
      </c>
      <c r="J128" s="39">
        <v>1.0</v>
      </c>
      <c r="K128" s="101">
        <f t="shared" ref="K128:L128" si="31">K114+H128</f>
        <v>7592.17</v>
      </c>
      <c r="L128" s="120">
        <f t="shared" si="31"/>
        <v>1875.64</v>
      </c>
      <c r="M128" s="33"/>
      <c r="N128" s="34"/>
    </row>
    <row r="129" ht="15.75" customHeight="1">
      <c r="A129" s="188"/>
      <c r="B129" s="106"/>
      <c r="C129" s="104"/>
      <c r="D129" s="105"/>
      <c r="E129" s="105"/>
      <c r="F129" s="105"/>
      <c r="G129" s="106"/>
      <c r="H129" s="107"/>
      <c r="I129" s="44"/>
      <c r="J129" s="38"/>
      <c r="K129" s="32"/>
      <c r="L129" s="33"/>
      <c r="M129" s="33"/>
      <c r="N129" s="34"/>
    </row>
    <row r="130" ht="15.75" customHeight="1">
      <c r="A130" s="188"/>
      <c r="B130" s="106"/>
      <c r="C130" s="104"/>
      <c r="D130" s="105"/>
      <c r="E130" s="105"/>
      <c r="F130" s="105"/>
      <c r="G130" s="106"/>
      <c r="H130" s="173"/>
      <c r="I130" s="250"/>
      <c r="J130" s="38"/>
      <c r="K130" s="32"/>
      <c r="L130" s="33"/>
      <c r="M130" s="33"/>
      <c r="N130" s="34"/>
    </row>
    <row r="131" ht="15.75" customHeight="1">
      <c r="A131" s="188"/>
      <c r="B131" s="166" t="s">
        <v>93</v>
      </c>
      <c r="C131" s="24">
        <v>6.0</v>
      </c>
      <c r="D131" s="27">
        <v>0.3229166666666667</v>
      </c>
      <c r="E131" s="27"/>
      <c r="F131" s="27"/>
      <c r="G131" s="28" t="s">
        <v>23</v>
      </c>
      <c r="H131" s="29">
        <f>77*3</f>
        <v>231</v>
      </c>
      <c r="I131" s="181">
        <v>-635.17</v>
      </c>
      <c r="J131" s="31"/>
      <c r="K131" s="32"/>
      <c r="L131" s="33"/>
      <c r="M131" s="33"/>
      <c r="N131" s="34"/>
    </row>
    <row r="132" ht="15.75" customHeight="1">
      <c r="A132" s="188"/>
      <c r="B132" s="28">
        <v>54401.0</v>
      </c>
      <c r="C132" s="24">
        <v>4.0</v>
      </c>
      <c r="D132" s="27">
        <v>0.375</v>
      </c>
      <c r="E132" s="27"/>
      <c r="F132" s="27"/>
      <c r="G132" s="28" t="s">
        <v>94</v>
      </c>
      <c r="H132" s="29">
        <f>77*2</f>
        <v>154</v>
      </c>
      <c r="I132" s="172">
        <f t="shared" ref="I132:I137" si="32">I131+H131</f>
        <v>-404.17</v>
      </c>
      <c r="J132" s="38"/>
      <c r="K132" s="32"/>
      <c r="L132" s="33"/>
      <c r="M132" s="33"/>
      <c r="N132" s="34"/>
    </row>
    <row r="133" ht="15.75" customHeight="1">
      <c r="A133" s="188"/>
      <c r="B133" s="28">
        <v>53404.0</v>
      </c>
      <c r="C133" s="24">
        <v>2.0</v>
      </c>
      <c r="D133" s="27">
        <v>0.4722222222222222</v>
      </c>
      <c r="E133" s="27"/>
      <c r="F133" s="27"/>
      <c r="G133" s="28" t="s">
        <v>95</v>
      </c>
      <c r="H133" s="29">
        <v>103.0</v>
      </c>
      <c r="I133" s="172">
        <f t="shared" si="32"/>
        <v>-250.17</v>
      </c>
      <c r="J133" s="39"/>
      <c r="K133" s="32"/>
      <c r="L133" s="33"/>
      <c r="M133" s="33"/>
      <c r="N133" s="34"/>
    </row>
    <row r="134" ht="15.75" customHeight="1">
      <c r="A134" s="188"/>
      <c r="B134" s="28">
        <v>54784.0</v>
      </c>
      <c r="C134" s="24">
        <v>5.0</v>
      </c>
      <c r="D134" s="27">
        <v>0.5972222222222222</v>
      </c>
      <c r="E134" s="27"/>
      <c r="F134" s="27"/>
      <c r="G134" s="28" t="s">
        <v>96</v>
      </c>
      <c r="H134" s="29">
        <f>44*2</f>
        <v>88</v>
      </c>
      <c r="I134" s="172">
        <f t="shared" si="32"/>
        <v>-147.17</v>
      </c>
      <c r="J134" s="39">
        <v>2.0</v>
      </c>
      <c r="K134" s="32"/>
      <c r="L134" s="33"/>
      <c r="M134" s="33"/>
      <c r="N134" s="34"/>
    </row>
    <row r="135" ht="15.75" customHeight="1">
      <c r="A135" s="188"/>
      <c r="B135" s="199">
        <v>56263.0</v>
      </c>
      <c r="C135" s="24">
        <v>11.0</v>
      </c>
      <c r="D135" s="27">
        <v>0.7083333333333334</v>
      </c>
      <c r="E135" s="27"/>
      <c r="F135" s="27"/>
      <c r="G135" s="28" t="s">
        <v>75</v>
      </c>
      <c r="H135" s="29">
        <v>310.0</v>
      </c>
      <c r="I135" s="172">
        <f t="shared" si="32"/>
        <v>-59.17</v>
      </c>
      <c r="J135" s="251"/>
      <c r="K135" s="155"/>
      <c r="L135" s="156"/>
      <c r="M135" s="120">
        <f t="shared" ref="M135:N135" si="33">M121+H137</f>
        <v>7065</v>
      </c>
      <c r="N135" s="34">
        <f t="shared" si="33"/>
        <v>1348.47</v>
      </c>
    </row>
    <row r="136" ht="15.75" customHeight="1">
      <c r="A136" s="188"/>
      <c r="B136" s="28">
        <v>57361.0</v>
      </c>
      <c r="C136" s="24">
        <v>4.0</v>
      </c>
      <c r="D136" s="27">
        <v>0.7326388888888888</v>
      </c>
      <c r="E136" s="105"/>
      <c r="F136" s="105"/>
      <c r="G136" s="28" t="s">
        <v>97</v>
      </c>
      <c r="H136" s="173">
        <f>63*2</f>
        <v>126</v>
      </c>
      <c r="I136" s="172">
        <f t="shared" si="32"/>
        <v>250.83</v>
      </c>
      <c r="J136" s="38"/>
      <c r="K136" s="32"/>
      <c r="L136" s="33"/>
      <c r="M136" s="33"/>
      <c r="N136" s="34"/>
    </row>
    <row r="137" ht="15.75" customHeight="1">
      <c r="A137" s="188"/>
      <c r="B137" s="28"/>
      <c r="C137" s="104"/>
      <c r="D137" s="105"/>
      <c r="E137" s="105"/>
      <c r="F137" s="105"/>
      <c r="G137" s="106"/>
      <c r="H137" s="107">
        <f>SUM(H131:H136)</f>
        <v>1012</v>
      </c>
      <c r="I137" s="194">
        <f t="shared" si="32"/>
        <v>376.83</v>
      </c>
      <c r="J137" s="38"/>
      <c r="K137" s="32"/>
      <c r="L137" s="33"/>
      <c r="M137" s="33"/>
      <c r="N137" s="34"/>
    </row>
    <row r="138" ht="15.75" customHeight="1">
      <c r="A138" s="205"/>
      <c r="B138" s="136"/>
      <c r="C138" s="134"/>
      <c r="D138" s="135"/>
      <c r="E138" s="135"/>
      <c r="F138" s="135"/>
      <c r="G138" s="136"/>
      <c r="H138" s="252"/>
      <c r="I138" s="253"/>
      <c r="J138" s="254"/>
      <c r="K138" s="80"/>
      <c r="L138" s="81"/>
      <c r="M138" s="81"/>
      <c r="N138" s="82"/>
    </row>
    <row r="139" ht="15.75" customHeight="1">
      <c r="A139" s="83">
        <v>45910.0</v>
      </c>
      <c r="B139" s="28">
        <v>55903.0</v>
      </c>
      <c r="C139" s="24">
        <v>3.0</v>
      </c>
      <c r="D139" s="26">
        <v>0.25</v>
      </c>
      <c r="E139" s="27"/>
      <c r="F139" s="27"/>
      <c r="G139" s="28" t="s">
        <v>75</v>
      </c>
      <c r="H139" s="29">
        <v>77.0</v>
      </c>
      <c r="I139" s="202">
        <v>-635.17</v>
      </c>
      <c r="J139" s="39"/>
      <c r="K139" s="155"/>
      <c r="L139" s="156"/>
      <c r="M139" s="33"/>
      <c r="N139" s="34"/>
    </row>
    <row r="140" ht="15.75" customHeight="1">
      <c r="A140" s="188"/>
      <c r="B140" s="36">
        <v>50127.0</v>
      </c>
      <c r="C140" s="24">
        <v>7.0</v>
      </c>
      <c r="D140" s="27">
        <v>0.2916666666666667</v>
      </c>
      <c r="E140" s="27"/>
      <c r="F140" s="27"/>
      <c r="G140" s="28" t="s">
        <v>16</v>
      </c>
      <c r="H140" s="29">
        <v>310.0</v>
      </c>
      <c r="I140" s="202">
        <f t="shared" ref="I140:I144" si="34">I139+H139</f>
        <v>-558.17</v>
      </c>
      <c r="J140" s="39"/>
      <c r="K140" s="146"/>
      <c r="L140" s="147"/>
      <c r="M140" s="33"/>
      <c r="N140" s="34"/>
    </row>
    <row r="141" ht="15.75" customHeight="1">
      <c r="A141" s="188"/>
      <c r="B141" s="36">
        <v>56582.0</v>
      </c>
      <c r="C141" s="24">
        <v>2.0</v>
      </c>
      <c r="D141" s="27">
        <v>0.4166666666666667</v>
      </c>
      <c r="E141" s="27"/>
      <c r="F141" s="27"/>
      <c r="G141" s="28" t="s">
        <v>98</v>
      </c>
      <c r="H141" s="29">
        <v>81.0</v>
      </c>
      <c r="I141" s="202">
        <f t="shared" si="34"/>
        <v>-248.17</v>
      </c>
      <c r="J141" s="39">
        <v>1.0</v>
      </c>
      <c r="K141" s="146"/>
      <c r="L141" s="147"/>
      <c r="M141" s="33"/>
      <c r="N141" s="34"/>
    </row>
    <row r="142" ht="15.75" customHeight="1">
      <c r="A142" s="188"/>
      <c r="B142" s="36">
        <v>55852.0</v>
      </c>
      <c r="C142" s="24">
        <v>2.0</v>
      </c>
      <c r="D142" s="27">
        <v>0.5833333333333334</v>
      </c>
      <c r="E142" s="105"/>
      <c r="F142" s="105"/>
      <c r="G142" s="28" t="s">
        <v>99</v>
      </c>
      <c r="H142" s="29">
        <v>81.0</v>
      </c>
      <c r="I142" s="202">
        <f t="shared" si="34"/>
        <v>-167.17</v>
      </c>
      <c r="J142" s="38"/>
      <c r="K142" s="146"/>
      <c r="L142" s="147"/>
      <c r="M142" s="33"/>
      <c r="N142" s="34"/>
    </row>
    <row r="143" ht="15.75" customHeight="1">
      <c r="A143" s="188"/>
      <c r="B143" s="36" t="s">
        <v>100</v>
      </c>
      <c r="C143" s="24">
        <v>4.0</v>
      </c>
      <c r="D143" s="27">
        <v>0.6875</v>
      </c>
      <c r="E143" s="105"/>
      <c r="F143" s="105"/>
      <c r="G143" s="28" t="s">
        <v>101</v>
      </c>
      <c r="H143" s="29">
        <v>154.0</v>
      </c>
      <c r="I143" s="202">
        <f t="shared" si="34"/>
        <v>-86.17</v>
      </c>
      <c r="J143" s="38"/>
      <c r="K143" s="146"/>
      <c r="L143" s="147"/>
      <c r="M143" s="33"/>
      <c r="N143" s="34"/>
    </row>
    <row r="144" ht="15.75" customHeight="1">
      <c r="A144" s="188"/>
      <c r="B144" s="103"/>
      <c r="C144" s="104"/>
      <c r="D144" s="105"/>
      <c r="E144" s="105"/>
      <c r="F144" s="105"/>
      <c r="G144" s="106"/>
      <c r="H144" s="107">
        <f>SUM(H139:H143)</f>
        <v>703</v>
      </c>
      <c r="I144" s="203">
        <f t="shared" si="34"/>
        <v>67.83</v>
      </c>
      <c r="J144" s="38"/>
      <c r="K144" s="255">
        <f t="shared" ref="K144:L144" si="35">K128+H144</f>
        <v>8295.17</v>
      </c>
      <c r="L144" s="256">
        <f t="shared" si="35"/>
        <v>1943.47</v>
      </c>
      <c r="M144" s="33"/>
      <c r="N144" s="34"/>
    </row>
    <row r="145" ht="15.75" customHeight="1">
      <c r="A145" s="188"/>
      <c r="B145" s="103"/>
      <c r="C145" s="104"/>
      <c r="D145" s="105"/>
      <c r="E145" s="105"/>
      <c r="F145" s="105"/>
      <c r="G145" s="106"/>
      <c r="H145" s="173"/>
      <c r="I145" s="202"/>
      <c r="J145" s="38"/>
      <c r="K145" s="146"/>
      <c r="L145" s="147"/>
      <c r="M145" s="33"/>
      <c r="N145" s="34"/>
    </row>
    <row r="146" ht="15.75" customHeight="1">
      <c r="A146" s="188"/>
      <c r="B146" s="103"/>
      <c r="C146" s="104"/>
      <c r="D146" s="105"/>
      <c r="E146" s="105"/>
      <c r="F146" s="105"/>
      <c r="G146" s="106"/>
      <c r="H146" s="173"/>
      <c r="I146" s="202"/>
      <c r="J146" s="154"/>
      <c r="K146" s="146"/>
      <c r="L146" s="147"/>
      <c r="M146" s="33"/>
      <c r="N146" s="34"/>
    </row>
    <row r="147" ht="15.75" customHeight="1">
      <c r="A147" s="188"/>
      <c r="B147" s="48">
        <v>55287.0</v>
      </c>
      <c r="C147" s="24">
        <v>2.0</v>
      </c>
      <c r="D147" s="27">
        <v>0.4375</v>
      </c>
      <c r="E147" s="27"/>
      <c r="F147" s="27"/>
      <c r="G147" s="28" t="s">
        <v>102</v>
      </c>
      <c r="H147" s="29">
        <v>44.0</v>
      </c>
      <c r="I147" s="53">
        <v>-635.17</v>
      </c>
      <c r="J147" s="31"/>
      <c r="K147" s="155"/>
      <c r="L147" s="156"/>
      <c r="M147" s="33"/>
      <c r="N147" s="34"/>
    </row>
    <row r="148" ht="15.75" customHeight="1">
      <c r="A148" s="188"/>
      <c r="B148" s="36">
        <v>50540.0</v>
      </c>
      <c r="C148" s="24">
        <v>2.0</v>
      </c>
      <c r="D148" s="26">
        <v>0.5104166666666666</v>
      </c>
      <c r="E148" s="27"/>
      <c r="F148" s="27"/>
      <c r="G148" s="28" t="s">
        <v>102</v>
      </c>
      <c r="H148" s="29">
        <v>44.0</v>
      </c>
      <c r="I148" s="202">
        <f>I147+H147</f>
        <v>-591.17</v>
      </c>
      <c r="J148" s="39"/>
      <c r="K148" s="32"/>
      <c r="L148" s="33"/>
      <c r="M148" s="33"/>
      <c r="N148" s="34"/>
    </row>
    <row r="149" ht="15.75" customHeight="1">
      <c r="A149" s="188"/>
      <c r="B149" s="36">
        <v>56597.0</v>
      </c>
      <c r="C149" s="24">
        <v>2.0</v>
      </c>
      <c r="D149" s="27">
        <v>0.5243055555555556</v>
      </c>
      <c r="E149" s="27"/>
      <c r="F149" s="27"/>
      <c r="G149" s="28" t="s">
        <v>103</v>
      </c>
      <c r="H149" s="29">
        <v>40.0</v>
      </c>
      <c r="I149" s="53">
        <v>-551.17</v>
      </c>
      <c r="J149" s="39"/>
      <c r="K149" s="32"/>
      <c r="L149" s="33"/>
      <c r="M149" s="33"/>
      <c r="N149" s="34"/>
    </row>
    <row r="150" ht="15.75" customHeight="1">
      <c r="A150" s="188"/>
      <c r="B150" s="36">
        <v>57825.0</v>
      </c>
      <c r="C150" s="24">
        <v>2.0</v>
      </c>
      <c r="D150" s="27">
        <v>0.6145833333333334</v>
      </c>
      <c r="E150" s="27"/>
      <c r="F150" s="27"/>
      <c r="G150" s="28" t="s">
        <v>102</v>
      </c>
      <c r="H150" s="29">
        <v>44.0</v>
      </c>
      <c r="I150" s="53">
        <v>-507.17</v>
      </c>
      <c r="J150" s="39"/>
      <c r="K150" s="32"/>
      <c r="L150" s="33"/>
      <c r="M150" s="33"/>
      <c r="N150" s="34"/>
    </row>
    <row r="151" ht="15.75" customHeight="1">
      <c r="A151" s="188"/>
      <c r="B151" s="28">
        <v>57112.0</v>
      </c>
      <c r="C151" s="24">
        <v>4.0</v>
      </c>
      <c r="D151" s="27">
        <v>0.6458333333333334</v>
      </c>
      <c r="E151" s="27"/>
      <c r="F151" s="27"/>
      <c r="G151" s="28" t="s">
        <v>17</v>
      </c>
      <c r="H151" s="29">
        <v>362.0</v>
      </c>
      <c r="I151" s="202">
        <f t="shared" ref="I151:I153" si="36">I150+H150</f>
        <v>-463.17</v>
      </c>
      <c r="J151" s="39">
        <v>2.0</v>
      </c>
      <c r="K151" s="32"/>
      <c r="L151" s="33"/>
      <c r="M151" s="33"/>
      <c r="N151" s="34"/>
    </row>
    <row r="152" ht="15.75" customHeight="1">
      <c r="A152" s="188"/>
      <c r="B152" s="28">
        <v>57624.0</v>
      </c>
      <c r="C152" s="24">
        <v>4.0</v>
      </c>
      <c r="D152" s="27">
        <v>0.7395833333333334</v>
      </c>
      <c r="E152" s="27"/>
      <c r="F152" s="27"/>
      <c r="G152" s="28" t="s">
        <v>104</v>
      </c>
      <c r="H152" s="29">
        <f>77*2</f>
        <v>154</v>
      </c>
      <c r="I152" s="202">
        <f t="shared" si="36"/>
        <v>-101.17</v>
      </c>
      <c r="J152" s="38"/>
      <c r="K152" s="32"/>
      <c r="L152" s="33"/>
      <c r="M152" s="33"/>
      <c r="N152" s="34"/>
    </row>
    <row r="153" ht="15.75" customHeight="1">
      <c r="A153" s="188"/>
      <c r="B153" s="28"/>
      <c r="C153" s="24"/>
      <c r="D153" s="27"/>
      <c r="E153" s="27"/>
      <c r="F153" s="27"/>
      <c r="G153" s="28"/>
      <c r="H153" s="116">
        <f>SUM(H147:H152)</f>
        <v>688</v>
      </c>
      <c r="I153" s="203">
        <f t="shared" si="36"/>
        <v>52.83</v>
      </c>
      <c r="J153" s="39"/>
      <c r="K153" s="32"/>
      <c r="L153" s="33"/>
      <c r="M153" s="120">
        <f t="shared" ref="M153:N153" si="37">M135+H153</f>
        <v>7753</v>
      </c>
      <c r="N153" s="34">
        <f t="shared" si="37"/>
        <v>1401.3</v>
      </c>
    </row>
    <row r="154" ht="15.75" customHeight="1">
      <c r="A154" s="188"/>
      <c r="B154" s="28"/>
      <c r="C154" s="24"/>
      <c r="D154" s="27"/>
      <c r="E154" s="27"/>
      <c r="F154" s="27"/>
      <c r="G154" s="28"/>
      <c r="H154" s="116"/>
      <c r="I154" s="204"/>
      <c r="J154" s="38"/>
      <c r="K154" s="32"/>
      <c r="L154" s="33"/>
      <c r="M154" s="33"/>
      <c r="N154" s="34"/>
    </row>
    <row r="155" ht="15.75" customHeight="1">
      <c r="A155" s="205"/>
      <c r="B155" s="77"/>
      <c r="C155" s="75"/>
      <c r="D155" s="163"/>
      <c r="E155" s="163"/>
      <c r="F155" s="163"/>
      <c r="G155" s="164"/>
      <c r="H155" s="137"/>
      <c r="I155" s="252"/>
      <c r="J155" s="257"/>
      <c r="K155" s="80"/>
      <c r="L155" s="81"/>
      <c r="M155" s="81"/>
      <c r="N155" s="82"/>
    </row>
    <row r="156" ht="15.75" customHeight="1">
      <c r="A156" s="258">
        <v>45911.0</v>
      </c>
      <c r="B156" s="24" t="s">
        <v>105</v>
      </c>
      <c r="C156" s="24">
        <v>9.0</v>
      </c>
      <c r="D156" s="26">
        <v>0.2777777777777778</v>
      </c>
      <c r="E156" s="27"/>
      <c r="F156" s="27"/>
      <c r="G156" s="28" t="s">
        <v>106</v>
      </c>
      <c r="H156" s="29">
        <v>362.0</v>
      </c>
      <c r="I156" s="204">
        <v>-635.17</v>
      </c>
      <c r="J156" s="39"/>
      <c r="K156" s="32"/>
      <c r="L156" s="33"/>
      <c r="M156" s="33"/>
      <c r="N156" s="34"/>
    </row>
    <row r="157" ht="15.75" customHeight="1">
      <c r="A157" s="188"/>
      <c r="B157" s="28" t="s">
        <v>107</v>
      </c>
      <c r="C157" s="24">
        <v>8.0</v>
      </c>
      <c r="D157" s="27">
        <v>0.3541666666666667</v>
      </c>
      <c r="E157" s="27"/>
      <c r="F157" s="27"/>
      <c r="G157" s="28" t="s">
        <v>108</v>
      </c>
      <c r="H157" s="29">
        <v>793.0</v>
      </c>
      <c r="I157" s="202">
        <f t="shared" ref="I157:I158" si="38">I156+H156</f>
        <v>-273.17</v>
      </c>
      <c r="J157" s="39" t="s">
        <v>109</v>
      </c>
      <c r="K157" s="32"/>
      <c r="L157" s="33"/>
      <c r="M157" s="33"/>
      <c r="N157" s="34"/>
    </row>
    <row r="158" ht="15.75" customHeight="1">
      <c r="A158" s="188"/>
      <c r="B158" s="28"/>
      <c r="C158" s="24"/>
      <c r="D158" s="27"/>
      <c r="E158" s="27"/>
      <c r="F158" s="27"/>
      <c r="G158" s="28"/>
      <c r="H158" s="116">
        <f>SUM(H156:H157)</f>
        <v>1155</v>
      </c>
      <c r="I158" s="203">
        <f t="shared" si="38"/>
        <v>519.83</v>
      </c>
      <c r="J158" s="39">
        <v>1.0</v>
      </c>
      <c r="K158" s="32"/>
      <c r="L158" s="33"/>
      <c r="M158" s="33"/>
      <c r="N158" s="34"/>
    </row>
    <row r="159" ht="15.75" customHeight="1">
      <c r="A159" s="188"/>
      <c r="B159" s="28"/>
      <c r="C159" s="24"/>
      <c r="D159" s="27"/>
      <c r="E159" s="27"/>
      <c r="F159" s="27"/>
      <c r="G159" s="28"/>
      <c r="H159" s="116"/>
      <c r="I159" s="204"/>
      <c r="J159" s="38"/>
      <c r="K159" s="32"/>
      <c r="L159" s="33"/>
      <c r="M159" s="33"/>
      <c r="N159" s="34"/>
    </row>
    <row r="160" ht="15.75" customHeight="1">
      <c r="A160" s="188"/>
      <c r="B160" s="28"/>
      <c r="C160" s="24"/>
      <c r="D160" s="27"/>
      <c r="E160" s="27"/>
      <c r="F160" s="27"/>
      <c r="G160" s="28"/>
      <c r="H160" s="29"/>
      <c r="I160" s="202"/>
      <c r="J160" s="38"/>
      <c r="K160" s="101">
        <f t="shared" ref="K160:L160" si="39">K144+H158</f>
        <v>9450.17</v>
      </c>
      <c r="L160" s="120">
        <f t="shared" si="39"/>
        <v>2463.3</v>
      </c>
      <c r="M160" s="33"/>
      <c r="N160" s="34"/>
    </row>
    <row r="161" ht="15.75" customHeight="1">
      <c r="A161" s="188"/>
      <c r="B161" s="106"/>
      <c r="C161" s="104"/>
      <c r="D161" s="105"/>
      <c r="E161" s="105"/>
      <c r="F161" s="105"/>
      <c r="G161" s="106"/>
      <c r="H161" s="107"/>
      <c r="I161" s="204"/>
      <c r="J161" s="38"/>
      <c r="K161" s="32"/>
      <c r="L161" s="33"/>
      <c r="M161" s="33"/>
      <c r="N161" s="34"/>
    </row>
    <row r="162" ht="15.75" customHeight="1">
      <c r="A162" s="188"/>
      <c r="B162" s="28"/>
      <c r="C162" s="24"/>
      <c r="D162" s="105"/>
      <c r="E162" s="105"/>
      <c r="F162" s="105"/>
      <c r="G162" s="106"/>
      <c r="H162" s="173"/>
      <c r="I162" s="202"/>
      <c r="J162" s="154"/>
      <c r="K162" s="32"/>
      <c r="L162" s="33"/>
      <c r="M162" s="33"/>
      <c r="N162" s="34"/>
    </row>
    <row r="163" ht="15.75" customHeight="1">
      <c r="A163" s="188"/>
      <c r="B163" s="259">
        <v>55864.0</v>
      </c>
      <c r="C163" s="24">
        <v>4.0</v>
      </c>
      <c r="D163" s="26">
        <v>0.3333333333333333</v>
      </c>
      <c r="E163" s="27"/>
      <c r="F163" s="27"/>
      <c r="G163" s="28" t="s">
        <v>110</v>
      </c>
      <c r="H163" s="29">
        <v>310.0</v>
      </c>
      <c r="I163" s="260">
        <v>-635.17</v>
      </c>
      <c r="J163" s="31"/>
      <c r="K163" s="32"/>
      <c r="L163" s="33"/>
      <c r="M163" s="33"/>
      <c r="N163" s="34"/>
    </row>
    <row r="164" ht="15.75" customHeight="1">
      <c r="A164" s="188"/>
      <c r="B164" s="159">
        <v>54469.0</v>
      </c>
      <c r="C164" s="49">
        <v>2.0</v>
      </c>
      <c r="D164" s="27">
        <v>0.4479166666666667</v>
      </c>
      <c r="E164" s="27"/>
      <c r="F164" s="27"/>
      <c r="G164" s="28" t="s">
        <v>111</v>
      </c>
      <c r="H164" s="261">
        <v>103.0</v>
      </c>
      <c r="I164" s="260">
        <f t="shared" ref="I164:I169" si="40">I163+H163</f>
        <v>-325.17</v>
      </c>
      <c r="J164" s="38"/>
      <c r="K164" s="2"/>
      <c r="L164" s="33"/>
      <c r="M164" s="33"/>
      <c r="N164" s="34"/>
    </row>
    <row r="165" ht="15.75" customHeight="1">
      <c r="A165" s="188"/>
      <c r="B165" s="28">
        <v>58102.0</v>
      </c>
      <c r="C165" s="24">
        <v>2.0</v>
      </c>
      <c r="D165" s="27">
        <v>0.4583333333333333</v>
      </c>
      <c r="E165" s="27"/>
      <c r="F165" s="27"/>
      <c r="G165" s="199" t="s">
        <v>112</v>
      </c>
      <c r="H165" s="262">
        <v>0.0</v>
      </c>
      <c r="I165" s="260">
        <f t="shared" si="40"/>
        <v>-222.17</v>
      </c>
      <c r="J165" s="39">
        <v>2.0</v>
      </c>
      <c r="K165" s="2"/>
      <c r="L165" s="33"/>
      <c r="M165" s="33"/>
      <c r="N165" s="34"/>
    </row>
    <row r="166" ht="15.75" customHeight="1">
      <c r="A166" s="188"/>
      <c r="B166" s="28">
        <v>58115.0</v>
      </c>
      <c r="C166" s="24">
        <v>9.0</v>
      </c>
      <c r="D166" s="27">
        <v>0.5104166666666666</v>
      </c>
      <c r="E166" s="27"/>
      <c r="F166" s="27"/>
      <c r="G166" s="28" t="s">
        <v>110</v>
      </c>
      <c r="H166" s="29">
        <v>310.0</v>
      </c>
      <c r="I166" s="260">
        <f t="shared" si="40"/>
        <v>-222.17</v>
      </c>
      <c r="J166" s="39"/>
      <c r="K166" s="2"/>
      <c r="L166" s="33"/>
      <c r="M166" s="33"/>
      <c r="N166" s="34"/>
    </row>
    <row r="167" ht="15.75" customHeight="1">
      <c r="A167" s="188"/>
      <c r="B167" s="28">
        <v>16834.0</v>
      </c>
      <c r="C167" s="24">
        <v>4.0</v>
      </c>
      <c r="D167" s="263">
        <v>0.5972222222222222</v>
      </c>
      <c r="E167" s="27"/>
      <c r="F167" s="27"/>
      <c r="G167" s="28" t="s">
        <v>113</v>
      </c>
      <c r="H167" s="29">
        <v>310.0</v>
      </c>
      <c r="I167" s="260">
        <f t="shared" si="40"/>
        <v>87.83</v>
      </c>
      <c r="J167" s="38"/>
      <c r="K167" s="264"/>
      <c r="L167" s="265"/>
      <c r="M167" s="33"/>
      <c r="N167" s="34"/>
    </row>
    <row r="168" ht="15.75" customHeight="1">
      <c r="A168" s="188"/>
      <c r="B168" s="24">
        <v>58065.0</v>
      </c>
      <c r="C168" s="24">
        <v>2.0</v>
      </c>
      <c r="D168" s="27">
        <v>0.7916666666666666</v>
      </c>
      <c r="E168" s="27"/>
      <c r="F168" s="27"/>
      <c r="G168" s="199" t="s">
        <v>114</v>
      </c>
      <c r="H168" s="262">
        <v>0.0</v>
      </c>
      <c r="I168" s="260">
        <f t="shared" si="40"/>
        <v>397.83</v>
      </c>
      <c r="J168" s="168"/>
      <c r="K168" s="2"/>
      <c r="L168" s="33"/>
      <c r="M168" s="120">
        <f t="shared" ref="M168:N168" si="41">M153+H169</f>
        <v>8786</v>
      </c>
      <c r="N168" s="34">
        <f t="shared" si="41"/>
        <v>1799.13</v>
      </c>
    </row>
    <row r="169" ht="15.75" customHeight="1">
      <c r="A169" s="188"/>
      <c r="B169" s="206"/>
      <c r="C169" s="266"/>
      <c r="D169" s="267"/>
      <c r="E169" s="267"/>
      <c r="F169" s="267"/>
      <c r="G169" s="268"/>
      <c r="H169" s="269">
        <f>SUM(H163:H168)</f>
        <v>1033</v>
      </c>
      <c r="I169" s="270">
        <f t="shared" si="40"/>
        <v>397.83</v>
      </c>
      <c r="J169" s="38"/>
      <c r="K169" s="2"/>
      <c r="L169" s="33"/>
      <c r="M169" s="33"/>
      <c r="N169" s="34"/>
    </row>
    <row r="170" ht="15.75" customHeight="1">
      <c r="A170" s="205"/>
      <c r="B170" s="136"/>
      <c r="C170" s="271"/>
      <c r="D170" s="163"/>
      <c r="E170" s="163"/>
      <c r="F170" s="163"/>
      <c r="G170" s="164"/>
      <c r="H170" s="137"/>
      <c r="I170" s="252"/>
      <c r="J170" s="257"/>
      <c r="K170" s="80"/>
      <c r="L170" s="81"/>
      <c r="M170" s="81"/>
      <c r="N170" s="82"/>
    </row>
    <row r="171" ht="15.75" customHeight="1">
      <c r="A171" s="272">
        <v>45912.0</v>
      </c>
      <c r="B171" s="87">
        <v>54784.0</v>
      </c>
      <c r="C171" s="124">
        <v>5.0</v>
      </c>
      <c r="D171" s="86">
        <v>0.3506944444444444</v>
      </c>
      <c r="E171" s="158"/>
      <c r="F171" s="158"/>
      <c r="G171" s="28" t="s">
        <v>68</v>
      </c>
      <c r="H171" s="29">
        <f>44*2</f>
        <v>88</v>
      </c>
      <c r="I171" s="260">
        <v>-635.17</v>
      </c>
      <c r="J171" s="126"/>
      <c r="K171" s="32"/>
      <c r="L171" s="33"/>
      <c r="M171" s="33"/>
      <c r="N171" s="34"/>
    </row>
    <row r="172" ht="15.75" customHeight="1">
      <c r="A172" s="188"/>
      <c r="B172" s="28">
        <v>58115.0</v>
      </c>
      <c r="C172" s="24">
        <v>9.0</v>
      </c>
      <c r="D172" s="27">
        <v>0.40625</v>
      </c>
      <c r="E172" s="27"/>
      <c r="F172" s="27"/>
      <c r="G172" s="28" t="s">
        <v>18</v>
      </c>
      <c r="H172" s="29">
        <v>310.0</v>
      </c>
      <c r="I172" s="53">
        <f t="shared" ref="I172:I175" si="42">I171+H171</f>
        <v>-547.17</v>
      </c>
      <c r="J172" s="38"/>
      <c r="K172" s="32"/>
      <c r="L172" s="33"/>
      <c r="M172" s="33"/>
      <c r="N172" s="34"/>
    </row>
    <row r="173" ht="15.75" customHeight="1">
      <c r="A173" s="188"/>
      <c r="B173" s="28">
        <v>56226.0</v>
      </c>
      <c r="C173" s="24">
        <v>4.0</v>
      </c>
      <c r="D173" s="27">
        <v>0.4375</v>
      </c>
      <c r="E173" s="27"/>
      <c r="F173" s="27"/>
      <c r="G173" s="28" t="s">
        <v>115</v>
      </c>
      <c r="H173" s="29">
        <v>310.0</v>
      </c>
      <c r="I173" s="53">
        <f t="shared" si="42"/>
        <v>-237.17</v>
      </c>
      <c r="J173" s="38"/>
      <c r="K173" s="32"/>
      <c r="L173" s="33"/>
      <c r="M173" s="33"/>
      <c r="N173" s="34"/>
    </row>
    <row r="174" ht="15.75" customHeight="1">
      <c r="A174" s="188"/>
      <c r="B174" s="28">
        <v>57811.0</v>
      </c>
      <c r="C174" s="24">
        <v>4.0</v>
      </c>
      <c r="D174" s="27">
        <v>0.5833333333333334</v>
      </c>
      <c r="E174" s="27"/>
      <c r="F174" s="27"/>
      <c r="G174" s="28" t="s">
        <v>116</v>
      </c>
      <c r="H174" s="29">
        <v>509.0</v>
      </c>
      <c r="I174" s="53">
        <f t="shared" si="42"/>
        <v>72.83</v>
      </c>
      <c r="J174" s="38"/>
      <c r="K174" s="32"/>
      <c r="L174" s="33"/>
      <c r="M174" s="33"/>
      <c r="N174" s="34"/>
    </row>
    <row r="175" ht="15.75" customHeight="1">
      <c r="A175" s="188"/>
      <c r="B175" s="28"/>
      <c r="C175" s="24"/>
      <c r="D175" s="27"/>
      <c r="E175" s="27"/>
      <c r="F175" s="27"/>
      <c r="G175" s="28"/>
      <c r="H175" s="116">
        <f>SUM(H171:H174)</f>
        <v>1217</v>
      </c>
      <c r="I175" s="160">
        <f t="shared" si="42"/>
        <v>581.83</v>
      </c>
      <c r="J175" s="39">
        <v>1.0</v>
      </c>
      <c r="K175" s="101">
        <f t="shared" ref="K175:L175" si="43">K160+H175</f>
        <v>10667.17</v>
      </c>
      <c r="L175" s="120">
        <f t="shared" si="43"/>
        <v>3045.13</v>
      </c>
      <c r="M175" s="33"/>
      <c r="N175" s="34"/>
    </row>
    <row r="176" ht="15.75" customHeight="1">
      <c r="A176" s="188"/>
      <c r="B176" s="28"/>
      <c r="C176" s="24"/>
      <c r="D176" s="27"/>
      <c r="E176" s="27"/>
      <c r="F176" s="27"/>
      <c r="G176" s="28"/>
      <c r="H176" s="29"/>
      <c r="I176" s="53"/>
      <c r="J176" s="39"/>
      <c r="K176" s="32"/>
      <c r="L176" s="33"/>
      <c r="M176" s="33"/>
      <c r="N176" s="34"/>
    </row>
    <row r="177" ht="15.75" customHeight="1">
      <c r="A177" s="188"/>
      <c r="B177" s="28"/>
      <c r="C177" s="24"/>
      <c r="D177" s="27"/>
      <c r="E177" s="27"/>
      <c r="F177" s="27"/>
      <c r="G177" s="28"/>
      <c r="H177" s="116"/>
      <c r="I177" s="44"/>
      <c r="J177" s="38"/>
      <c r="K177" s="32"/>
      <c r="L177" s="33"/>
      <c r="M177" s="33"/>
      <c r="N177" s="34"/>
    </row>
    <row r="178" ht="15.75" customHeight="1">
      <c r="A178" s="188"/>
      <c r="B178" s="103"/>
      <c r="C178" s="104"/>
      <c r="D178" s="105"/>
      <c r="E178" s="176"/>
      <c r="F178" s="176"/>
      <c r="G178" s="273"/>
      <c r="H178" s="107"/>
      <c r="I178" s="53"/>
      <c r="J178" s="38"/>
      <c r="K178" s="32"/>
      <c r="L178" s="33"/>
      <c r="M178" s="33"/>
      <c r="N178" s="34"/>
    </row>
    <row r="179" ht="15.75" customHeight="1">
      <c r="A179" s="188"/>
      <c r="B179" s="106"/>
      <c r="C179" s="104"/>
      <c r="D179" s="105"/>
      <c r="E179" s="105"/>
      <c r="F179" s="105"/>
      <c r="G179" s="106"/>
      <c r="H179" s="173"/>
      <c r="I179" s="202"/>
      <c r="J179" s="154"/>
      <c r="K179" s="32"/>
      <c r="L179" s="33"/>
      <c r="M179" s="33"/>
      <c r="N179" s="34"/>
    </row>
    <row r="180" ht="15.75" customHeight="1">
      <c r="A180" s="188"/>
      <c r="B180" s="166">
        <v>57936.0</v>
      </c>
      <c r="C180" s="24">
        <v>2.0</v>
      </c>
      <c r="D180" s="27">
        <v>0.5520833333333334</v>
      </c>
      <c r="E180" s="27"/>
      <c r="F180" s="27"/>
      <c r="G180" s="28" t="s">
        <v>18</v>
      </c>
      <c r="H180" s="29">
        <v>77.0</v>
      </c>
      <c r="I180" s="260">
        <v>-635.17</v>
      </c>
      <c r="J180" s="31"/>
      <c r="K180" s="32"/>
      <c r="L180" s="33"/>
      <c r="M180" s="33"/>
      <c r="N180" s="34"/>
    </row>
    <row r="181" ht="15.75" customHeight="1">
      <c r="A181" s="188"/>
      <c r="B181" s="200">
        <v>54265.0</v>
      </c>
      <c r="C181" s="24">
        <v>2.0</v>
      </c>
      <c r="D181" s="27">
        <v>0.6666666666666666</v>
      </c>
      <c r="E181" s="27"/>
      <c r="F181" s="27"/>
      <c r="G181" s="28" t="s">
        <v>18</v>
      </c>
      <c r="H181" s="29">
        <v>77.0</v>
      </c>
      <c r="I181" s="202">
        <f t="shared" ref="I181:I184" si="44">I180+H180</f>
        <v>-558.17</v>
      </c>
      <c r="J181" s="38"/>
      <c r="K181" s="32"/>
      <c r="L181" s="33"/>
      <c r="M181" s="33"/>
      <c r="N181" s="34"/>
    </row>
    <row r="182" ht="15.75" customHeight="1">
      <c r="A182" s="188"/>
      <c r="B182" s="28">
        <v>57864.0</v>
      </c>
      <c r="C182" s="24">
        <v>4.0</v>
      </c>
      <c r="D182" s="27">
        <v>0.7048611111111112</v>
      </c>
      <c r="E182" s="27"/>
      <c r="F182" s="27"/>
      <c r="G182" s="28" t="s">
        <v>17</v>
      </c>
      <c r="H182" s="29">
        <v>362.0</v>
      </c>
      <c r="I182" s="202">
        <f t="shared" si="44"/>
        <v>-481.17</v>
      </c>
      <c r="J182" s="39">
        <v>2.0</v>
      </c>
      <c r="K182" s="32"/>
      <c r="L182" s="33"/>
      <c r="M182" s="33"/>
      <c r="N182" s="34"/>
    </row>
    <row r="183" ht="15.75" customHeight="1">
      <c r="A183" s="188"/>
      <c r="B183" s="28">
        <v>57794.0</v>
      </c>
      <c r="C183" s="24">
        <v>6.0</v>
      </c>
      <c r="D183" s="27">
        <v>0.875</v>
      </c>
      <c r="E183" s="27"/>
      <c r="F183" s="27"/>
      <c r="G183" s="28" t="s">
        <v>17</v>
      </c>
      <c r="H183" s="29">
        <v>362.0</v>
      </c>
      <c r="I183" s="202">
        <f t="shared" si="44"/>
        <v>-119.17</v>
      </c>
      <c r="J183" s="39"/>
      <c r="K183" s="32"/>
      <c r="L183" s="33"/>
      <c r="M183" s="33"/>
      <c r="N183" s="34"/>
    </row>
    <row r="184" ht="15.75" customHeight="1">
      <c r="A184" s="188"/>
      <c r="B184" s="28"/>
      <c r="C184" s="24"/>
      <c r="D184" s="27"/>
      <c r="E184" s="27"/>
      <c r="F184" s="27"/>
      <c r="G184" s="28"/>
      <c r="H184" s="116">
        <f>SUM(H180:H183)</f>
        <v>878</v>
      </c>
      <c r="I184" s="203">
        <f t="shared" si="44"/>
        <v>242.83</v>
      </c>
      <c r="J184" s="38"/>
      <c r="K184" s="32"/>
      <c r="L184" s="33"/>
      <c r="M184" s="120">
        <f t="shared" ref="M184:N184" si="45">M168+H184</f>
        <v>9664</v>
      </c>
      <c r="N184" s="34">
        <f t="shared" si="45"/>
        <v>2041.96</v>
      </c>
    </row>
    <row r="185" ht="15.75" customHeight="1">
      <c r="A185" s="188"/>
      <c r="B185" s="28"/>
      <c r="C185" s="24"/>
      <c r="D185" s="27"/>
      <c r="E185" s="27"/>
      <c r="F185" s="27"/>
      <c r="G185" s="28"/>
      <c r="H185" s="116"/>
      <c r="I185" s="204"/>
      <c r="J185" s="38"/>
      <c r="K185" s="32"/>
      <c r="L185" s="33"/>
      <c r="M185" s="33"/>
      <c r="N185" s="34"/>
    </row>
    <row r="186" ht="15.75" customHeight="1">
      <c r="A186" s="272"/>
      <c r="B186" s="60"/>
      <c r="C186" s="206"/>
      <c r="D186" s="267"/>
      <c r="E186" s="267"/>
      <c r="F186" s="267"/>
      <c r="G186" s="268"/>
      <c r="H186" s="269"/>
      <c r="I186" s="209"/>
      <c r="J186" s="38"/>
      <c r="K186" s="80"/>
      <c r="L186" s="81"/>
      <c r="M186" s="81"/>
      <c r="N186" s="82"/>
    </row>
    <row r="187" ht="15.75" customHeight="1">
      <c r="A187" s="274">
        <v>45913.0</v>
      </c>
      <c r="B187" s="87" t="s">
        <v>117</v>
      </c>
      <c r="C187" s="124">
        <v>8.0</v>
      </c>
      <c r="D187" s="275">
        <v>0.3541666666666667</v>
      </c>
      <c r="E187" s="86"/>
      <c r="F187" s="86"/>
      <c r="G187" s="87" t="s">
        <v>108</v>
      </c>
      <c r="H187" s="276">
        <v>793.0</v>
      </c>
      <c r="I187" s="30">
        <v>-635.17</v>
      </c>
      <c r="J187" s="277" t="s">
        <v>118</v>
      </c>
      <c r="K187" s="32"/>
      <c r="L187" s="33"/>
      <c r="M187" s="33"/>
      <c r="N187" s="34"/>
    </row>
    <row r="188" ht="15.75" customHeight="1">
      <c r="A188" s="278"/>
      <c r="B188" s="28"/>
      <c r="C188" s="24"/>
      <c r="D188" s="27"/>
      <c r="E188" s="27"/>
      <c r="F188" s="27"/>
      <c r="G188" s="28"/>
      <c r="H188" s="29"/>
      <c r="I188" s="160">
        <f>I187+H187</f>
        <v>157.83</v>
      </c>
      <c r="J188" s="178"/>
      <c r="K188" s="32"/>
      <c r="L188" s="33"/>
      <c r="M188" s="33"/>
      <c r="N188" s="34"/>
    </row>
    <row r="189" ht="15.75" customHeight="1">
      <c r="A189" s="278"/>
      <c r="B189" s="28"/>
      <c r="C189" s="24"/>
      <c r="D189" s="27"/>
      <c r="E189" s="27"/>
      <c r="F189" s="27"/>
      <c r="G189" s="28"/>
      <c r="H189" s="29"/>
      <c r="I189" s="53"/>
      <c r="J189" s="178">
        <v>1.0</v>
      </c>
      <c r="K189" s="32"/>
      <c r="L189" s="33"/>
      <c r="M189" s="33"/>
      <c r="N189" s="34"/>
    </row>
    <row r="190" ht="15.75" customHeight="1">
      <c r="A190" s="278"/>
      <c r="B190" s="28"/>
      <c r="C190" s="24"/>
      <c r="D190" s="27"/>
      <c r="E190" s="27"/>
      <c r="F190" s="27"/>
      <c r="G190" s="28"/>
      <c r="H190" s="116"/>
      <c r="I190" s="44"/>
      <c r="J190" s="279"/>
      <c r="K190" s="101">
        <f>K175+H187</f>
        <v>11460.17</v>
      </c>
      <c r="L190" s="120">
        <f>L175+I188</f>
        <v>3202.96</v>
      </c>
      <c r="M190" s="33"/>
      <c r="N190" s="34"/>
    </row>
    <row r="191" ht="15.75" customHeight="1">
      <c r="A191" s="278"/>
      <c r="B191" s="106"/>
      <c r="C191" s="104"/>
      <c r="D191" s="105"/>
      <c r="E191" s="105"/>
      <c r="F191" s="105"/>
      <c r="G191" s="106"/>
      <c r="H191" s="173"/>
      <c r="I191" s="202"/>
      <c r="J191" s="279"/>
      <c r="K191" s="32"/>
      <c r="L191" s="33"/>
      <c r="M191" s="33"/>
      <c r="N191" s="34"/>
    </row>
    <row r="192" ht="15.75" customHeight="1">
      <c r="A192" s="278"/>
      <c r="B192" s="106"/>
      <c r="C192" s="104"/>
      <c r="D192" s="105"/>
      <c r="E192" s="105"/>
      <c r="F192" s="105"/>
      <c r="G192" s="106"/>
      <c r="H192" s="173"/>
      <c r="I192" s="202"/>
      <c r="J192" s="279"/>
      <c r="K192" s="32"/>
      <c r="L192" s="33"/>
      <c r="M192" s="33"/>
      <c r="N192" s="34"/>
    </row>
    <row r="193" ht="15.75" customHeight="1">
      <c r="A193" s="278"/>
      <c r="B193" s="166">
        <v>57539.0</v>
      </c>
      <c r="C193" s="24">
        <v>4.0</v>
      </c>
      <c r="D193" s="26">
        <v>0.2534722222222222</v>
      </c>
      <c r="E193" s="27"/>
      <c r="F193" s="27"/>
      <c r="G193" s="28" t="s">
        <v>115</v>
      </c>
      <c r="H193" s="29">
        <v>310.0</v>
      </c>
      <c r="I193" s="202">
        <v>-635.17</v>
      </c>
      <c r="J193" s="280"/>
      <c r="K193" s="32"/>
      <c r="L193" s="33"/>
      <c r="M193" s="33"/>
      <c r="N193" s="34"/>
    </row>
    <row r="194" ht="15.75" customHeight="1">
      <c r="A194" s="278"/>
      <c r="B194" s="28">
        <v>57539.0</v>
      </c>
      <c r="C194" s="24">
        <v>4.0</v>
      </c>
      <c r="D194" s="27">
        <v>0.4166666666666667</v>
      </c>
      <c r="E194" s="27"/>
      <c r="F194" s="27"/>
      <c r="G194" s="28" t="s">
        <v>63</v>
      </c>
      <c r="H194" s="29">
        <v>707.0</v>
      </c>
      <c r="I194" s="202">
        <f t="shared" ref="I194:I195" si="46">I193+H193</f>
        <v>-325.17</v>
      </c>
      <c r="J194" s="280">
        <v>2.0</v>
      </c>
      <c r="K194" s="32"/>
      <c r="L194" s="33"/>
      <c r="M194" s="33"/>
      <c r="N194" s="34"/>
    </row>
    <row r="195" ht="15.75" customHeight="1">
      <c r="A195" s="278"/>
      <c r="B195" s="28"/>
      <c r="C195" s="24"/>
      <c r="D195" s="27"/>
      <c r="E195" s="27"/>
      <c r="F195" s="27"/>
      <c r="G195" s="28"/>
      <c r="H195" s="116">
        <f>SUM(H193:H194)</f>
        <v>1017</v>
      </c>
      <c r="I195" s="203">
        <f t="shared" si="46"/>
        <v>381.83</v>
      </c>
      <c r="J195" s="280"/>
      <c r="K195" s="32"/>
      <c r="L195" s="33"/>
      <c r="M195" s="120">
        <f t="shared" ref="M195:N195" si="47">M184+H195</f>
        <v>10681</v>
      </c>
      <c r="N195" s="34">
        <f t="shared" si="47"/>
        <v>2423.79</v>
      </c>
    </row>
    <row r="196" ht="15.75" customHeight="1">
      <c r="A196" s="278"/>
      <c r="B196" s="28"/>
      <c r="C196" s="104"/>
      <c r="D196" s="105"/>
      <c r="E196" s="105"/>
      <c r="F196" s="105"/>
      <c r="G196" s="106"/>
      <c r="H196" s="107"/>
      <c r="I196" s="202"/>
      <c r="J196" s="279"/>
      <c r="K196" s="32"/>
      <c r="L196" s="33"/>
      <c r="M196" s="33"/>
      <c r="N196" s="34"/>
    </row>
    <row r="197" ht="15.75" customHeight="1">
      <c r="A197" s="281"/>
      <c r="B197" s="282"/>
      <c r="C197" s="283"/>
      <c r="D197" s="284"/>
      <c r="E197" s="284"/>
      <c r="F197" s="284"/>
      <c r="G197" s="282"/>
      <c r="H197" s="285"/>
      <c r="I197" s="286"/>
      <c r="J197" s="254"/>
      <c r="K197" s="80"/>
      <c r="L197" s="81"/>
      <c r="M197" s="81"/>
      <c r="N197" s="82"/>
    </row>
    <row r="198" ht="15.75" customHeight="1">
      <c r="A198" s="272">
        <v>45914.0</v>
      </c>
      <c r="B198" s="28">
        <v>56839.0</v>
      </c>
      <c r="C198" s="24">
        <v>6.0</v>
      </c>
      <c r="D198" s="27">
        <v>0.375</v>
      </c>
      <c r="E198" s="27"/>
      <c r="F198" s="27"/>
      <c r="G198" s="28" t="s">
        <v>16</v>
      </c>
      <c r="H198" s="29">
        <v>310.0</v>
      </c>
      <c r="I198" s="30">
        <v>-635.17</v>
      </c>
      <c r="J198" s="89"/>
      <c r="K198" s="32"/>
      <c r="L198" s="33"/>
      <c r="M198" s="33"/>
      <c r="N198" s="34"/>
    </row>
    <row r="199" ht="15.75" customHeight="1">
      <c r="A199" s="188"/>
      <c r="B199" s="28" t="s">
        <v>119</v>
      </c>
      <c r="C199" s="24">
        <v>4.0</v>
      </c>
      <c r="D199" s="27">
        <v>0.46875</v>
      </c>
      <c r="E199" s="27"/>
      <c r="F199" s="27"/>
      <c r="G199" s="28" t="s">
        <v>23</v>
      </c>
      <c r="H199" s="29">
        <v>154.0</v>
      </c>
      <c r="I199" s="287">
        <f t="shared" ref="I199:I203" si="48">I198+H198</f>
        <v>-325.17</v>
      </c>
      <c r="J199" s="38"/>
      <c r="K199" s="32"/>
      <c r="L199" s="33"/>
      <c r="M199" s="33"/>
      <c r="N199" s="34"/>
    </row>
    <row r="200" ht="15.75" customHeight="1">
      <c r="A200" s="188"/>
      <c r="B200" s="28">
        <v>55218.0</v>
      </c>
      <c r="C200" s="24">
        <v>2.0</v>
      </c>
      <c r="D200" s="27">
        <v>0.5416666666666666</v>
      </c>
      <c r="E200" s="27"/>
      <c r="F200" s="27"/>
      <c r="G200" s="28" t="s">
        <v>75</v>
      </c>
      <c r="H200" s="29">
        <v>77.0</v>
      </c>
      <c r="I200" s="287">
        <f t="shared" si="48"/>
        <v>-171.17</v>
      </c>
      <c r="J200" s="38"/>
      <c r="K200" s="32"/>
      <c r="L200" s="33"/>
      <c r="M200" s="33"/>
      <c r="N200" s="34"/>
    </row>
    <row r="201" ht="15.75" customHeight="1">
      <c r="A201" s="188"/>
      <c r="B201" s="28">
        <v>55744.0</v>
      </c>
      <c r="C201" s="24">
        <v>6.0</v>
      </c>
      <c r="D201" s="27">
        <v>0.5902777777777778</v>
      </c>
      <c r="E201" s="27"/>
      <c r="F201" s="27"/>
      <c r="G201" s="28" t="s">
        <v>16</v>
      </c>
      <c r="H201" s="29">
        <v>310.0</v>
      </c>
      <c r="I201" s="287">
        <f t="shared" si="48"/>
        <v>-94.17</v>
      </c>
      <c r="J201" s="39">
        <v>1.0</v>
      </c>
      <c r="K201" s="32"/>
      <c r="L201" s="33"/>
      <c r="M201" s="33"/>
      <c r="N201" s="34"/>
    </row>
    <row r="202" ht="15.75" customHeight="1">
      <c r="A202" s="188"/>
      <c r="B202" s="28">
        <v>54487.0</v>
      </c>
      <c r="C202" s="24">
        <v>5.0</v>
      </c>
      <c r="D202" s="27">
        <v>0.71875</v>
      </c>
      <c r="E202" s="27"/>
      <c r="F202" s="27"/>
      <c r="G202" s="28" t="s">
        <v>16</v>
      </c>
      <c r="H202" s="29">
        <v>310.0</v>
      </c>
      <c r="I202" s="287">
        <f t="shared" si="48"/>
        <v>215.83</v>
      </c>
      <c r="J202" s="38"/>
      <c r="K202" s="101">
        <f t="shared" ref="K202:L202" si="49">K190+H203</f>
        <v>12621.17</v>
      </c>
      <c r="L202" s="120">
        <f t="shared" si="49"/>
        <v>3728.79</v>
      </c>
      <c r="M202" s="33"/>
      <c r="N202" s="34"/>
    </row>
    <row r="203" ht="15.75" customHeight="1">
      <c r="A203" s="188"/>
      <c r="B203" s="106"/>
      <c r="C203" s="104"/>
      <c r="D203" s="105"/>
      <c r="E203" s="105"/>
      <c r="F203" s="105"/>
      <c r="G203" s="106"/>
      <c r="H203" s="107">
        <f>SUM(H198:H202)</f>
        <v>1161</v>
      </c>
      <c r="I203" s="288">
        <f t="shared" si="48"/>
        <v>525.83</v>
      </c>
      <c r="J203" s="38"/>
      <c r="K203" s="32"/>
      <c r="L203" s="33"/>
      <c r="M203" s="33"/>
      <c r="N203" s="34"/>
    </row>
    <row r="204" ht="15.75" customHeight="1">
      <c r="A204" s="188"/>
      <c r="B204" s="106"/>
      <c r="C204" s="104"/>
      <c r="D204" s="105"/>
      <c r="E204" s="105"/>
      <c r="F204" s="105"/>
      <c r="G204" s="106"/>
      <c r="H204" s="173"/>
      <c r="I204" s="202"/>
      <c r="J204" s="38"/>
      <c r="K204" s="32"/>
      <c r="L204" s="33"/>
      <c r="M204" s="33"/>
      <c r="N204" s="34"/>
    </row>
    <row r="205" ht="15.75" customHeight="1">
      <c r="A205" s="188"/>
      <c r="B205" s="166">
        <v>57539.0</v>
      </c>
      <c r="C205" s="24">
        <v>4.0</v>
      </c>
      <c r="D205" s="27">
        <v>0.14583333333333334</v>
      </c>
      <c r="E205" s="27"/>
      <c r="F205" s="27"/>
      <c r="G205" s="28" t="s">
        <v>18</v>
      </c>
      <c r="H205" s="29">
        <v>310.0</v>
      </c>
      <c r="I205" s="53">
        <v>-635.17</v>
      </c>
      <c r="J205" s="31"/>
      <c r="K205" s="32"/>
      <c r="L205" s="33"/>
      <c r="M205" s="33"/>
      <c r="N205" s="34"/>
    </row>
    <row r="206" ht="15.75" customHeight="1">
      <c r="A206" s="188"/>
      <c r="B206" s="28">
        <v>57361.0</v>
      </c>
      <c r="C206" s="24">
        <v>4.0</v>
      </c>
      <c r="D206" s="27">
        <v>0.3263888888888889</v>
      </c>
      <c r="E206" s="27"/>
      <c r="F206" s="27"/>
      <c r="G206" s="28" t="s">
        <v>25</v>
      </c>
      <c r="H206" s="29">
        <f>63*2</f>
        <v>126</v>
      </c>
      <c r="I206" s="202">
        <f t="shared" ref="I206:I209" si="50">I205+H205</f>
        <v>-325.17</v>
      </c>
      <c r="J206" s="38"/>
      <c r="K206" s="32"/>
      <c r="L206" s="33"/>
      <c r="M206" s="33"/>
      <c r="N206" s="34"/>
    </row>
    <row r="207" ht="15.75" customHeight="1">
      <c r="A207" s="188"/>
      <c r="B207" s="28">
        <v>56726.0</v>
      </c>
      <c r="C207" s="24">
        <v>4.0</v>
      </c>
      <c r="D207" s="27">
        <v>0.34375</v>
      </c>
      <c r="E207" s="27"/>
      <c r="F207" s="27"/>
      <c r="G207" s="28" t="s">
        <v>17</v>
      </c>
      <c r="H207" s="29">
        <v>362.0</v>
      </c>
      <c r="I207" s="202">
        <f t="shared" si="50"/>
        <v>-199.17</v>
      </c>
      <c r="J207" s="289">
        <v>2.0</v>
      </c>
      <c r="K207" s="32"/>
      <c r="L207" s="33"/>
      <c r="M207" s="33"/>
      <c r="N207" s="34"/>
    </row>
    <row r="208" ht="15.75" customHeight="1">
      <c r="A208" s="188"/>
      <c r="B208" s="28">
        <v>53404.0</v>
      </c>
      <c r="C208" s="24">
        <v>2.0</v>
      </c>
      <c r="D208" s="27">
        <v>0.5416666666666666</v>
      </c>
      <c r="E208" s="27"/>
      <c r="F208" s="27"/>
      <c r="G208" s="28" t="s">
        <v>106</v>
      </c>
      <c r="H208" s="29">
        <v>103.0</v>
      </c>
      <c r="I208" s="202">
        <f t="shared" si="50"/>
        <v>162.83</v>
      </c>
      <c r="J208" s="39"/>
      <c r="K208" s="32"/>
      <c r="L208" s="33"/>
      <c r="M208" s="33"/>
      <c r="N208" s="34"/>
    </row>
    <row r="209" ht="15.75" customHeight="1">
      <c r="A209" s="188"/>
      <c r="B209" s="28"/>
      <c r="C209" s="24"/>
      <c r="D209" s="27"/>
      <c r="E209" s="27"/>
      <c r="F209" s="27"/>
      <c r="G209" s="28"/>
      <c r="H209" s="116">
        <f>SUM(H205:H208)</f>
        <v>901</v>
      </c>
      <c r="I209" s="203">
        <f t="shared" si="50"/>
        <v>265.83</v>
      </c>
      <c r="J209" s="39"/>
      <c r="K209" s="32"/>
      <c r="L209" s="33"/>
      <c r="M209" s="120">
        <f t="shared" ref="M209:N209" si="51">M195+H209</f>
        <v>11582</v>
      </c>
      <c r="N209" s="34">
        <f t="shared" si="51"/>
        <v>2689.62</v>
      </c>
    </row>
    <row r="210" ht="15.75" customHeight="1">
      <c r="A210" s="188"/>
      <c r="B210" s="28"/>
      <c r="C210" s="24"/>
      <c r="D210" s="27"/>
      <c r="E210" s="27"/>
      <c r="F210" s="27"/>
      <c r="G210" s="28"/>
      <c r="H210" s="116"/>
      <c r="I210" s="204"/>
      <c r="J210" s="38"/>
      <c r="K210" s="32"/>
      <c r="L210" s="33"/>
      <c r="M210" s="33"/>
      <c r="N210" s="34"/>
    </row>
    <row r="211" ht="15.75" customHeight="1">
      <c r="A211" s="205"/>
      <c r="B211" s="77"/>
      <c r="C211" s="136"/>
      <c r="D211" s="163"/>
      <c r="E211" s="163"/>
      <c r="F211" s="163"/>
      <c r="G211" s="164"/>
      <c r="H211" s="137"/>
      <c r="I211" s="253"/>
      <c r="J211" s="257"/>
      <c r="K211" s="80"/>
      <c r="L211" s="81"/>
      <c r="M211" s="81"/>
      <c r="N211" s="82"/>
    </row>
    <row r="212" ht="15.75" customHeight="1">
      <c r="A212" s="272">
        <v>45915.0</v>
      </c>
      <c r="B212" s="166">
        <v>56754.0</v>
      </c>
      <c r="C212" s="259">
        <v>2.0</v>
      </c>
      <c r="D212" s="290">
        <v>0.1875</v>
      </c>
      <c r="E212" s="291"/>
      <c r="F212" s="291"/>
      <c r="G212" s="166" t="s">
        <v>15</v>
      </c>
      <c r="H212" s="292">
        <v>77.0</v>
      </c>
      <c r="I212" s="293">
        <v>-635.17</v>
      </c>
      <c r="J212" s="294"/>
      <c r="K212" s="32"/>
      <c r="L212" s="33"/>
      <c r="M212" s="33"/>
      <c r="N212" s="34"/>
    </row>
    <row r="213" ht="15.75" customHeight="1">
      <c r="A213" s="188"/>
      <c r="B213" s="166">
        <v>52848.0</v>
      </c>
      <c r="C213" s="259">
        <v>5.0</v>
      </c>
      <c r="D213" s="290">
        <v>0.20833333333333334</v>
      </c>
      <c r="E213" s="291"/>
      <c r="F213" s="291"/>
      <c r="G213" s="166" t="s">
        <v>120</v>
      </c>
      <c r="H213" s="292">
        <f>77*2</f>
        <v>154</v>
      </c>
      <c r="I213" s="293">
        <f t="shared" ref="I213:I218" si="52">I212+H212</f>
        <v>-558.17</v>
      </c>
      <c r="J213" s="295"/>
      <c r="K213" s="32"/>
      <c r="L213" s="33"/>
      <c r="M213" s="33"/>
      <c r="N213" s="34"/>
    </row>
    <row r="214" ht="15.75" customHeight="1">
      <c r="A214" s="188"/>
      <c r="B214" s="166">
        <v>57538.0</v>
      </c>
      <c r="C214" s="259">
        <v>2.0</v>
      </c>
      <c r="D214" s="290">
        <v>0.3541666666666667</v>
      </c>
      <c r="E214" s="291"/>
      <c r="F214" s="291"/>
      <c r="G214" s="166" t="s">
        <v>121</v>
      </c>
      <c r="H214" s="292">
        <v>77.0</v>
      </c>
      <c r="I214" s="293">
        <f t="shared" si="52"/>
        <v>-404.17</v>
      </c>
      <c r="J214" s="295"/>
      <c r="K214" s="32"/>
      <c r="L214" s="33"/>
      <c r="M214" s="33"/>
      <c r="N214" s="34"/>
    </row>
    <row r="215" ht="15.75" customHeight="1">
      <c r="A215" s="188"/>
      <c r="B215" s="166" t="s">
        <v>122</v>
      </c>
      <c r="C215" s="259">
        <v>6.0</v>
      </c>
      <c r="D215" s="290">
        <v>0.4444444444444444</v>
      </c>
      <c r="E215" s="291"/>
      <c r="F215" s="291"/>
      <c r="G215" s="166" t="s">
        <v>123</v>
      </c>
      <c r="H215" s="292">
        <f>40*3</f>
        <v>120</v>
      </c>
      <c r="I215" s="293">
        <f t="shared" si="52"/>
        <v>-327.17</v>
      </c>
      <c r="J215" s="295"/>
      <c r="K215" s="32"/>
      <c r="L215" s="33"/>
      <c r="M215" s="33"/>
      <c r="N215" s="34"/>
    </row>
    <row r="216" ht="15.75" customHeight="1">
      <c r="A216" s="188"/>
      <c r="B216" s="166" t="s">
        <v>124</v>
      </c>
      <c r="C216" s="259">
        <v>6.0</v>
      </c>
      <c r="D216" s="290">
        <v>0.5104166666666666</v>
      </c>
      <c r="E216" s="291"/>
      <c r="F216" s="291"/>
      <c r="G216" s="166" t="s">
        <v>68</v>
      </c>
      <c r="H216" s="292">
        <f>44*3</f>
        <v>132</v>
      </c>
      <c r="I216" s="293">
        <f t="shared" si="52"/>
        <v>-207.17</v>
      </c>
      <c r="J216" s="296"/>
      <c r="K216" s="32"/>
      <c r="L216" s="33"/>
      <c r="M216" s="33"/>
      <c r="N216" s="34"/>
    </row>
    <row r="217" ht="15.75" customHeight="1">
      <c r="A217" s="188"/>
      <c r="B217" s="166">
        <v>57225.0</v>
      </c>
      <c r="C217" s="259">
        <v>2.0</v>
      </c>
      <c r="D217" s="291">
        <v>0.625</v>
      </c>
      <c r="E217" s="291"/>
      <c r="F217" s="291"/>
      <c r="G217" s="166" t="s">
        <v>121</v>
      </c>
      <c r="H217" s="292">
        <v>77.0</v>
      </c>
      <c r="I217" s="293">
        <f t="shared" si="52"/>
        <v>-75.17</v>
      </c>
      <c r="J217" s="296"/>
      <c r="K217" s="101">
        <f t="shared" ref="K217:L217" si="53">K202+H218</f>
        <v>13258.17</v>
      </c>
      <c r="L217" s="120">
        <f t="shared" si="53"/>
        <v>3730.62</v>
      </c>
      <c r="M217" s="33"/>
      <c r="N217" s="34"/>
      <c r="O217" s="297"/>
    </row>
    <row r="218" ht="15.75" customHeight="1">
      <c r="A218" s="188"/>
      <c r="B218" s="166"/>
      <c r="C218" s="259"/>
      <c r="D218" s="291"/>
      <c r="E218" s="291"/>
      <c r="F218" s="291"/>
      <c r="G218" s="166"/>
      <c r="H218" s="298">
        <f>SUM(H212:H217)</f>
        <v>637</v>
      </c>
      <c r="I218" s="288">
        <f t="shared" si="52"/>
        <v>1.83</v>
      </c>
      <c r="J218" s="296">
        <v>1.0</v>
      </c>
      <c r="K218" s="32"/>
      <c r="L218" s="33"/>
      <c r="M218" s="33"/>
      <c r="N218" s="34"/>
      <c r="O218" s="297"/>
    </row>
    <row r="219" ht="15.75" customHeight="1">
      <c r="A219" s="188"/>
      <c r="B219" s="28"/>
      <c r="C219" s="24"/>
      <c r="D219" s="27"/>
      <c r="E219" s="27"/>
      <c r="F219" s="27"/>
      <c r="G219" s="28"/>
      <c r="H219" s="116"/>
      <c r="I219" s="299"/>
      <c r="J219" s="38"/>
      <c r="K219" s="32"/>
      <c r="L219" s="33"/>
      <c r="M219" s="33"/>
      <c r="N219" s="34"/>
    </row>
    <row r="220" ht="15.75" customHeight="1">
      <c r="A220" s="188"/>
      <c r="B220" s="28"/>
      <c r="C220" s="24"/>
      <c r="D220" s="105"/>
      <c r="E220" s="105"/>
      <c r="F220" s="105"/>
      <c r="G220" s="106"/>
      <c r="H220" s="173"/>
      <c r="I220" s="202"/>
      <c r="J220" s="38"/>
      <c r="K220" s="32"/>
      <c r="L220" s="33"/>
      <c r="M220" s="33"/>
      <c r="N220" s="34"/>
    </row>
    <row r="221" ht="15.75" customHeight="1">
      <c r="A221" s="188"/>
      <c r="B221" s="106"/>
      <c r="C221" s="104"/>
      <c r="D221" s="105"/>
      <c r="E221" s="105"/>
      <c r="F221" s="105"/>
      <c r="G221" s="106"/>
      <c r="H221" s="173"/>
      <c r="I221" s="202"/>
      <c r="J221" s="38"/>
      <c r="K221" s="32"/>
      <c r="L221" s="33"/>
      <c r="M221" s="33"/>
      <c r="N221" s="34"/>
    </row>
    <row r="222" ht="15.75" customHeight="1">
      <c r="A222" s="188"/>
      <c r="B222" s="106"/>
      <c r="C222" s="104"/>
      <c r="D222" s="105"/>
      <c r="E222" s="105"/>
      <c r="F222" s="105"/>
      <c r="G222" s="106"/>
      <c r="H222" s="173"/>
      <c r="I222" s="202"/>
      <c r="J222" s="38"/>
      <c r="K222" s="32"/>
      <c r="L222" s="33"/>
      <c r="M222" s="33"/>
      <c r="N222" s="34"/>
    </row>
    <row r="223" ht="15.75" customHeight="1">
      <c r="A223" s="188"/>
      <c r="B223" s="166">
        <v>52724.0</v>
      </c>
      <c r="C223" s="300">
        <v>8.0</v>
      </c>
      <c r="D223" s="27">
        <v>0.2743055555555556</v>
      </c>
      <c r="E223" s="27"/>
      <c r="F223" s="27"/>
      <c r="G223" s="28" t="s">
        <v>66</v>
      </c>
      <c r="H223" s="29">
        <v>362.0</v>
      </c>
      <c r="I223" s="53">
        <v>-635.17</v>
      </c>
      <c r="J223" s="301"/>
      <c r="K223" s="32"/>
      <c r="L223" s="33"/>
      <c r="M223" s="33"/>
      <c r="N223" s="34"/>
    </row>
    <row r="224" ht="15.75" customHeight="1">
      <c r="A224" s="188"/>
      <c r="B224" s="28">
        <v>57839.0</v>
      </c>
      <c r="C224" s="24">
        <v>8.0</v>
      </c>
      <c r="D224" s="27">
        <v>0.4270833333333333</v>
      </c>
      <c r="E224" s="27"/>
      <c r="F224" s="27"/>
      <c r="G224" s="28" t="s">
        <v>16</v>
      </c>
      <c r="H224" s="29">
        <v>310.0</v>
      </c>
      <c r="I224" s="202">
        <f t="shared" ref="I224:I228" si="54">I223+H223</f>
        <v>-273.17</v>
      </c>
      <c r="J224" s="302"/>
      <c r="K224" s="32"/>
      <c r="L224" s="33"/>
      <c r="M224" s="33"/>
      <c r="N224" s="34"/>
    </row>
    <row r="225" ht="15.75" customHeight="1">
      <c r="A225" s="188"/>
      <c r="B225" s="28">
        <v>51635.0</v>
      </c>
      <c r="C225" s="24">
        <v>2.0</v>
      </c>
      <c r="D225" s="26">
        <v>0.5208333333333334</v>
      </c>
      <c r="E225" s="27"/>
      <c r="F225" s="27"/>
      <c r="G225" s="28" t="s">
        <v>125</v>
      </c>
      <c r="H225" s="29">
        <v>77.0</v>
      </c>
      <c r="I225" s="202">
        <f t="shared" si="54"/>
        <v>36.83</v>
      </c>
      <c r="J225" s="38"/>
      <c r="K225" s="32"/>
      <c r="L225" s="33"/>
      <c r="M225" s="33"/>
      <c r="N225" s="34"/>
    </row>
    <row r="226" ht="15.75" customHeight="1">
      <c r="A226" s="188"/>
      <c r="B226" s="28">
        <v>51999.0</v>
      </c>
      <c r="C226" s="24">
        <v>2.0</v>
      </c>
      <c r="D226" s="27">
        <v>0.5833333333333334</v>
      </c>
      <c r="E226" s="27"/>
      <c r="F226" s="27"/>
      <c r="G226" s="28" t="s">
        <v>68</v>
      </c>
      <c r="H226" s="29">
        <v>44.0</v>
      </c>
      <c r="I226" s="202">
        <f t="shared" si="54"/>
        <v>113.83</v>
      </c>
      <c r="J226" s="39"/>
      <c r="K226" s="32"/>
      <c r="L226" s="33"/>
      <c r="M226" s="33"/>
      <c r="N226" s="34"/>
    </row>
    <row r="227" ht="15.75" customHeight="1">
      <c r="A227" s="188"/>
      <c r="B227" s="28">
        <v>53970.0</v>
      </c>
      <c r="C227" s="24">
        <v>2.0</v>
      </c>
      <c r="D227" s="27">
        <v>0.625</v>
      </c>
      <c r="E227" s="27"/>
      <c r="F227" s="27"/>
      <c r="G227" s="28" t="s">
        <v>15</v>
      </c>
      <c r="H227" s="29">
        <v>77.0</v>
      </c>
      <c r="I227" s="202">
        <f t="shared" si="54"/>
        <v>157.83</v>
      </c>
      <c r="J227" s="39">
        <v>2.0</v>
      </c>
      <c r="K227" s="32"/>
      <c r="L227" s="33"/>
      <c r="M227" s="33"/>
      <c r="N227" s="303"/>
      <c r="O227" s="304"/>
    </row>
    <row r="228" ht="15.75" customHeight="1">
      <c r="A228" s="188"/>
      <c r="B228" s="28"/>
      <c r="C228" s="24"/>
      <c r="D228" s="27"/>
      <c r="E228" s="27"/>
      <c r="F228" s="27"/>
      <c r="G228" s="28"/>
      <c r="H228" s="116">
        <f>SUM(H223:H227)</f>
        <v>870</v>
      </c>
      <c r="I228" s="203">
        <f t="shared" si="54"/>
        <v>234.83</v>
      </c>
      <c r="J228" s="38"/>
      <c r="K228" s="32"/>
      <c r="L228" s="33"/>
      <c r="M228" s="305">
        <f>M209+H228</f>
        <v>12452</v>
      </c>
      <c r="N228" s="306">
        <f>N209+I228+0.05</f>
        <v>2924.5</v>
      </c>
      <c r="O228" s="307" t="s">
        <v>126</v>
      </c>
      <c r="P228" s="308"/>
      <c r="Q228" s="308"/>
    </row>
    <row r="229" ht="15.75" customHeight="1">
      <c r="A229" s="188"/>
      <c r="B229" s="28"/>
      <c r="C229" s="24"/>
      <c r="D229" s="27"/>
      <c r="E229" s="27"/>
      <c r="F229" s="27"/>
      <c r="G229" s="28"/>
      <c r="H229" s="116"/>
      <c r="I229" s="172"/>
      <c r="J229" s="38"/>
      <c r="K229" s="32"/>
      <c r="L229" s="33"/>
      <c r="M229" s="33"/>
      <c r="N229" s="34"/>
    </row>
    <row r="230" ht="15.75" customHeight="1">
      <c r="A230" s="205"/>
      <c r="B230" s="77"/>
      <c r="C230" s="136"/>
      <c r="D230" s="163"/>
      <c r="E230" s="163"/>
      <c r="F230" s="163"/>
      <c r="G230" s="164"/>
      <c r="H230" s="137"/>
      <c r="I230" s="253"/>
      <c r="J230" s="257"/>
      <c r="K230" s="80"/>
      <c r="L230" s="81"/>
      <c r="M230" s="81"/>
      <c r="N230" s="82"/>
    </row>
    <row r="231" ht="15.75" customHeight="1">
      <c r="A231" s="309">
        <v>45916.0</v>
      </c>
      <c r="B231" s="87" t="s">
        <v>127</v>
      </c>
      <c r="C231" s="124">
        <v>11.0</v>
      </c>
      <c r="D231" s="310">
        <v>0.25</v>
      </c>
      <c r="E231" s="158"/>
      <c r="F231" s="158"/>
      <c r="G231" s="28" t="s">
        <v>23</v>
      </c>
      <c r="H231" s="29">
        <v>310.0</v>
      </c>
      <c r="I231" s="53">
        <v>-635.17</v>
      </c>
      <c r="J231" s="89"/>
      <c r="K231" s="2"/>
      <c r="L231" s="33"/>
      <c r="M231" s="33"/>
      <c r="N231" s="34"/>
    </row>
    <row r="232" ht="15.75" customHeight="1">
      <c r="A232" s="188"/>
      <c r="B232" s="28">
        <v>57240.0</v>
      </c>
      <c r="C232" s="24">
        <v>2.0</v>
      </c>
      <c r="D232" s="219">
        <v>0.3333333333333333</v>
      </c>
      <c r="E232" s="27"/>
      <c r="F232" s="27"/>
      <c r="G232" s="28" t="s">
        <v>16</v>
      </c>
      <c r="H232" s="29">
        <v>77.0</v>
      </c>
      <c r="I232" s="202">
        <f t="shared" ref="I232:I235" si="55">I231+H231</f>
        <v>-325.17</v>
      </c>
      <c r="J232" s="38"/>
      <c r="K232" s="2"/>
      <c r="L232" s="33"/>
      <c r="M232" s="33"/>
      <c r="N232" s="34"/>
    </row>
    <row r="233" ht="15.75" customHeight="1">
      <c r="A233" s="188"/>
      <c r="B233" s="28">
        <v>53091.0</v>
      </c>
      <c r="C233" s="24">
        <v>8.0</v>
      </c>
      <c r="D233" s="219">
        <v>0.4548611111111111</v>
      </c>
      <c r="E233" s="27"/>
      <c r="F233" s="27"/>
      <c r="G233" s="28" t="s">
        <v>75</v>
      </c>
      <c r="H233" s="29">
        <v>310.0</v>
      </c>
      <c r="I233" s="202">
        <f t="shared" si="55"/>
        <v>-248.17</v>
      </c>
      <c r="J233" s="38"/>
      <c r="K233" s="2"/>
      <c r="L233" s="33"/>
      <c r="M233" s="33"/>
      <c r="N233" s="34"/>
    </row>
    <row r="234" ht="15.75" customHeight="1">
      <c r="A234" s="188"/>
      <c r="B234" s="28">
        <v>57766.0</v>
      </c>
      <c r="C234" s="24">
        <v>1.0</v>
      </c>
      <c r="D234" s="27">
        <v>0.53125</v>
      </c>
      <c r="E234" s="27"/>
      <c r="F234" s="27"/>
      <c r="G234" s="28" t="s">
        <v>128</v>
      </c>
      <c r="H234" s="29">
        <v>103.0</v>
      </c>
      <c r="I234" s="202">
        <f t="shared" si="55"/>
        <v>61.83</v>
      </c>
      <c r="J234" s="39">
        <v>1.0</v>
      </c>
      <c r="K234" s="2"/>
      <c r="L234" s="33"/>
      <c r="M234" s="33"/>
      <c r="N234" s="34"/>
    </row>
    <row r="235" ht="15.75" customHeight="1">
      <c r="A235" s="188"/>
      <c r="B235" s="28"/>
      <c r="C235" s="24"/>
      <c r="D235" s="27"/>
      <c r="E235" s="27"/>
      <c r="F235" s="27"/>
      <c r="G235" s="28"/>
      <c r="H235" s="116">
        <f>SUM(H231:H234)</f>
        <v>800</v>
      </c>
      <c r="I235" s="203">
        <f t="shared" si="55"/>
        <v>164.83</v>
      </c>
      <c r="J235" s="38"/>
      <c r="K235" s="311">
        <f t="shared" ref="K235:L235" si="56">K217+H235</f>
        <v>14058.17</v>
      </c>
      <c r="L235" s="120">
        <f t="shared" si="56"/>
        <v>3895.45</v>
      </c>
      <c r="M235" s="33"/>
      <c r="N235" s="34"/>
    </row>
    <row r="236" ht="15.75" customHeight="1">
      <c r="A236" s="188"/>
      <c r="B236" s="28"/>
      <c r="C236" s="24"/>
      <c r="D236" s="27"/>
      <c r="E236" s="27"/>
      <c r="F236" s="27"/>
      <c r="G236" s="28"/>
      <c r="H236" s="116"/>
      <c r="I236" s="204"/>
      <c r="J236" s="38"/>
      <c r="K236" s="2"/>
      <c r="L236" s="33"/>
      <c r="M236" s="33"/>
      <c r="N236" s="34"/>
    </row>
    <row r="237" ht="15.75" customHeight="1">
      <c r="A237" s="188"/>
      <c r="B237" s="106"/>
      <c r="C237" s="104"/>
      <c r="D237" s="105"/>
      <c r="E237" s="105"/>
      <c r="F237" s="105"/>
      <c r="G237" s="106"/>
      <c r="H237" s="107"/>
      <c r="I237" s="204"/>
      <c r="J237" s="38"/>
      <c r="K237" s="2"/>
      <c r="L237" s="33"/>
      <c r="M237" s="33"/>
      <c r="N237" s="34"/>
    </row>
    <row r="238" ht="15.75" customHeight="1">
      <c r="A238" s="188"/>
      <c r="B238" s="106"/>
      <c r="C238" s="104"/>
      <c r="D238" s="105"/>
      <c r="E238" s="105"/>
      <c r="F238" s="105"/>
      <c r="G238" s="106"/>
      <c r="H238" s="173"/>
      <c r="I238" s="202"/>
      <c r="J238" s="38"/>
      <c r="K238" s="2"/>
      <c r="L238" s="33"/>
      <c r="M238" s="33"/>
      <c r="N238" s="34"/>
    </row>
    <row r="239" ht="15.75" customHeight="1">
      <c r="A239" s="188"/>
      <c r="B239" s="166" t="s">
        <v>129</v>
      </c>
      <c r="C239" s="24">
        <v>10.0</v>
      </c>
      <c r="D239" s="27">
        <v>0.4861111111111111</v>
      </c>
      <c r="E239" s="27"/>
      <c r="F239" s="27"/>
      <c r="G239" s="28" t="s">
        <v>23</v>
      </c>
      <c r="H239" s="29">
        <v>310.0</v>
      </c>
      <c r="I239" s="53">
        <v>-635.17</v>
      </c>
      <c r="J239" s="31"/>
      <c r="K239" s="2"/>
      <c r="L239" s="33"/>
      <c r="M239" s="33"/>
      <c r="N239" s="34"/>
    </row>
    <row r="240" ht="15.75" customHeight="1">
      <c r="A240" s="188"/>
      <c r="B240" s="28">
        <v>56226.0</v>
      </c>
      <c r="C240" s="24">
        <v>4.0</v>
      </c>
      <c r="D240" s="27">
        <v>0.5763888888888888</v>
      </c>
      <c r="E240" s="27"/>
      <c r="F240" s="27"/>
      <c r="G240" s="28" t="s">
        <v>75</v>
      </c>
      <c r="H240" s="29">
        <v>310.0</v>
      </c>
      <c r="I240" s="202">
        <f t="shared" ref="I240:I243" si="57">I239+H239</f>
        <v>-325.17</v>
      </c>
      <c r="J240" s="38"/>
      <c r="K240" s="2"/>
      <c r="L240" s="33"/>
      <c r="M240" s="33"/>
      <c r="N240" s="34"/>
    </row>
    <row r="241" ht="15.75" customHeight="1">
      <c r="A241" s="188"/>
      <c r="B241" s="28">
        <v>57758.0</v>
      </c>
      <c r="C241" s="24">
        <v>7.0</v>
      </c>
      <c r="D241" s="27">
        <v>0.6041666666666666</v>
      </c>
      <c r="E241" s="27"/>
      <c r="F241" s="27"/>
      <c r="G241" s="28" t="s">
        <v>17</v>
      </c>
      <c r="H241" s="29">
        <v>362.0</v>
      </c>
      <c r="I241" s="202">
        <f t="shared" si="57"/>
        <v>-15.17</v>
      </c>
      <c r="J241" s="38"/>
      <c r="K241" s="2"/>
      <c r="L241" s="33"/>
      <c r="M241" s="33"/>
      <c r="N241" s="34"/>
    </row>
    <row r="242" ht="15.75" customHeight="1">
      <c r="A242" s="188"/>
      <c r="B242" s="28">
        <v>50252.0</v>
      </c>
      <c r="C242" s="24">
        <v>2.0</v>
      </c>
      <c r="D242" s="27">
        <v>0.8194444444444444</v>
      </c>
      <c r="E242" s="27"/>
      <c r="F242" s="27"/>
      <c r="G242" s="28" t="s">
        <v>16</v>
      </c>
      <c r="H242" s="29">
        <v>77.0</v>
      </c>
      <c r="I242" s="202">
        <f t="shared" si="57"/>
        <v>346.83</v>
      </c>
      <c r="J242" s="39">
        <v>2.0</v>
      </c>
      <c r="K242" s="2"/>
      <c r="L242" s="33"/>
      <c r="M242" s="33"/>
      <c r="N242" s="34"/>
    </row>
    <row r="243" ht="15.75" customHeight="1">
      <c r="A243" s="188"/>
      <c r="B243" s="28"/>
      <c r="C243" s="24"/>
      <c r="D243" s="27"/>
      <c r="E243" s="27"/>
      <c r="F243" s="27"/>
      <c r="G243" s="28"/>
      <c r="H243" s="116">
        <f>SUM(H239:H242)</f>
        <v>1059</v>
      </c>
      <c r="I243" s="203">
        <f t="shared" si="57"/>
        <v>423.83</v>
      </c>
      <c r="J243" s="39"/>
      <c r="K243" s="2"/>
      <c r="L243" s="33"/>
      <c r="M243" s="33"/>
      <c r="N243" s="34"/>
    </row>
    <row r="244" ht="15.75" customHeight="1">
      <c r="A244" s="188"/>
      <c r="B244" s="28"/>
      <c r="C244" s="24"/>
      <c r="D244" s="27"/>
      <c r="E244" s="27"/>
      <c r="F244" s="27"/>
      <c r="G244" s="28"/>
      <c r="H244" s="116"/>
      <c r="I244" s="204"/>
      <c r="J244" s="39"/>
      <c r="K244" s="2"/>
      <c r="L244" s="33"/>
      <c r="M244" s="120">
        <f t="shared" ref="M244:N244" si="58">M228+H243</f>
        <v>13511</v>
      </c>
      <c r="N244" s="34">
        <f t="shared" si="58"/>
        <v>3348.33</v>
      </c>
    </row>
    <row r="245" ht="15.75" customHeight="1">
      <c r="A245" s="188"/>
      <c r="B245" s="28"/>
      <c r="C245" s="24"/>
      <c r="D245" s="27"/>
      <c r="E245" s="27"/>
      <c r="F245" s="27"/>
      <c r="G245" s="28"/>
      <c r="H245" s="29"/>
      <c r="I245" s="312"/>
      <c r="J245" s="38"/>
      <c r="K245" s="2"/>
      <c r="L245" s="33"/>
      <c r="M245" s="33"/>
      <c r="N245" s="34"/>
    </row>
    <row r="246" ht="15.75" customHeight="1">
      <c r="A246" s="188"/>
      <c r="B246" s="28"/>
      <c r="C246" s="24"/>
      <c r="D246" s="27"/>
      <c r="E246" s="27"/>
      <c r="F246" s="27"/>
      <c r="G246" s="28"/>
      <c r="H246" s="116"/>
      <c r="I246" s="172"/>
      <c r="J246" s="38"/>
      <c r="K246" s="2"/>
      <c r="L246" s="33"/>
      <c r="M246" s="33"/>
      <c r="N246" s="34"/>
    </row>
    <row r="247" ht="15.75" customHeight="1">
      <c r="A247" s="205"/>
      <c r="B247" s="77"/>
      <c r="C247" s="136"/>
      <c r="D247" s="163"/>
      <c r="E247" s="163"/>
      <c r="F247" s="163"/>
      <c r="G247" s="164"/>
      <c r="H247" s="137"/>
      <c r="I247" s="253"/>
      <c r="J247" s="257"/>
      <c r="K247" s="313"/>
      <c r="L247" s="81"/>
      <c r="M247" s="81"/>
      <c r="N247" s="82"/>
    </row>
    <row r="248" ht="15.75" customHeight="1">
      <c r="A248" s="309">
        <v>45917.0</v>
      </c>
      <c r="B248" s="87">
        <v>55875.0</v>
      </c>
      <c r="C248" s="124">
        <v>2.0</v>
      </c>
      <c r="D248" s="158">
        <v>0.3333333333333333</v>
      </c>
      <c r="E248" s="158"/>
      <c r="F248" s="158"/>
      <c r="G248" s="28" t="s">
        <v>75</v>
      </c>
      <c r="H248" s="29">
        <v>77.0</v>
      </c>
      <c r="I248" s="30">
        <v>-635.17</v>
      </c>
      <c r="J248" s="126"/>
      <c r="K248" s="2"/>
      <c r="L248" s="33"/>
      <c r="M248" s="33"/>
      <c r="N248" s="34"/>
    </row>
    <row r="249" ht="15.75" customHeight="1">
      <c r="A249" s="188"/>
      <c r="B249" s="314">
        <v>58361.0</v>
      </c>
      <c r="C249" s="315">
        <v>6.0</v>
      </c>
      <c r="D249" s="158">
        <v>0.4375</v>
      </c>
      <c r="E249" s="158"/>
      <c r="F249" s="158"/>
      <c r="G249" s="28" t="s">
        <v>130</v>
      </c>
      <c r="H249" s="29">
        <v>310.0</v>
      </c>
      <c r="I249" s="287">
        <f t="shared" ref="I249:I253" si="59">I248+H248</f>
        <v>-558.17</v>
      </c>
      <c r="J249" s="38"/>
      <c r="K249" s="2"/>
      <c r="L249" s="33"/>
      <c r="M249" s="33"/>
      <c r="N249" s="34"/>
    </row>
    <row r="250" ht="15.75" customHeight="1">
      <c r="A250" s="188"/>
      <c r="B250" s="28">
        <v>56105.0</v>
      </c>
      <c r="C250" s="24">
        <v>2.0</v>
      </c>
      <c r="D250" s="27">
        <v>0.5763888888888888</v>
      </c>
      <c r="E250" s="27"/>
      <c r="F250" s="27"/>
      <c r="G250" s="28" t="s">
        <v>75</v>
      </c>
      <c r="H250" s="29">
        <v>77.0</v>
      </c>
      <c r="I250" s="287">
        <f t="shared" si="59"/>
        <v>-248.17</v>
      </c>
      <c r="J250" s="38"/>
      <c r="K250" s="2"/>
      <c r="L250" s="33"/>
      <c r="M250" s="33"/>
      <c r="N250" s="34"/>
    </row>
    <row r="251" ht="15.75" customHeight="1">
      <c r="A251" s="188"/>
      <c r="B251" s="28">
        <v>55877.0</v>
      </c>
      <c r="C251" s="24">
        <v>5.0</v>
      </c>
      <c r="D251" s="27">
        <v>0.6736111111111112</v>
      </c>
      <c r="E251" s="27"/>
      <c r="F251" s="27"/>
      <c r="G251" s="28" t="s">
        <v>130</v>
      </c>
      <c r="H251" s="29">
        <v>310.0</v>
      </c>
      <c r="I251" s="287">
        <f t="shared" si="59"/>
        <v>-171.17</v>
      </c>
      <c r="J251" s="38"/>
      <c r="K251" s="2"/>
      <c r="L251" s="33"/>
      <c r="M251" s="33"/>
      <c r="N251" s="34"/>
    </row>
    <row r="252" ht="15.75" customHeight="1">
      <c r="A252" s="188"/>
      <c r="B252" s="28">
        <v>57799.0</v>
      </c>
      <c r="C252" s="24">
        <v>3.0</v>
      </c>
      <c r="D252" s="27">
        <v>0.7673611111111112</v>
      </c>
      <c r="E252" s="27"/>
      <c r="F252" s="27"/>
      <c r="G252" s="28" t="s">
        <v>75</v>
      </c>
      <c r="H252" s="29">
        <v>77.0</v>
      </c>
      <c r="I252" s="287">
        <f t="shared" si="59"/>
        <v>138.83</v>
      </c>
      <c r="J252" s="39">
        <v>1.0</v>
      </c>
      <c r="K252" s="2"/>
      <c r="L252" s="33"/>
      <c r="M252" s="33"/>
      <c r="N252" s="34"/>
    </row>
    <row r="253" ht="15.75" customHeight="1">
      <c r="A253" s="188"/>
      <c r="B253" s="28"/>
      <c r="C253" s="24"/>
      <c r="D253" s="27"/>
      <c r="E253" s="27"/>
      <c r="F253" s="27"/>
      <c r="G253" s="28"/>
      <c r="H253" s="116">
        <f>SUM(H248:H252)</f>
        <v>851</v>
      </c>
      <c r="I253" s="288">
        <f t="shared" si="59"/>
        <v>215.83</v>
      </c>
      <c r="J253" s="39"/>
      <c r="K253" s="311">
        <f t="shared" ref="K253:L253" si="60">K235+H253</f>
        <v>14909.17</v>
      </c>
      <c r="L253" s="120">
        <f t="shared" si="60"/>
        <v>4111.28</v>
      </c>
      <c r="M253" s="33"/>
      <c r="N253" s="34"/>
    </row>
    <row r="254" ht="15.75" customHeight="1">
      <c r="A254" s="188"/>
      <c r="B254" s="28"/>
      <c r="C254" s="24"/>
      <c r="D254" s="105"/>
      <c r="E254" s="105"/>
      <c r="F254" s="105"/>
      <c r="G254" s="106"/>
      <c r="H254" s="173"/>
      <c r="I254" s="202"/>
      <c r="J254" s="38"/>
      <c r="K254" s="2"/>
      <c r="L254" s="33"/>
      <c r="M254" s="33"/>
      <c r="N254" s="34"/>
    </row>
    <row r="255" ht="15.75" customHeight="1">
      <c r="A255" s="188"/>
      <c r="B255" s="106"/>
      <c r="C255" s="104"/>
      <c r="D255" s="105"/>
      <c r="E255" s="105"/>
      <c r="F255" s="105"/>
      <c r="G255" s="106"/>
      <c r="H255" s="173"/>
      <c r="I255" s="202"/>
      <c r="J255" s="38"/>
      <c r="K255" s="2"/>
      <c r="L255" s="33"/>
      <c r="M255" s="33"/>
      <c r="N255" s="34"/>
    </row>
    <row r="256" ht="15.75" customHeight="1">
      <c r="A256" s="188"/>
      <c r="B256" s="28"/>
      <c r="C256" s="24"/>
      <c r="D256" s="27"/>
      <c r="E256" s="27"/>
      <c r="F256" s="27"/>
      <c r="G256" s="28"/>
      <c r="H256" s="173"/>
      <c r="I256" s="202"/>
      <c r="J256" s="38"/>
      <c r="K256" s="2"/>
      <c r="L256" s="33"/>
      <c r="M256" s="33"/>
      <c r="N256" s="34"/>
    </row>
    <row r="257" ht="15.75" customHeight="1">
      <c r="A257" s="188"/>
      <c r="B257" s="166">
        <v>57500.0</v>
      </c>
      <c r="C257" s="24">
        <v>4.0</v>
      </c>
      <c r="D257" s="27">
        <v>0.3020833333333333</v>
      </c>
      <c r="E257" s="27"/>
      <c r="F257" s="27"/>
      <c r="G257" s="28" t="s">
        <v>131</v>
      </c>
      <c r="H257" s="29">
        <f>77*2</f>
        <v>154</v>
      </c>
      <c r="I257" s="53">
        <v>-635.17</v>
      </c>
      <c r="J257" s="31"/>
      <c r="K257" s="2"/>
      <c r="L257" s="33"/>
      <c r="M257" s="33"/>
      <c r="N257" s="34"/>
    </row>
    <row r="258" ht="15.75" customHeight="1">
      <c r="A258" s="188"/>
      <c r="B258" s="28">
        <v>58362.0</v>
      </c>
      <c r="C258" s="24">
        <v>6.0</v>
      </c>
      <c r="D258" s="27">
        <v>0.4409722222222222</v>
      </c>
      <c r="E258" s="27"/>
      <c r="F258" s="27"/>
      <c r="G258" s="28" t="s">
        <v>130</v>
      </c>
      <c r="H258" s="29">
        <v>310.0</v>
      </c>
      <c r="I258" s="53">
        <f t="shared" ref="I258:I261" si="61">I257+H257</f>
        <v>-481.17</v>
      </c>
      <c r="J258" s="39"/>
      <c r="K258" s="2"/>
      <c r="L258" s="33"/>
      <c r="M258" s="33"/>
      <c r="N258" s="34"/>
    </row>
    <row r="259" ht="15.75" customHeight="1">
      <c r="A259" s="188"/>
      <c r="B259" s="28">
        <v>58313.0</v>
      </c>
      <c r="C259" s="24">
        <v>8.0</v>
      </c>
      <c r="D259" s="27">
        <v>0.5208333333333334</v>
      </c>
      <c r="E259" s="27"/>
      <c r="F259" s="27"/>
      <c r="G259" s="28" t="s">
        <v>130</v>
      </c>
      <c r="H259" s="29">
        <v>310.0</v>
      </c>
      <c r="I259" s="53">
        <f t="shared" si="61"/>
        <v>-171.17</v>
      </c>
      <c r="J259" s="38"/>
      <c r="K259" s="2"/>
      <c r="L259" s="33"/>
      <c r="M259" s="33"/>
      <c r="N259" s="34"/>
    </row>
    <row r="260" ht="15.75" customHeight="1">
      <c r="A260" s="188"/>
      <c r="B260" s="28">
        <v>56766.0</v>
      </c>
      <c r="C260" s="24">
        <v>2.0</v>
      </c>
      <c r="D260" s="27">
        <v>0.7083333333333334</v>
      </c>
      <c r="E260" s="27"/>
      <c r="F260" s="27"/>
      <c r="G260" s="28" t="s">
        <v>66</v>
      </c>
      <c r="H260" s="29">
        <v>103.0</v>
      </c>
      <c r="I260" s="53">
        <f t="shared" si="61"/>
        <v>138.83</v>
      </c>
      <c r="J260" s="38"/>
      <c r="K260" s="2"/>
      <c r="L260" s="33"/>
      <c r="M260" s="33"/>
      <c r="N260" s="34"/>
    </row>
    <row r="261" ht="15.75" customHeight="1">
      <c r="A261" s="188"/>
      <c r="B261" s="28"/>
      <c r="C261" s="24"/>
      <c r="D261" s="27"/>
      <c r="E261" s="27"/>
      <c r="F261" s="27"/>
      <c r="G261" s="28"/>
      <c r="H261" s="116">
        <f>SUM(H257:H260)</f>
        <v>877</v>
      </c>
      <c r="I261" s="160">
        <f t="shared" si="61"/>
        <v>241.83</v>
      </c>
      <c r="J261" s="38"/>
      <c r="K261" s="2"/>
      <c r="L261" s="33"/>
      <c r="M261" s="33"/>
      <c r="N261" s="34"/>
    </row>
    <row r="262" ht="15.75" customHeight="1">
      <c r="A262" s="188"/>
      <c r="B262" s="28"/>
      <c r="C262" s="24"/>
      <c r="D262" s="27"/>
      <c r="E262" s="27"/>
      <c r="F262" s="27"/>
      <c r="G262" s="28"/>
      <c r="H262" s="116"/>
      <c r="I262" s="44"/>
      <c r="J262" s="316">
        <v>2.0</v>
      </c>
      <c r="K262" s="2"/>
      <c r="L262" s="33"/>
      <c r="M262" s="33"/>
      <c r="N262" s="34"/>
    </row>
    <row r="263" ht="15.75" customHeight="1">
      <c r="A263" s="188"/>
      <c r="B263" s="28"/>
      <c r="C263" s="24"/>
      <c r="D263" s="27"/>
      <c r="E263" s="27"/>
      <c r="F263" s="27"/>
      <c r="G263" s="28"/>
      <c r="H263" s="29"/>
      <c r="I263" s="53"/>
      <c r="J263" s="38"/>
      <c r="K263" s="2"/>
      <c r="L263" s="33"/>
      <c r="M263" s="120">
        <f t="shared" ref="M263:N263" si="62">M244+H261</f>
        <v>14388</v>
      </c>
      <c r="N263" s="34">
        <f t="shared" si="62"/>
        <v>3590.16</v>
      </c>
    </row>
    <row r="264" ht="15.75" customHeight="1">
      <c r="A264" s="188"/>
      <c r="B264" s="28"/>
      <c r="C264" s="24"/>
      <c r="D264" s="27"/>
      <c r="E264" s="27"/>
      <c r="F264" s="27"/>
      <c r="G264" s="28"/>
      <c r="H264" s="116"/>
      <c r="I264" s="44"/>
      <c r="J264" s="39"/>
      <c r="K264" s="2"/>
      <c r="L264" s="33"/>
      <c r="M264" s="33"/>
      <c r="N264" s="34"/>
    </row>
    <row r="265" ht="15.75" customHeight="1">
      <c r="A265" s="188"/>
      <c r="B265" s="28"/>
      <c r="C265" s="24"/>
      <c r="D265" s="27"/>
      <c r="E265" s="27"/>
      <c r="F265" s="27"/>
      <c r="G265" s="28"/>
      <c r="H265" s="29"/>
      <c r="I265" s="172"/>
      <c r="J265" s="38"/>
      <c r="K265" s="2"/>
      <c r="L265" s="33"/>
      <c r="M265" s="33"/>
      <c r="N265" s="34"/>
    </row>
    <row r="266" ht="15.75" customHeight="1">
      <c r="A266" s="188"/>
      <c r="B266" s="28"/>
      <c r="C266" s="24"/>
      <c r="D266" s="27"/>
      <c r="E266" s="27"/>
      <c r="F266" s="27"/>
      <c r="G266" s="28"/>
      <c r="H266" s="116"/>
      <c r="I266" s="172"/>
      <c r="J266" s="38"/>
      <c r="K266" s="2"/>
      <c r="L266" s="33"/>
      <c r="M266" s="33"/>
      <c r="N266" s="34"/>
    </row>
    <row r="267" ht="15.75" customHeight="1">
      <c r="A267" s="205"/>
      <c r="B267" s="77"/>
      <c r="C267" s="136"/>
      <c r="D267" s="163"/>
      <c r="E267" s="163"/>
      <c r="F267" s="163"/>
      <c r="G267" s="164"/>
      <c r="H267" s="137"/>
      <c r="I267" s="253"/>
      <c r="J267" s="257"/>
      <c r="K267" s="80"/>
      <c r="L267" s="81"/>
      <c r="M267" s="81"/>
      <c r="N267" s="82"/>
    </row>
    <row r="268" ht="15.75" customHeight="1">
      <c r="A268" s="309">
        <v>45918.0</v>
      </c>
      <c r="B268" s="87">
        <v>53421.0</v>
      </c>
      <c r="C268" s="124">
        <v>7.0</v>
      </c>
      <c r="D268" s="86">
        <v>0.3125</v>
      </c>
      <c r="E268" s="86"/>
      <c r="F268" s="86"/>
      <c r="G268" s="87" t="s">
        <v>132</v>
      </c>
      <c r="H268" s="125">
        <v>310.0</v>
      </c>
      <c r="I268" s="30">
        <v>-635.17</v>
      </c>
      <c r="J268" s="89"/>
      <c r="K268" s="32"/>
      <c r="L268" s="33"/>
      <c r="M268" s="32"/>
      <c r="N268" s="34"/>
    </row>
    <row r="269" ht="15.75" customHeight="1">
      <c r="A269" s="188"/>
      <c r="B269" s="28">
        <v>55771.0</v>
      </c>
      <c r="C269" s="24">
        <v>5.0</v>
      </c>
      <c r="D269" s="27">
        <v>0.3819444444444444</v>
      </c>
      <c r="E269" s="27"/>
      <c r="F269" s="27"/>
      <c r="G269" s="28" t="s">
        <v>16</v>
      </c>
      <c r="H269" s="29">
        <v>310.0</v>
      </c>
      <c r="I269" s="202">
        <f t="shared" ref="I269:I272" si="63">I268+H268</f>
        <v>-325.17</v>
      </c>
      <c r="J269" s="54"/>
      <c r="K269" s="32"/>
      <c r="L269" s="33"/>
      <c r="M269" s="32"/>
      <c r="N269" s="34"/>
    </row>
    <row r="270" ht="15.75" customHeight="1">
      <c r="A270" s="188"/>
      <c r="B270" s="28">
        <v>57624.0</v>
      </c>
      <c r="C270" s="24">
        <v>4.0</v>
      </c>
      <c r="D270" s="27">
        <v>0.5381944444444444</v>
      </c>
      <c r="E270" s="27"/>
      <c r="F270" s="27"/>
      <c r="G270" s="28" t="s">
        <v>133</v>
      </c>
      <c r="H270" s="317">
        <f t="shared" ref="H270:H271" si="64">77*2</f>
        <v>154</v>
      </c>
      <c r="I270" s="202">
        <f t="shared" si="63"/>
        <v>-15.17</v>
      </c>
      <c r="J270" s="38"/>
      <c r="K270" s="32"/>
      <c r="L270" s="33"/>
      <c r="M270" s="32"/>
      <c r="N270" s="34"/>
    </row>
    <row r="271" ht="15.75" customHeight="1">
      <c r="A271" s="188"/>
      <c r="B271" s="28">
        <v>49291.0</v>
      </c>
      <c r="C271" s="24">
        <v>4.0</v>
      </c>
      <c r="D271" s="27">
        <v>0.6527777777777778</v>
      </c>
      <c r="E271" s="27"/>
      <c r="F271" s="27"/>
      <c r="G271" s="28" t="s">
        <v>47</v>
      </c>
      <c r="H271" s="317">
        <f t="shared" si="64"/>
        <v>154</v>
      </c>
      <c r="I271" s="202">
        <f t="shared" si="63"/>
        <v>138.83</v>
      </c>
      <c r="J271" s="54"/>
      <c r="K271" s="32"/>
      <c r="L271" s="33"/>
      <c r="M271" s="32"/>
      <c r="N271" s="34"/>
    </row>
    <row r="272" ht="15.75" customHeight="1">
      <c r="A272" s="188"/>
      <c r="B272" s="28"/>
      <c r="C272" s="24"/>
      <c r="D272" s="27"/>
      <c r="E272" s="27"/>
      <c r="F272" s="27"/>
      <c r="G272" s="28"/>
      <c r="H272" s="116">
        <f>SUM(H268:H271)</f>
        <v>928</v>
      </c>
      <c r="I272" s="203">
        <f t="shared" si="63"/>
        <v>292.83</v>
      </c>
      <c r="J272" s="38"/>
      <c r="K272" s="101">
        <f t="shared" ref="K272:L272" si="65">K253+H272</f>
        <v>15837.17</v>
      </c>
      <c r="L272" s="120">
        <f t="shared" si="65"/>
        <v>4404.11</v>
      </c>
      <c r="M272" s="32"/>
      <c r="N272" s="34"/>
    </row>
    <row r="273" ht="15.75" customHeight="1">
      <c r="A273" s="188"/>
      <c r="B273" s="28"/>
      <c r="C273" s="24"/>
      <c r="D273" s="27"/>
      <c r="E273" s="27"/>
      <c r="F273" s="27"/>
      <c r="G273" s="28"/>
      <c r="H273" s="173"/>
      <c r="I273" s="204"/>
      <c r="J273" s="39">
        <v>1.0</v>
      </c>
      <c r="K273" s="32"/>
      <c r="L273" s="33"/>
      <c r="M273" s="32"/>
      <c r="N273" s="34"/>
    </row>
    <row r="274" ht="15.75" customHeight="1">
      <c r="A274" s="188"/>
      <c r="B274" s="106"/>
      <c r="C274" s="104"/>
      <c r="D274" s="105"/>
      <c r="E274" s="105"/>
      <c r="F274" s="105"/>
      <c r="G274" s="106"/>
      <c r="H274" s="173"/>
      <c r="I274" s="204"/>
      <c r="J274" s="38"/>
      <c r="K274" s="32"/>
      <c r="L274" s="33"/>
      <c r="M274" s="32"/>
      <c r="N274" s="34"/>
    </row>
    <row r="275" ht="15.75" customHeight="1">
      <c r="A275" s="188"/>
      <c r="B275" s="28"/>
      <c r="C275" s="24"/>
      <c r="D275" s="27"/>
      <c r="E275" s="27"/>
      <c r="F275" s="27"/>
      <c r="G275" s="28"/>
      <c r="H275" s="29"/>
      <c r="I275" s="202"/>
      <c r="J275" s="38"/>
      <c r="K275" s="32"/>
      <c r="L275" s="33"/>
      <c r="M275" s="32"/>
      <c r="N275" s="34"/>
    </row>
    <row r="276" ht="15.75" customHeight="1">
      <c r="A276" s="188"/>
      <c r="B276" s="166">
        <v>58294.0</v>
      </c>
      <c r="C276" s="24">
        <v>2.0</v>
      </c>
      <c r="D276" s="27">
        <v>0.5486111111111112</v>
      </c>
      <c r="E276" s="27"/>
      <c r="F276" s="27"/>
      <c r="G276" s="28" t="s">
        <v>134</v>
      </c>
      <c r="H276" s="29">
        <v>77.0</v>
      </c>
      <c r="I276" s="53">
        <v>-635.17</v>
      </c>
      <c r="J276" s="31"/>
      <c r="K276" s="32"/>
      <c r="L276" s="33"/>
      <c r="M276" s="32"/>
      <c r="N276" s="34"/>
    </row>
    <row r="277" ht="15.75" customHeight="1">
      <c r="A277" s="188"/>
      <c r="B277" s="28">
        <v>57758.0</v>
      </c>
      <c r="C277" s="24">
        <v>7.0</v>
      </c>
      <c r="D277" s="27">
        <v>0.7083333333333334</v>
      </c>
      <c r="E277" s="27"/>
      <c r="F277" s="27"/>
      <c r="G277" s="28" t="s">
        <v>66</v>
      </c>
      <c r="H277" s="29">
        <v>362.0</v>
      </c>
      <c r="I277" s="202">
        <f t="shared" ref="I277:I280" si="66">I276+H276</f>
        <v>-558.17</v>
      </c>
      <c r="J277" s="38"/>
      <c r="K277" s="32"/>
      <c r="L277" s="33"/>
      <c r="M277" s="32"/>
      <c r="N277" s="34"/>
    </row>
    <row r="278" ht="15.75" customHeight="1">
      <c r="A278" s="188"/>
      <c r="B278" s="28">
        <v>54919.0</v>
      </c>
      <c r="C278" s="24">
        <v>8.0</v>
      </c>
      <c r="D278" s="27">
        <v>0.7847222222222222</v>
      </c>
      <c r="E278" s="27"/>
      <c r="F278" s="27"/>
      <c r="G278" s="28" t="s">
        <v>17</v>
      </c>
      <c r="H278" s="29">
        <v>362.0</v>
      </c>
      <c r="I278" s="202">
        <f t="shared" si="66"/>
        <v>-196.17</v>
      </c>
      <c r="J278" s="39"/>
      <c r="K278" s="32"/>
      <c r="L278" s="33"/>
      <c r="M278" s="32"/>
      <c r="N278" s="34"/>
    </row>
    <row r="279" ht="15.75" customHeight="1">
      <c r="A279" s="188"/>
      <c r="B279" s="28" t="s">
        <v>135</v>
      </c>
      <c r="C279" s="24">
        <v>2.0</v>
      </c>
      <c r="D279" s="27">
        <v>0.90625</v>
      </c>
      <c r="E279" s="27"/>
      <c r="F279" s="27"/>
      <c r="G279" s="28" t="s">
        <v>133</v>
      </c>
      <c r="H279" s="29">
        <f>77*2</f>
        <v>154</v>
      </c>
      <c r="I279" s="202">
        <f t="shared" si="66"/>
        <v>165.83</v>
      </c>
      <c r="J279" s="39">
        <v>2.0</v>
      </c>
      <c r="K279" s="32"/>
      <c r="L279" s="33"/>
      <c r="M279" s="32"/>
      <c r="N279" s="34"/>
    </row>
    <row r="280" ht="15.75" customHeight="1">
      <c r="A280" s="188"/>
      <c r="B280" s="28"/>
      <c r="C280" s="24"/>
      <c r="D280" s="27"/>
      <c r="E280" s="27"/>
      <c r="F280" s="27"/>
      <c r="G280" s="28"/>
      <c r="H280" s="116">
        <f>SUM(H276:H279)</f>
        <v>955</v>
      </c>
      <c r="I280" s="203">
        <f t="shared" si="66"/>
        <v>319.83</v>
      </c>
      <c r="J280" s="39"/>
      <c r="K280" s="32"/>
      <c r="L280" s="33"/>
      <c r="M280" s="101">
        <f t="shared" ref="M280:N280" si="67">M263+H280</f>
        <v>15343</v>
      </c>
      <c r="N280" s="34">
        <f t="shared" si="67"/>
        <v>3909.99</v>
      </c>
    </row>
    <row r="281" ht="15.75" customHeight="1">
      <c r="A281" s="188"/>
      <c r="B281" s="28"/>
      <c r="C281" s="24"/>
      <c r="D281" s="27"/>
      <c r="E281" s="27"/>
      <c r="F281" s="27"/>
      <c r="G281" s="28"/>
      <c r="H281" s="29"/>
      <c r="I281" s="172"/>
      <c r="J281" s="38"/>
      <c r="K281" s="32"/>
      <c r="L281" s="33"/>
      <c r="M281" s="32"/>
      <c r="N281" s="34"/>
    </row>
    <row r="282" ht="15.75" customHeight="1">
      <c r="A282" s="188"/>
      <c r="B282" s="28"/>
      <c r="C282" s="24"/>
      <c r="D282" s="27"/>
      <c r="E282" s="27"/>
      <c r="F282" s="27"/>
      <c r="G282" s="28"/>
      <c r="H282" s="116"/>
      <c r="I282" s="172"/>
      <c r="J282" s="38"/>
      <c r="K282" s="32"/>
      <c r="L282" s="33"/>
      <c r="M282" s="32"/>
      <c r="N282" s="34"/>
    </row>
    <row r="283" ht="15.75" customHeight="1">
      <c r="A283" s="205"/>
      <c r="B283" s="77"/>
      <c r="C283" s="136"/>
      <c r="D283" s="163"/>
      <c r="E283" s="163"/>
      <c r="F283" s="163"/>
      <c r="G283" s="164"/>
      <c r="H283" s="137"/>
      <c r="I283" s="253"/>
      <c r="J283" s="257"/>
      <c r="K283" s="80"/>
      <c r="L283" s="81"/>
      <c r="M283" s="80"/>
      <c r="N283" s="82"/>
    </row>
    <row r="284" ht="15.75" customHeight="1">
      <c r="A284" s="309">
        <v>45919.0</v>
      </c>
      <c r="B284" s="87" t="s">
        <v>136</v>
      </c>
      <c r="C284" s="124">
        <v>11.0</v>
      </c>
      <c r="D284" s="86">
        <v>0.2881944444444444</v>
      </c>
      <c r="E284" s="86"/>
      <c r="F284" s="86"/>
      <c r="G284" s="87" t="s">
        <v>94</v>
      </c>
      <c r="H284" s="125">
        <v>310.0</v>
      </c>
      <c r="I284" s="30">
        <v>-635.17</v>
      </c>
      <c r="J284" s="89"/>
      <c r="K284" s="32"/>
      <c r="L284" s="33"/>
      <c r="M284" s="32"/>
      <c r="N284" s="34"/>
    </row>
    <row r="285" ht="15.75" customHeight="1">
      <c r="A285" s="188"/>
      <c r="B285" s="166">
        <v>53072.0</v>
      </c>
      <c r="C285" s="259">
        <v>4.0</v>
      </c>
      <c r="D285" s="291">
        <v>0.4027777777777778</v>
      </c>
      <c r="E285" s="291"/>
      <c r="F285" s="291"/>
      <c r="G285" s="166" t="s">
        <v>96</v>
      </c>
      <c r="H285" s="292">
        <v>80.0</v>
      </c>
      <c r="I285" s="318">
        <f t="shared" ref="I285:I290" si="68">I284+H284</f>
        <v>-325.17</v>
      </c>
      <c r="J285" s="43"/>
      <c r="K285" s="32"/>
      <c r="L285" s="33"/>
      <c r="M285" s="32"/>
      <c r="N285" s="34"/>
    </row>
    <row r="286" ht="15.75" customHeight="1">
      <c r="A286" s="188"/>
      <c r="B286" s="28">
        <v>56818.0</v>
      </c>
      <c r="C286" s="24">
        <v>6.0</v>
      </c>
      <c r="D286" s="27">
        <v>0.5</v>
      </c>
      <c r="E286" s="27"/>
      <c r="F286" s="27"/>
      <c r="G286" s="28" t="s">
        <v>137</v>
      </c>
      <c r="H286" s="29">
        <v>310.0</v>
      </c>
      <c r="I286" s="202">
        <f t="shared" si="68"/>
        <v>-245.17</v>
      </c>
      <c r="J286" s="38"/>
      <c r="K286" s="32"/>
      <c r="L286" s="33"/>
      <c r="M286" s="32"/>
      <c r="N286" s="34"/>
    </row>
    <row r="287" ht="15.75" customHeight="1">
      <c r="A287" s="188"/>
      <c r="B287" s="28">
        <v>57396.0</v>
      </c>
      <c r="C287" s="24">
        <v>7.0</v>
      </c>
      <c r="D287" s="27">
        <v>0.6041666666666666</v>
      </c>
      <c r="E287" s="27"/>
      <c r="F287" s="27"/>
      <c r="G287" s="28" t="s">
        <v>17</v>
      </c>
      <c r="H287" s="29">
        <v>362.0</v>
      </c>
      <c r="I287" s="202">
        <f t="shared" si="68"/>
        <v>64.83</v>
      </c>
      <c r="J287" s="39">
        <v>1.0</v>
      </c>
      <c r="K287" s="32"/>
      <c r="L287" s="33"/>
      <c r="M287" s="32"/>
      <c r="N287" s="34"/>
    </row>
    <row r="288" ht="15.75" customHeight="1">
      <c r="A288" s="188"/>
      <c r="B288" s="199">
        <v>54195.0</v>
      </c>
      <c r="C288" s="319">
        <v>2.0</v>
      </c>
      <c r="D288" s="320">
        <v>0.6944444444444444</v>
      </c>
      <c r="E288" s="320"/>
      <c r="F288" s="320"/>
      <c r="G288" s="199" t="s">
        <v>138</v>
      </c>
      <c r="H288" s="262">
        <v>44.0</v>
      </c>
      <c r="I288" s="321">
        <f t="shared" si="68"/>
        <v>426.83</v>
      </c>
      <c r="J288" s="322" t="s">
        <v>139</v>
      </c>
      <c r="K288" s="32"/>
      <c r="L288" s="33"/>
      <c r="M288" s="32"/>
      <c r="N288" s="34"/>
    </row>
    <row r="289" ht="15.75" customHeight="1">
      <c r="A289" s="188"/>
      <c r="B289" s="199">
        <v>56544.0</v>
      </c>
      <c r="C289" s="319">
        <v>1.0</v>
      </c>
      <c r="D289" s="320">
        <v>0.7083333333333334</v>
      </c>
      <c r="E289" s="320"/>
      <c r="F289" s="320"/>
      <c r="G289" s="199" t="s">
        <v>66</v>
      </c>
      <c r="H289" s="262">
        <v>103.0</v>
      </c>
      <c r="I289" s="321">
        <f t="shared" si="68"/>
        <v>470.83</v>
      </c>
      <c r="J289" s="322" t="s">
        <v>140</v>
      </c>
      <c r="K289" s="101">
        <f t="shared" ref="K289:L289" si="69">K272+H290</f>
        <v>17046.17</v>
      </c>
      <c r="L289" s="120">
        <f t="shared" si="69"/>
        <v>4977.94</v>
      </c>
      <c r="M289" s="32"/>
      <c r="N289" s="34"/>
    </row>
    <row r="290" ht="15.75" customHeight="1">
      <c r="A290" s="188"/>
      <c r="B290" s="28"/>
      <c r="C290" s="24"/>
      <c r="D290" s="105"/>
      <c r="E290" s="105"/>
      <c r="F290" s="105"/>
      <c r="G290" s="106"/>
      <c r="H290" s="107">
        <f>SUM(H284:H289)</f>
        <v>1209</v>
      </c>
      <c r="I290" s="323">
        <f t="shared" si="68"/>
        <v>573.83</v>
      </c>
      <c r="J290" s="38"/>
      <c r="K290" s="32"/>
      <c r="L290" s="33"/>
      <c r="M290" s="32"/>
      <c r="N290" s="34"/>
    </row>
    <row r="291" ht="15.75" customHeight="1">
      <c r="A291" s="188"/>
      <c r="B291" s="106"/>
      <c r="C291" s="104"/>
      <c r="D291" s="105"/>
      <c r="E291" s="105"/>
      <c r="F291" s="105"/>
      <c r="G291" s="106"/>
      <c r="H291" s="173"/>
      <c r="I291" s="202"/>
      <c r="J291" s="38"/>
      <c r="K291" s="32"/>
      <c r="L291" s="33"/>
      <c r="M291" s="32"/>
      <c r="N291" s="34"/>
    </row>
    <row r="292" ht="15.75" customHeight="1">
      <c r="A292" s="188"/>
      <c r="B292" s="106"/>
      <c r="C292" s="104"/>
      <c r="D292" s="105"/>
      <c r="E292" s="105"/>
      <c r="F292" s="105"/>
      <c r="G292" s="106"/>
      <c r="H292" s="173"/>
      <c r="I292" s="202"/>
      <c r="J292" s="38"/>
      <c r="K292" s="32"/>
      <c r="L292" s="33"/>
      <c r="M292" s="32"/>
      <c r="N292" s="34"/>
    </row>
    <row r="293" ht="15.75" customHeight="1">
      <c r="A293" s="188"/>
      <c r="B293" s="166">
        <v>56954.0</v>
      </c>
      <c r="C293" s="24">
        <v>4.0</v>
      </c>
      <c r="D293" s="26">
        <v>0.5</v>
      </c>
      <c r="E293" s="27"/>
      <c r="F293" s="27"/>
      <c r="G293" s="28" t="s">
        <v>137</v>
      </c>
      <c r="H293" s="29">
        <v>310.0</v>
      </c>
      <c r="I293" s="53">
        <v>-635.17</v>
      </c>
      <c r="J293" s="31"/>
      <c r="K293" s="32"/>
      <c r="L293" s="33"/>
      <c r="M293" s="32"/>
      <c r="N293" s="34"/>
    </row>
    <row r="294" ht="15.75" customHeight="1">
      <c r="A294" s="188"/>
      <c r="B294" s="179">
        <v>57520.0</v>
      </c>
      <c r="C294" s="24">
        <v>2.0</v>
      </c>
      <c r="D294" s="27">
        <v>0.5694444444444444</v>
      </c>
      <c r="E294" s="27"/>
      <c r="F294" s="27"/>
      <c r="G294" s="28" t="s">
        <v>141</v>
      </c>
      <c r="H294" s="29">
        <v>77.0</v>
      </c>
      <c r="I294" s="202">
        <f t="shared" ref="I294:I297" si="70">I293+H293</f>
        <v>-325.17</v>
      </c>
      <c r="J294" s="249"/>
      <c r="K294" s="32"/>
      <c r="L294" s="33"/>
      <c r="M294" s="32"/>
      <c r="N294" s="34"/>
    </row>
    <row r="295" ht="15.75" customHeight="1">
      <c r="A295" s="188"/>
      <c r="B295" s="28">
        <v>55744.0</v>
      </c>
      <c r="C295" s="24">
        <v>6.0</v>
      </c>
      <c r="D295" s="27">
        <v>0.7430555555555556</v>
      </c>
      <c r="E295" s="27"/>
      <c r="F295" s="27"/>
      <c r="G295" s="28" t="s">
        <v>137</v>
      </c>
      <c r="H295" s="29">
        <v>310.0</v>
      </c>
      <c r="I295" s="202">
        <f t="shared" si="70"/>
        <v>-248.17</v>
      </c>
      <c r="J295" s="324"/>
      <c r="K295" s="32"/>
      <c r="L295" s="33"/>
      <c r="M295" s="32"/>
      <c r="N295" s="34"/>
    </row>
    <row r="296" ht="15.75" customHeight="1">
      <c r="A296" s="188"/>
      <c r="B296" s="28" t="s">
        <v>142</v>
      </c>
      <c r="C296" s="24">
        <v>4.0</v>
      </c>
      <c r="D296" s="27">
        <v>0.9097222222222222</v>
      </c>
      <c r="E296" s="27"/>
      <c r="F296" s="27"/>
      <c r="G296" s="28" t="s">
        <v>143</v>
      </c>
      <c r="H296" s="29">
        <f>77*2</f>
        <v>154</v>
      </c>
      <c r="I296" s="202">
        <f t="shared" si="70"/>
        <v>61.83</v>
      </c>
      <c r="J296" s="325">
        <v>2.0</v>
      </c>
      <c r="K296" s="32"/>
      <c r="L296" s="33"/>
      <c r="M296" s="32"/>
      <c r="N296" s="34"/>
    </row>
    <row r="297" ht="15.75" customHeight="1">
      <c r="A297" s="188"/>
      <c r="B297" s="28"/>
      <c r="C297" s="24"/>
      <c r="D297" s="27"/>
      <c r="E297" s="27"/>
      <c r="F297" s="27"/>
      <c r="G297" s="28"/>
      <c r="H297" s="116">
        <f>SUM(H293:H296)</f>
        <v>851</v>
      </c>
      <c r="I297" s="203">
        <f t="shared" si="70"/>
        <v>215.83</v>
      </c>
      <c r="J297" s="249"/>
      <c r="K297" s="32"/>
      <c r="L297" s="33"/>
      <c r="M297" s="101">
        <f t="shared" ref="M297:N297" si="71">M280+H297</f>
        <v>16194</v>
      </c>
      <c r="N297" s="34">
        <f t="shared" si="71"/>
        <v>4125.82</v>
      </c>
    </row>
    <row r="298" ht="15.75" customHeight="1">
      <c r="A298" s="188"/>
      <c r="B298" s="28"/>
      <c r="C298" s="24"/>
      <c r="D298" s="26"/>
      <c r="E298" s="27"/>
      <c r="F298" s="27"/>
      <c r="G298" s="28"/>
      <c r="H298" s="29"/>
      <c r="I298" s="202"/>
      <c r="J298" s="38"/>
      <c r="K298" s="32"/>
      <c r="L298" s="33"/>
      <c r="M298" s="32"/>
      <c r="N298" s="34"/>
    </row>
    <row r="299" ht="15.75" customHeight="1">
      <c r="A299" s="188"/>
      <c r="B299" s="28"/>
      <c r="C299" s="24"/>
      <c r="D299" s="27"/>
      <c r="E299" s="27"/>
      <c r="F299" s="27"/>
      <c r="G299" s="28"/>
      <c r="H299" s="116"/>
      <c r="I299" s="204"/>
      <c r="J299" s="38"/>
      <c r="K299" s="32"/>
      <c r="L299" s="33"/>
      <c r="M299" s="32"/>
      <c r="N299" s="34"/>
    </row>
    <row r="300" ht="15.75" customHeight="1">
      <c r="A300" s="205"/>
      <c r="B300" s="77"/>
      <c r="C300" s="136"/>
      <c r="D300" s="163"/>
      <c r="E300" s="163"/>
      <c r="F300" s="163"/>
      <c r="G300" s="164"/>
      <c r="H300" s="137"/>
      <c r="I300" s="253"/>
      <c r="J300" s="257"/>
      <c r="K300" s="80"/>
      <c r="L300" s="81"/>
      <c r="M300" s="80"/>
      <c r="N300" s="82"/>
    </row>
    <row r="301" ht="15.75" customHeight="1">
      <c r="A301" s="309">
        <v>45920.0</v>
      </c>
      <c r="B301" s="87">
        <v>57864.0</v>
      </c>
      <c r="C301" s="124">
        <v>4.0</v>
      </c>
      <c r="D301" s="158">
        <v>0.3333333333333333</v>
      </c>
      <c r="E301" s="158"/>
      <c r="F301" s="158"/>
      <c r="G301" s="28" t="s">
        <v>144</v>
      </c>
      <c r="H301" s="29">
        <v>362.0</v>
      </c>
      <c r="I301" s="30">
        <v>-635.17</v>
      </c>
      <c r="J301" s="89"/>
      <c r="K301" s="32"/>
      <c r="L301" s="33"/>
      <c r="M301" s="32"/>
      <c r="N301" s="34"/>
    </row>
    <row r="302" ht="15.75" customHeight="1">
      <c r="A302" s="188"/>
      <c r="B302" s="28">
        <v>56398.0</v>
      </c>
      <c r="C302" s="24">
        <v>4.0</v>
      </c>
      <c r="D302" s="27">
        <v>0.3854166666666667</v>
      </c>
      <c r="E302" s="27"/>
      <c r="F302" s="27"/>
      <c r="G302" s="28" t="s">
        <v>145</v>
      </c>
      <c r="H302" s="29">
        <v>310.0</v>
      </c>
      <c r="I302" s="53">
        <f t="shared" ref="I302:I306" si="72">I301+H301</f>
        <v>-273.17</v>
      </c>
      <c r="J302" s="38"/>
      <c r="K302" s="32"/>
      <c r="L302" s="33"/>
      <c r="M302" s="32"/>
      <c r="N302" s="34"/>
    </row>
    <row r="303" ht="15.75" customHeight="1">
      <c r="A303" s="188"/>
      <c r="B303" s="28">
        <v>58132.0</v>
      </c>
      <c r="C303" s="24">
        <v>1.0</v>
      </c>
      <c r="D303" s="27">
        <v>0.5104166666666666</v>
      </c>
      <c r="E303" s="27"/>
      <c r="F303" s="27"/>
      <c r="G303" s="28" t="s">
        <v>146</v>
      </c>
      <c r="H303" s="29">
        <v>63.0</v>
      </c>
      <c r="I303" s="53">
        <f t="shared" si="72"/>
        <v>36.83</v>
      </c>
      <c r="J303" s="38"/>
      <c r="K303" s="32"/>
      <c r="L303" s="33"/>
      <c r="M303" s="32"/>
      <c r="N303" s="34"/>
    </row>
    <row r="304" ht="15.75" customHeight="1">
      <c r="A304" s="188"/>
      <c r="B304" s="28">
        <v>52848.0</v>
      </c>
      <c r="C304" s="24">
        <v>5.0</v>
      </c>
      <c r="D304" s="27">
        <v>0.6041666666666666</v>
      </c>
      <c r="E304" s="27"/>
      <c r="F304" s="27"/>
      <c r="G304" s="28" t="s">
        <v>147</v>
      </c>
      <c r="H304" s="29">
        <f>77*2</f>
        <v>154</v>
      </c>
      <c r="I304" s="53">
        <f t="shared" si="72"/>
        <v>99.83</v>
      </c>
      <c r="J304" s="38"/>
      <c r="K304" s="32"/>
      <c r="L304" s="33"/>
      <c r="M304" s="32"/>
      <c r="N304" s="34"/>
    </row>
    <row r="305" ht="15.75" customHeight="1">
      <c r="A305" s="188"/>
      <c r="B305" s="28">
        <v>57373.0</v>
      </c>
      <c r="C305" s="24">
        <v>7.0</v>
      </c>
      <c r="D305" s="26">
        <v>0.7083333333333334</v>
      </c>
      <c r="E305" s="27"/>
      <c r="F305" s="27"/>
      <c r="G305" s="28" t="s">
        <v>66</v>
      </c>
      <c r="H305" s="29">
        <v>362.0</v>
      </c>
      <c r="I305" s="53">
        <f t="shared" si="72"/>
        <v>253.83</v>
      </c>
      <c r="J305" s="39"/>
      <c r="K305" s="32"/>
      <c r="L305" s="33"/>
      <c r="M305" s="32"/>
      <c r="N305" s="34"/>
    </row>
    <row r="306" ht="15.75" customHeight="1">
      <c r="A306" s="188"/>
      <c r="B306" s="28"/>
      <c r="C306" s="24"/>
      <c r="D306" s="26"/>
      <c r="E306" s="27"/>
      <c r="F306" s="27"/>
      <c r="G306" s="28"/>
      <c r="H306" s="116">
        <f>SUM(H301:H305)</f>
        <v>1251</v>
      </c>
      <c r="I306" s="160">
        <f t="shared" si="72"/>
        <v>615.83</v>
      </c>
      <c r="J306" s="39">
        <v>1.0</v>
      </c>
      <c r="K306" s="326">
        <f t="shared" ref="K306:L306" si="73">K289+H306</f>
        <v>18297.17</v>
      </c>
      <c r="L306" s="327">
        <f t="shared" si="73"/>
        <v>5593.77</v>
      </c>
      <c r="M306" s="32"/>
      <c r="N306" s="34"/>
    </row>
    <row r="307" ht="15.75" customHeight="1">
      <c r="A307" s="188"/>
      <c r="B307" s="28"/>
      <c r="C307" s="24"/>
      <c r="D307" s="27"/>
      <c r="E307" s="27"/>
      <c r="F307" s="27"/>
      <c r="G307" s="28"/>
      <c r="H307" s="116"/>
      <c r="I307" s="44"/>
      <c r="J307" s="39"/>
      <c r="K307" s="32"/>
      <c r="L307" s="33"/>
      <c r="M307" s="32"/>
      <c r="N307" s="34"/>
    </row>
    <row r="308" ht="15.75" customHeight="1">
      <c r="A308" s="188"/>
      <c r="B308" s="28"/>
      <c r="C308" s="24"/>
      <c r="D308" s="105"/>
      <c r="E308" s="105"/>
      <c r="F308" s="105"/>
      <c r="G308" s="106"/>
      <c r="H308" s="107"/>
      <c r="I308" s="202"/>
      <c r="J308" s="38"/>
      <c r="K308" s="32"/>
      <c r="L308" s="33"/>
      <c r="M308" s="32"/>
      <c r="N308" s="34"/>
    </row>
    <row r="309" ht="15.75" customHeight="1">
      <c r="A309" s="188"/>
      <c r="B309" s="106"/>
      <c r="C309" s="104"/>
      <c r="D309" s="105"/>
      <c r="E309" s="105"/>
      <c r="F309" s="105"/>
      <c r="G309" s="106"/>
      <c r="H309" s="173"/>
      <c r="I309" s="202"/>
      <c r="J309" s="38"/>
      <c r="K309" s="32"/>
      <c r="L309" s="33"/>
      <c r="M309" s="32"/>
      <c r="N309" s="34"/>
    </row>
    <row r="310" ht="15.75" customHeight="1">
      <c r="A310" s="188"/>
      <c r="B310" s="28"/>
      <c r="C310" s="24"/>
      <c r="D310" s="27"/>
      <c r="E310" s="27"/>
      <c r="F310" s="27"/>
      <c r="G310" s="28"/>
      <c r="H310" s="29"/>
      <c r="I310" s="53"/>
      <c r="J310" s="38"/>
      <c r="K310" s="32"/>
      <c r="L310" s="33"/>
      <c r="M310" s="32"/>
      <c r="N310" s="34"/>
    </row>
    <row r="311" ht="15.75" customHeight="1">
      <c r="A311" s="188"/>
      <c r="B311" s="166"/>
      <c r="C311" s="24"/>
      <c r="D311" s="27"/>
      <c r="E311" s="105"/>
      <c r="F311" s="105"/>
      <c r="G311" s="28"/>
      <c r="H311" s="29"/>
      <c r="I311" s="53"/>
      <c r="J311" s="38"/>
      <c r="K311" s="32"/>
      <c r="L311" s="33"/>
      <c r="M311" s="32"/>
      <c r="N311" s="34"/>
    </row>
    <row r="312" ht="15.75" customHeight="1">
      <c r="A312" s="188"/>
      <c r="B312" s="166" t="s">
        <v>148</v>
      </c>
      <c r="C312" s="24">
        <v>13.0</v>
      </c>
      <c r="D312" s="27">
        <v>0.3611111111111111</v>
      </c>
      <c r="E312" s="105"/>
      <c r="F312" s="105"/>
      <c r="G312" s="28" t="s">
        <v>149</v>
      </c>
      <c r="H312" s="29">
        <v>707.0</v>
      </c>
      <c r="I312" s="44">
        <v>-635.17</v>
      </c>
      <c r="J312" s="31"/>
      <c r="K312" s="32"/>
      <c r="L312" s="33"/>
      <c r="M312" s="32"/>
      <c r="N312" s="34"/>
    </row>
    <row r="313" ht="15.75" customHeight="1">
      <c r="A313" s="188"/>
      <c r="B313" s="179">
        <v>56726.0</v>
      </c>
      <c r="C313" s="24">
        <v>4.0</v>
      </c>
      <c r="D313" s="27">
        <v>0.7395833333333334</v>
      </c>
      <c r="E313" s="27"/>
      <c r="F313" s="27"/>
      <c r="G313" s="28" t="s">
        <v>66</v>
      </c>
      <c r="H313" s="29">
        <v>362.0</v>
      </c>
      <c r="I313" s="202">
        <f t="shared" ref="I313:I315" si="74">I312+H312</f>
        <v>71.83</v>
      </c>
      <c r="J313" s="190"/>
      <c r="K313" s="32"/>
      <c r="L313" s="33"/>
      <c r="M313" s="32"/>
      <c r="N313" s="34"/>
    </row>
    <row r="314" ht="15.75" customHeight="1">
      <c r="A314" s="188"/>
      <c r="B314" s="179"/>
      <c r="C314" s="24"/>
      <c r="D314" s="27"/>
      <c r="E314" s="27"/>
      <c r="F314" s="27"/>
      <c r="G314" s="28"/>
      <c r="H314" s="29"/>
      <c r="I314" s="202">
        <f t="shared" si="74"/>
        <v>433.83</v>
      </c>
      <c r="J314" s="38"/>
      <c r="K314" s="32"/>
      <c r="L314" s="33"/>
      <c r="M314" s="32"/>
      <c r="N314" s="34"/>
    </row>
    <row r="315" ht="15.75" customHeight="1">
      <c r="A315" s="188"/>
      <c r="B315" s="28"/>
      <c r="C315" s="24"/>
      <c r="D315" s="27"/>
      <c r="E315" s="27"/>
      <c r="F315" s="27"/>
      <c r="G315" s="28"/>
      <c r="H315" s="116">
        <f>SUM(H312:H314)</f>
        <v>1069</v>
      </c>
      <c r="I315" s="203">
        <f t="shared" si="74"/>
        <v>433.83</v>
      </c>
      <c r="J315" s="39"/>
      <c r="K315" s="32"/>
      <c r="L315" s="33"/>
      <c r="M315" s="32"/>
      <c r="N315" s="34"/>
    </row>
    <row r="316" ht="15.75" customHeight="1">
      <c r="A316" s="188"/>
      <c r="B316" s="28"/>
      <c r="C316" s="24"/>
      <c r="D316" s="27"/>
      <c r="E316" s="27"/>
      <c r="F316" s="27"/>
      <c r="G316" s="28"/>
      <c r="H316" s="116"/>
      <c r="I316" s="204"/>
      <c r="J316" s="39">
        <v>2.0</v>
      </c>
      <c r="K316" s="32"/>
      <c r="L316" s="33"/>
      <c r="M316" s="32"/>
      <c r="N316" s="34"/>
    </row>
    <row r="317" ht="15.75" customHeight="1">
      <c r="A317" s="188"/>
      <c r="B317" s="28"/>
      <c r="C317" s="24"/>
      <c r="D317" s="27"/>
      <c r="E317" s="27"/>
      <c r="F317" s="27"/>
      <c r="G317" s="28"/>
      <c r="H317" s="29"/>
      <c r="I317" s="172"/>
      <c r="J317" s="38"/>
      <c r="K317" s="32"/>
      <c r="L317" s="33"/>
      <c r="M317" s="101">
        <f t="shared" ref="M317:N317" si="75">M297+H315</f>
        <v>17263</v>
      </c>
      <c r="N317" s="34">
        <f t="shared" si="75"/>
        <v>4559.65</v>
      </c>
    </row>
    <row r="318" ht="15.75" customHeight="1">
      <c r="A318" s="188"/>
      <c r="B318" s="28"/>
      <c r="C318" s="24"/>
      <c r="D318" s="27"/>
      <c r="E318" s="27"/>
      <c r="F318" s="27"/>
      <c r="G318" s="28"/>
      <c r="H318" s="116"/>
      <c r="I318" s="312"/>
      <c r="J318" s="38"/>
      <c r="K318" s="32"/>
      <c r="L318" s="33"/>
      <c r="M318" s="32"/>
      <c r="N318" s="34"/>
    </row>
    <row r="319" ht="15.75" customHeight="1">
      <c r="A319" s="188"/>
      <c r="B319" s="60"/>
      <c r="C319" s="58"/>
      <c r="D319" s="59"/>
      <c r="E319" s="59"/>
      <c r="F319" s="59"/>
      <c r="G319" s="60"/>
      <c r="H319" s="69"/>
      <c r="I319" s="174"/>
      <c r="J319" s="38"/>
      <c r="K319" s="32"/>
      <c r="L319" s="33"/>
      <c r="M319" s="32"/>
      <c r="N319" s="34"/>
    </row>
    <row r="320" ht="15.75" customHeight="1">
      <c r="A320" s="205"/>
      <c r="B320" s="77"/>
      <c r="C320" s="136"/>
      <c r="D320" s="163"/>
      <c r="E320" s="163"/>
      <c r="F320" s="163"/>
      <c r="G320" s="164"/>
      <c r="H320" s="137"/>
      <c r="I320" s="253"/>
      <c r="J320" s="257"/>
      <c r="K320" s="80"/>
      <c r="L320" s="81"/>
      <c r="M320" s="80"/>
      <c r="N320" s="82"/>
    </row>
    <row r="321" ht="15.75" customHeight="1">
      <c r="A321" s="309">
        <v>45921.0</v>
      </c>
      <c r="B321" s="87" t="s">
        <v>150</v>
      </c>
      <c r="C321" s="124">
        <v>8.0</v>
      </c>
      <c r="D321" s="86">
        <v>0.2881944444444444</v>
      </c>
      <c r="E321" s="86"/>
      <c r="F321" s="86"/>
      <c r="G321" s="87" t="s">
        <v>68</v>
      </c>
      <c r="H321" s="125">
        <f>44*4</f>
        <v>176</v>
      </c>
      <c r="I321" s="30">
        <v>-635.17</v>
      </c>
      <c r="J321" s="126"/>
      <c r="K321" s="32"/>
      <c r="L321" s="33"/>
      <c r="M321" s="32"/>
      <c r="N321" s="34"/>
    </row>
    <row r="322" ht="15.75" customHeight="1">
      <c r="A322" s="188"/>
      <c r="B322" s="314">
        <v>58313.0</v>
      </c>
      <c r="C322" s="315">
        <v>9.0</v>
      </c>
      <c r="D322" s="158">
        <v>0.375</v>
      </c>
      <c r="E322" s="158"/>
      <c r="F322" s="158"/>
      <c r="G322" s="28" t="s">
        <v>75</v>
      </c>
      <c r="H322" s="29">
        <v>310.0</v>
      </c>
      <c r="I322" s="287">
        <f t="shared" ref="I322:I326" si="76">I321+H321</f>
        <v>-459.17</v>
      </c>
      <c r="J322" s="38"/>
      <c r="K322" s="32"/>
      <c r="L322" s="33"/>
      <c r="M322" s="32"/>
      <c r="N322" s="34"/>
    </row>
    <row r="323" ht="15.75" customHeight="1">
      <c r="A323" s="188"/>
      <c r="B323" s="28">
        <v>55771.0</v>
      </c>
      <c r="C323" s="24">
        <v>5.0</v>
      </c>
      <c r="D323" s="27">
        <v>0.4756944444444444</v>
      </c>
      <c r="E323" s="27"/>
      <c r="F323" s="27"/>
      <c r="G323" s="28" t="s">
        <v>75</v>
      </c>
      <c r="H323" s="29">
        <v>310.0</v>
      </c>
      <c r="I323" s="287">
        <f t="shared" si="76"/>
        <v>-149.17</v>
      </c>
      <c r="J323" s="38"/>
      <c r="K323" s="32"/>
      <c r="L323" s="33"/>
      <c r="M323" s="32"/>
      <c r="N323" s="34"/>
    </row>
    <row r="324" ht="15.75" customHeight="1">
      <c r="A324" s="188"/>
      <c r="B324" s="159" t="s">
        <v>151</v>
      </c>
      <c r="C324" s="49">
        <v>8.0</v>
      </c>
      <c r="D324" s="328">
        <v>0.5833333333333334</v>
      </c>
      <c r="E324" s="329"/>
      <c r="F324" s="329"/>
      <c r="G324" s="159" t="s">
        <v>15</v>
      </c>
      <c r="H324" s="261">
        <f>77*4</f>
        <v>308</v>
      </c>
      <c r="I324" s="287">
        <f t="shared" si="76"/>
        <v>160.83</v>
      </c>
      <c r="J324" s="330"/>
      <c r="K324" s="32"/>
      <c r="L324" s="33"/>
      <c r="M324" s="32"/>
      <c r="N324" s="34"/>
    </row>
    <row r="325" ht="15.75" customHeight="1">
      <c r="A325" s="188"/>
      <c r="B325" s="28">
        <v>52787.0</v>
      </c>
      <c r="C325" s="24">
        <v>3.0</v>
      </c>
      <c r="D325" s="27">
        <v>0.6527777777777778</v>
      </c>
      <c r="E325" s="27"/>
      <c r="F325" s="27"/>
      <c r="G325" s="28" t="s">
        <v>152</v>
      </c>
      <c r="H325" s="29">
        <v>77.0</v>
      </c>
      <c r="I325" s="287">
        <f t="shared" si="76"/>
        <v>468.83</v>
      </c>
      <c r="J325" s="39">
        <v>1.0</v>
      </c>
      <c r="K325" s="32"/>
      <c r="L325" s="33"/>
      <c r="M325" s="32"/>
      <c r="N325" s="34"/>
    </row>
    <row r="326" ht="15.75" customHeight="1">
      <c r="A326" s="188"/>
      <c r="B326" s="28"/>
      <c r="C326" s="24"/>
      <c r="D326" s="27"/>
      <c r="E326" s="27"/>
      <c r="F326" s="27"/>
      <c r="G326" s="28"/>
      <c r="H326" s="116">
        <f>SUM(H321:H325)</f>
        <v>1181</v>
      </c>
      <c r="I326" s="288">
        <f t="shared" si="76"/>
        <v>545.83</v>
      </c>
      <c r="J326" s="38"/>
      <c r="K326" s="101">
        <f t="shared" ref="K326:L326" si="77">K306+H326</f>
        <v>19478.17</v>
      </c>
      <c r="L326" s="120">
        <f t="shared" si="77"/>
        <v>6139.6</v>
      </c>
      <c r="M326" s="32"/>
      <c r="N326" s="34"/>
    </row>
    <row r="327" ht="15.75" customHeight="1">
      <c r="A327" s="188"/>
      <c r="B327" s="28"/>
      <c r="C327" s="24"/>
      <c r="D327" s="105"/>
      <c r="E327" s="105"/>
      <c r="F327" s="105"/>
      <c r="G327" s="106"/>
      <c r="H327" s="173"/>
      <c r="I327" s="202"/>
      <c r="J327" s="38"/>
      <c r="K327" s="32"/>
      <c r="L327" s="33"/>
      <c r="M327" s="32"/>
      <c r="N327" s="34"/>
    </row>
    <row r="328" ht="15.75" customHeight="1">
      <c r="A328" s="188"/>
      <c r="B328" s="106"/>
      <c r="C328" s="104"/>
      <c r="D328" s="105"/>
      <c r="E328" s="105"/>
      <c r="F328" s="105"/>
      <c r="G328" s="106"/>
      <c r="H328" s="173"/>
      <c r="I328" s="202"/>
      <c r="J328" s="38"/>
      <c r="K328" s="32"/>
      <c r="L328" s="33"/>
      <c r="M328" s="32"/>
      <c r="N328" s="34"/>
    </row>
    <row r="329" ht="15.75" customHeight="1">
      <c r="A329" s="188"/>
      <c r="B329" s="106"/>
      <c r="C329" s="104"/>
      <c r="D329" s="105"/>
      <c r="E329" s="105"/>
      <c r="F329" s="105"/>
      <c r="G329" s="106"/>
      <c r="H329" s="173"/>
      <c r="I329" s="202"/>
      <c r="J329" s="38"/>
      <c r="K329" s="32"/>
      <c r="L329" s="33"/>
      <c r="M329" s="32"/>
      <c r="N329" s="34"/>
    </row>
    <row r="330" ht="15.75" customHeight="1">
      <c r="A330" s="188"/>
      <c r="B330" s="106"/>
      <c r="C330" s="104"/>
      <c r="D330" s="105"/>
      <c r="E330" s="105"/>
      <c r="F330" s="105"/>
      <c r="G330" s="106"/>
      <c r="H330" s="173"/>
      <c r="I330" s="202"/>
      <c r="J330" s="38"/>
      <c r="K330" s="32"/>
      <c r="L330" s="33"/>
      <c r="M330" s="32"/>
      <c r="N330" s="34"/>
    </row>
    <row r="331" ht="15.75" customHeight="1">
      <c r="A331" s="188"/>
      <c r="B331" s="331">
        <v>57123.0</v>
      </c>
      <c r="C331" s="24">
        <v>11.0</v>
      </c>
      <c r="D331" s="27">
        <v>0.2916666666666667</v>
      </c>
      <c r="E331" s="27"/>
      <c r="F331" s="28"/>
      <c r="G331" s="28" t="s">
        <v>153</v>
      </c>
      <c r="H331" s="29">
        <v>399.0</v>
      </c>
      <c r="I331" s="53">
        <v>-635.17</v>
      </c>
      <c r="J331" s="31"/>
      <c r="K331" s="32"/>
      <c r="L331" s="33"/>
      <c r="M331" s="32"/>
      <c r="N331" s="34"/>
    </row>
    <row r="332" ht="15.75" customHeight="1">
      <c r="A332" s="188"/>
      <c r="B332" s="28">
        <v>55984.0</v>
      </c>
      <c r="C332" s="24">
        <v>4.0</v>
      </c>
      <c r="D332" s="27">
        <v>0.375</v>
      </c>
      <c r="E332" s="27"/>
      <c r="F332" s="27"/>
      <c r="G332" s="28" t="s">
        <v>154</v>
      </c>
      <c r="H332" s="29">
        <f>63*2</f>
        <v>126</v>
      </c>
      <c r="I332" s="202">
        <f t="shared" ref="I332:I336" si="78">I331+H331</f>
        <v>-236.17</v>
      </c>
      <c r="J332" s="39"/>
      <c r="K332" s="32"/>
      <c r="L332" s="33"/>
      <c r="M332" s="32"/>
      <c r="N332" s="34"/>
    </row>
    <row r="333" ht="15.75" customHeight="1">
      <c r="A333" s="188"/>
      <c r="B333" s="28">
        <v>57294.0</v>
      </c>
      <c r="C333" s="315">
        <v>2.0</v>
      </c>
      <c r="D333" s="158">
        <v>0.4375</v>
      </c>
      <c r="E333" s="158"/>
      <c r="F333" s="158"/>
      <c r="G333" s="28" t="s">
        <v>23</v>
      </c>
      <c r="H333" s="29">
        <v>77.0</v>
      </c>
      <c r="I333" s="202">
        <f t="shared" si="78"/>
        <v>-110.17</v>
      </c>
      <c r="J333" s="38"/>
      <c r="K333" s="32"/>
      <c r="L333" s="33"/>
      <c r="M333" s="32"/>
      <c r="N333" s="34"/>
    </row>
    <row r="334" ht="15.75" customHeight="1">
      <c r="A334" s="188"/>
      <c r="B334" s="28">
        <v>50168.0</v>
      </c>
      <c r="C334" s="24">
        <v>4.0</v>
      </c>
      <c r="D334" s="27">
        <v>0.6076388888888888</v>
      </c>
      <c r="E334" s="27"/>
      <c r="F334" s="27"/>
      <c r="G334" s="28" t="s">
        <v>96</v>
      </c>
      <c r="H334" s="29">
        <f>44*2</f>
        <v>88</v>
      </c>
      <c r="I334" s="202">
        <f t="shared" si="78"/>
        <v>-33.17</v>
      </c>
      <c r="J334" s="39"/>
      <c r="K334" s="32"/>
      <c r="L334" s="33"/>
      <c r="M334" s="32"/>
      <c r="N334" s="34"/>
    </row>
    <row r="335" ht="15.75" customHeight="1">
      <c r="A335" s="188"/>
      <c r="B335" s="28">
        <v>57123.0</v>
      </c>
      <c r="C335" s="24">
        <v>11.0</v>
      </c>
      <c r="D335" s="27">
        <v>0.6666666666666666</v>
      </c>
      <c r="E335" s="27"/>
      <c r="F335" s="27"/>
      <c r="G335" s="28" t="s">
        <v>66</v>
      </c>
      <c r="H335" s="29">
        <v>399.0</v>
      </c>
      <c r="I335" s="202">
        <f t="shared" si="78"/>
        <v>54.83</v>
      </c>
      <c r="J335" s="39">
        <v>2.0</v>
      </c>
      <c r="K335" s="32"/>
      <c r="L335" s="33"/>
      <c r="M335" s="32"/>
      <c r="N335" s="34"/>
    </row>
    <row r="336" ht="15.75" customHeight="1">
      <c r="A336" s="188"/>
      <c r="B336" s="28"/>
      <c r="C336" s="24"/>
      <c r="D336" s="27"/>
      <c r="E336" s="27"/>
      <c r="F336" s="27"/>
      <c r="G336" s="28"/>
      <c r="H336" s="116">
        <f>SUM(H331:H335)</f>
        <v>1089</v>
      </c>
      <c r="I336" s="203">
        <f t="shared" si="78"/>
        <v>453.83</v>
      </c>
      <c r="J336" s="39"/>
      <c r="K336" s="32"/>
      <c r="L336" s="33"/>
      <c r="M336" s="32"/>
      <c r="N336" s="34"/>
    </row>
    <row r="337" ht="15.75" customHeight="1">
      <c r="A337" s="188"/>
      <c r="B337" s="28"/>
      <c r="C337" s="24"/>
      <c r="D337" s="27"/>
      <c r="E337" s="27"/>
      <c r="F337" s="27"/>
      <c r="G337" s="28"/>
      <c r="H337" s="29"/>
      <c r="I337" s="172"/>
      <c r="J337" s="38"/>
      <c r="K337" s="32"/>
      <c r="L337" s="33"/>
      <c r="M337" s="101">
        <f t="shared" ref="M337:N337" si="79">M317+H336</f>
        <v>18352</v>
      </c>
      <c r="N337" s="34">
        <f t="shared" si="79"/>
        <v>5013.48</v>
      </c>
    </row>
    <row r="338" ht="15.75" customHeight="1">
      <c r="A338" s="188"/>
      <c r="B338" s="28"/>
      <c r="C338" s="24"/>
      <c r="D338" s="27"/>
      <c r="E338" s="27"/>
      <c r="F338" s="27"/>
      <c r="G338" s="28"/>
      <c r="H338" s="116"/>
      <c r="I338" s="172"/>
      <c r="J338" s="38"/>
      <c r="K338" s="32"/>
      <c r="L338" s="33"/>
      <c r="M338" s="32"/>
      <c r="N338" s="34"/>
    </row>
    <row r="339" ht="15.75" customHeight="1">
      <c r="A339" s="188"/>
      <c r="B339" s="60"/>
      <c r="C339" s="58"/>
      <c r="D339" s="59"/>
      <c r="E339" s="59"/>
      <c r="F339" s="59"/>
      <c r="G339" s="60"/>
      <c r="H339" s="69"/>
      <c r="I339" s="174"/>
      <c r="J339" s="38"/>
      <c r="K339" s="32"/>
      <c r="L339" s="33"/>
      <c r="M339" s="32"/>
      <c r="N339" s="34"/>
    </row>
    <row r="340" ht="15.75" customHeight="1">
      <c r="A340" s="205"/>
      <c r="B340" s="77"/>
      <c r="C340" s="136"/>
      <c r="D340" s="163"/>
      <c r="E340" s="163"/>
      <c r="F340" s="163"/>
      <c r="G340" s="164"/>
      <c r="H340" s="137"/>
      <c r="I340" s="253"/>
      <c r="J340" s="257"/>
      <c r="K340" s="80"/>
      <c r="L340" s="81"/>
      <c r="M340" s="80"/>
      <c r="N340" s="82"/>
    </row>
    <row r="341" ht="15.75" customHeight="1">
      <c r="A341" s="309">
        <v>45922.0</v>
      </c>
      <c r="B341" s="87" t="s">
        <v>155</v>
      </c>
      <c r="C341" s="332">
        <v>12.0</v>
      </c>
      <c r="D341" s="333">
        <v>0.3611111111111111</v>
      </c>
      <c r="E341" s="333"/>
      <c r="F341" s="334"/>
      <c r="G341" s="334" t="s">
        <v>156</v>
      </c>
      <c r="H341" s="335">
        <v>793.0</v>
      </c>
      <c r="I341" s="336">
        <v>-635.17</v>
      </c>
      <c r="J341" s="337" t="s">
        <v>157</v>
      </c>
      <c r="K341" s="32"/>
      <c r="L341" s="33"/>
      <c r="M341" s="32"/>
      <c r="N341" s="34"/>
    </row>
    <row r="342" ht="15.75" customHeight="1">
      <c r="A342" s="188"/>
      <c r="B342" s="28"/>
      <c r="C342" s="259"/>
      <c r="D342" s="338"/>
      <c r="E342" s="291"/>
      <c r="F342" s="291"/>
      <c r="G342" s="166"/>
      <c r="H342" s="292"/>
      <c r="I342" s="339">
        <f>I341+H341</f>
        <v>157.83</v>
      </c>
      <c r="J342" s="340"/>
      <c r="K342" s="101">
        <f>K326+H341</f>
        <v>20271.17</v>
      </c>
      <c r="L342" s="120">
        <f>L326+I342</f>
        <v>6297.43</v>
      </c>
      <c r="M342" s="32"/>
      <c r="N342" s="34"/>
    </row>
    <row r="343" ht="15.75" customHeight="1">
      <c r="A343" s="188"/>
      <c r="B343" s="28"/>
      <c r="C343" s="24"/>
      <c r="D343" s="158"/>
      <c r="E343" s="158"/>
      <c r="F343" s="158"/>
      <c r="G343" s="314"/>
      <c r="H343" s="116"/>
      <c r="I343" s="204"/>
      <c r="J343" s="38"/>
      <c r="K343" s="32"/>
      <c r="L343" s="33"/>
      <c r="M343" s="32"/>
      <c r="N343" s="34"/>
    </row>
    <row r="344" ht="15.75" customHeight="1">
      <c r="A344" s="188"/>
      <c r="B344" s="28"/>
      <c r="C344" s="24"/>
      <c r="D344" s="27"/>
      <c r="E344" s="27"/>
      <c r="F344" s="27"/>
      <c r="G344" s="28"/>
      <c r="H344" s="29"/>
      <c r="I344" s="202"/>
      <c r="J344" s="39"/>
      <c r="K344" s="32"/>
      <c r="L344" s="33"/>
      <c r="M344" s="32"/>
      <c r="N344" s="34"/>
    </row>
    <row r="345" ht="15.75" customHeight="1">
      <c r="A345" s="188"/>
      <c r="B345" s="28"/>
      <c r="C345" s="24"/>
      <c r="D345" s="27"/>
      <c r="E345" s="27"/>
      <c r="F345" s="27"/>
      <c r="G345" s="28"/>
      <c r="H345" s="116"/>
      <c r="I345" s="204"/>
      <c r="J345" s="341">
        <v>1.0</v>
      </c>
      <c r="K345" s="32"/>
      <c r="L345" s="33"/>
      <c r="M345" s="32"/>
      <c r="N345" s="34"/>
    </row>
    <row r="346" ht="15.75" customHeight="1">
      <c r="A346" s="188"/>
      <c r="B346" s="28"/>
      <c r="C346" s="24"/>
      <c r="D346" s="105"/>
      <c r="E346" s="105"/>
      <c r="F346" s="105"/>
      <c r="G346" s="106"/>
      <c r="H346" s="107"/>
      <c r="I346" s="204"/>
      <c r="J346" s="38"/>
      <c r="K346" s="32"/>
      <c r="L346" s="33"/>
      <c r="M346" s="32"/>
      <c r="N346" s="34"/>
    </row>
    <row r="347" ht="15.75" customHeight="1">
      <c r="A347" s="188"/>
      <c r="B347" s="28"/>
      <c r="C347" s="24"/>
      <c r="D347" s="105"/>
      <c r="E347" s="105"/>
      <c r="F347" s="105"/>
      <c r="G347" s="106"/>
      <c r="H347" s="173"/>
      <c r="I347" s="202"/>
      <c r="J347" s="38"/>
      <c r="K347" s="32"/>
      <c r="L347" s="33"/>
      <c r="M347" s="32"/>
      <c r="N347" s="34"/>
    </row>
    <row r="348" ht="15.75" customHeight="1">
      <c r="A348" s="188"/>
      <c r="B348" s="106"/>
      <c r="C348" s="104"/>
      <c r="D348" s="105"/>
      <c r="E348" s="105"/>
      <c r="F348" s="105"/>
      <c r="G348" s="106"/>
      <c r="H348" s="173"/>
      <c r="I348" s="202"/>
      <c r="J348" s="38"/>
      <c r="K348" s="32"/>
      <c r="L348" s="33"/>
      <c r="M348" s="32"/>
      <c r="N348" s="34"/>
    </row>
    <row r="349" ht="15.75" customHeight="1">
      <c r="A349" s="188"/>
      <c r="B349" s="106"/>
      <c r="C349" s="104"/>
      <c r="D349" s="105"/>
      <c r="E349" s="105"/>
      <c r="F349" s="105"/>
      <c r="G349" s="106"/>
      <c r="H349" s="173"/>
      <c r="I349" s="202"/>
      <c r="J349" s="38"/>
      <c r="K349" s="32"/>
      <c r="L349" s="33"/>
      <c r="M349" s="32"/>
      <c r="N349" s="34"/>
    </row>
    <row r="350" ht="15.75" customHeight="1">
      <c r="A350" s="188"/>
      <c r="B350" s="166" t="s">
        <v>158</v>
      </c>
      <c r="C350" s="24">
        <v>7.0</v>
      </c>
      <c r="D350" s="27">
        <v>0.5173611111111112</v>
      </c>
      <c r="E350" s="27"/>
      <c r="F350" s="27"/>
      <c r="G350" s="28" t="s">
        <v>121</v>
      </c>
      <c r="H350" s="29">
        <v>310.0</v>
      </c>
      <c r="I350" s="53">
        <v>-635.17</v>
      </c>
      <c r="J350" s="31"/>
      <c r="K350" s="32"/>
      <c r="L350" s="33"/>
      <c r="M350" s="32"/>
      <c r="N350" s="34"/>
    </row>
    <row r="351" ht="15.75" customHeight="1">
      <c r="A351" s="188"/>
      <c r="B351" s="28">
        <v>53072.0</v>
      </c>
      <c r="C351" s="24">
        <v>4.0</v>
      </c>
      <c r="D351" s="158">
        <v>0.625</v>
      </c>
      <c r="E351" s="158"/>
      <c r="F351" s="158"/>
      <c r="G351" s="314" t="s">
        <v>159</v>
      </c>
      <c r="H351" s="29">
        <f>40*2</f>
        <v>80</v>
      </c>
      <c r="I351" s="202">
        <f t="shared" ref="I351:I355" si="80">I350+H350</f>
        <v>-325.17</v>
      </c>
      <c r="J351" s="38"/>
      <c r="K351" s="32"/>
      <c r="L351" s="33"/>
      <c r="M351" s="32"/>
      <c r="N351" s="34"/>
    </row>
    <row r="352" ht="15.75" customHeight="1">
      <c r="A352" s="188"/>
      <c r="B352" s="166">
        <v>57396.0</v>
      </c>
      <c r="C352" s="259">
        <v>7.0</v>
      </c>
      <c r="D352" s="291">
        <v>0.7291666666666666</v>
      </c>
      <c r="E352" s="291"/>
      <c r="F352" s="291"/>
      <c r="G352" s="166" t="s">
        <v>66</v>
      </c>
      <c r="H352" s="292">
        <v>362.0</v>
      </c>
      <c r="I352" s="318">
        <f t="shared" si="80"/>
        <v>-245.17</v>
      </c>
      <c r="J352" s="296" t="s">
        <v>160</v>
      </c>
      <c r="K352" s="32"/>
      <c r="L352" s="33"/>
      <c r="M352" s="32"/>
      <c r="N352" s="34"/>
    </row>
    <row r="353" ht="15.75" customHeight="1">
      <c r="A353" s="188"/>
      <c r="B353" s="28">
        <v>51204.0</v>
      </c>
      <c r="C353" s="24">
        <v>2.0</v>
      </c>
      <c r="D353" s="37">
        <v>0.8020833333333334</v>
      </c>
      <c r="E353" s="27"/>
      <c r="F353" s="27"/>
      <c r="G353" s="28" t="s">
        <v>16</v>
      </c>
      <c r="H353" s="29">
        <v>77.0</v>
      </c>
      <c r="I353" s="202">
        <f t="shared" si="80"/>
        <v>116.83</v>
      </c>
      <c r="J353" s="39">
        <v>2.0</v>
      </c>
      <c r="K353" s="32"/>
      <c r="L353" s="33"/>
      <c r="M353" s="32"/>
      <c r="N353" s="34"/>
    </row>
    <row r="354" ht="15.75" customHeight="1">
      <c r="A354" s="188"/>
      <c r="B354" s="342" t="s">
        <v>161</v>
      </c>
      <c r="C354" s="343">
        <v>6.0</v>
      </c>
      <c r="D354" s="27">
        <v>0.90625</v>
      </c>
      <c r="E354" s="27"/>
      <c r="F354" s="27"/>
      <c r="G354" s="342" t="s">
        <v>75</v>
      </c>
      <c r="H354" s="29">
        <f>77*3</f>
        <v>231</v>
      </c>
      <c r="I354" s="202">
        <f t="shared" si="80"/>
        <v>193.83</v>
      </c>
      <c r="J354" s="325"/>
      <c r="K354" s="32"/>
      <c r="L354" s="33"/>
      <c r="M354" s="101">
        <f t="shared" ref="M354:N354" si="81">M337+H355</f>
        <v>19412</v>
      </c>
      <c r="N354" s="34">
        <f t="shared" si="81"/>
        <v>5438.31</v>
      </c>
    </row>
    <row r="355" ht="15.75" customHeight="1">
      <c r="A355" s="188"/>
      <c r="B355" s="28"/>
      <c r="C355" s="24"/>
      <c r="D355" s="27"/>
      <c r="E355" s="27"/>
      <c r="F355" s="27"/>
      <c r="G355" s="28"/>
      <c r="H355" s="116">
        <f>SUM(H350:H354)</f>
        <v>1060</v>
      </c>
      <c r="I355" s="203">
        <f t="shared" si="80"/>
        <v>424.83</v>
      </c>
      <c r="J355" s="39" t="s">
        <v>162</v>
      </c>
      <c r="K355" s="32"/>
      <c r="L355" s="33"/>
      <c r="M355" s="32"/>
      <c r="N355" s="34"/>
    </row>
    <row r="356" ht="15.75" customHeight="1">
      <c r="A356" s="188"/>
      <c r="B356" s="28"/>
      <c r="C356" s="24"/>
      <c r="D356" s="27"/>
      <c r="E356" s="27"/>
      <c r="F356" s="27"/>
      <c r="G356" s="28"/>
      <c r="H356" s="116"/>
      <c r="I356" s="172"/>
      <c r="J356" s="38"/>
      <c r="K356" s="32"/>
      <c r="L356" s="33"/>
      <c r="M356" s="32"/>
      <c r="N356" s="34"/>
    </row>
    <row r="357" ht="15.75" customHeight="1">
      <c r="A357" s="205"/>
      <c r="B357" s="77"/>
      <c r="C357" s="136"/>
      <c r="D357" s="163"/>
      <c r="E357" s="163"/>
      <c r="F357" s="163"/>
      <c r="G357" s="164"/>
      <c r="H357" s="137"/>
      <c r="I357" s="253"/>
      <c r="J357" s="257"/>
      <c r="K357" s="80"/>
      <c r="L357" s="81"/>
      <c r="M357" s="80"/>
      <c r="N357" s="82"/>
    </row>
    <row r="358" ht="15.75" customHeight="1">
      <c r="A358" s="309">
        <v>45923.0</v>
      </c>
      <c r="B358" s="334">
        <v>55751.0</v>
      </c>
      <c r="C358" s="332">
        <v>6.0</v>
      </c>
      <c r="D358" s="333">
        <v>0.3333333333333333</v>
      </c>
      <c r="E358" s="333"/>
      <c r="F358" s="333"/>
      <c r="G358" s="334" t="s">
        <v>163</v>
      </c>
      <c r="H358" s="344">
        <v>310.0</v>
      </c>
      <c r="I358" s="345">
        <v>-635.17</v>
      </c>
      <c r="J358" s="89"/>
      <c r="K358" s="32"/>
      <c r="L358" s="33"/>
      <c r="M358" s="32"/>
      <c r="N358" s="34"/>
    </row>
    <row r="359" ht="15.75" customHeight="1">
      <c r="A359" s="188"/>
      <c r="B359" s="346">
        <v>53212.0</v>
      </c>
      <c r="C359" s="347" t="s">
        <v>164</v>
      </c>
      <c r="D359" s="348">
        <v>0.4583333333333333</v>
      </c>
      <c r="E359" s="348"/>
      <c r="F359" s="348"/>
      <c r="G359" s="346" t="s">
        <v>25</v>
      </c>
      <c r="H359" s="349">
        <v>63.0</v>
      </c>
      <c r="I359" s="350">
        <f t="shared" ref="I359:I363" si="82">I358+H358</f>
        <v>-325.17</v>
      </c>
      <c r="J359" s="38"/>
      <c r="K359" s="32"/>
      <c r="L359" s="33"/>
      <c r="M359" s="32"/>
      <c r="N359" s="34"/>
    </row>
    <row r="360" ht="15.75" customHeight="1">
      <c r="A360" s="188"/>
      <c r="B360" s="331">
        <v>58704.0</v>
      </c>
      <c r="C360" s="347">
        <v>2.0</v>
      </c>
      <c r="D360" s="348">
        <v>0.5</v>
      </c>
      <c r="E360" s="348"/>
      <c r="F360" s="348"/>
      <c r="G360" s="331" t="s">
        <v>165</v>
      </c>
      <c r="H360" s="349">
        <v>77.0</v>
      </c>
      <c r="I360" s="350">
        <f t="shared" si="82"/>
        <v>-262.17</v>
      </c>
      <c r="J360" s="38"/>
      <c r="K360" s="32"/>
      <c r="L360" s="33"/>
      <c r="M360" s="32"/>
      <c r="N360" s="34"/>
    </row>
    <row r="361" ht="15.75" customHeight="1">
      <c r="A361" s="188"/>
      <c r="B361" s="351">
        <v>54919.0</v>
      </c>
      <c r="C361" s="259">
        <v>8.0</v>
      </c>
      <c r="D361" s="291">
        <v>0.5798611111111112</v>
      </c>
      <c r="E361" s="291"/>
      <c r="F361" s="291"/>
      <c r="G361" s="331" t="s">
        <v>166</v>
      </c>
      <c r="H361" s="352">
        <v>362.0</v>
      </c>
      <c r="I361" s="350">
        <f t="shared" si="82"/>
        <v>-185.17</v>
      </c>
      <c r="J361" s="38"/>
      <c r="K361" s="32"/>
      <c r="L361" s="33"/>
      <c r="M361" s="32"/>
      <c r="N361" s="34"/>
    </row>
    <row r="362" ht="15.75" customHeight="1">
      <c r="A362" s="188"/>
      <c r="B362" s="166" t="s">
        <v>167</v>
      </c>
      <c r="C362" s="259">
        <v>11.0</v>
      </c>
      <c r="D362" s="291">
        <v>0.7604166666666666</v>
      </c>
      <c r="E362" s="291"/>
      <c r="F362" s="291"/>
      <c r="G362" s="166" t="s">
        <v>23</v>
      </c>
      <c r="H362" s="352">
        <v>310.0</v>
      </c>
      <c r="I362" s="350">
        <f t="shared" si="82"/>
        <v>176.83</v>
      </c>
      <c r="J362" s="39">
        <v>1.0</v>
      </c>
      <c r="K362" s="32"/>
      <c r="L362" s="33"/>
      <c r="M362" s="32"/>
      <c r="N362" s="34"/>
    </row>
    <row r="363" ht="15.75" customHeight="1">
      <c r="A363" s="188"/>
      <c r="B363" s="166"/>
      <c r="C363" s="259"/>
      <c r="D363" s="291"/>
      <c r="E363" s="291"/>
      <c r="F363" s="291"/>
      <c r="G363" s="166"/>
      <c r="H363" s="353">
        <f>SUM(H358:H362)</f>
        <v>1122</v>
      </c>
      <c r="I363" s="354">
        <f t="shared" si="82"/>
        <v>486.83</v>
      </c>
      <c r="J363" s="39"/>
      <c r="K363" s="32"/>
      <c r="L363" s="33"/>
      <c r="M363" s="32"/>
      <c r="N363" s="34"/>
    </row>
    <row r="364" ht="15.75" customHeight="1">
      <c r="A364" s="188"/>
      <c r="B364" s="166"/>
      <c r="C364" s="259"/>
      <c r="D364" s="291"/>
      <c r="E364" s="291"/>
      <c r="F364" s="291"/>
      <c r="G364" s="166"/>
      <c r="H364" s="352"/>
      <c r="I364" s="350"/>
      <c r="J364" s="39"/>
      <c r="K364" s="101">
        <f t="shared" ref="K364:L364" si="83">K342+H363</f>
        <v>21393.17</v>
      </c>
      <c r="L364" s="120">
        <f t="shared" si="83"/>
        <v>6784.26</v>
      </c>
      <c r="M364" s="32"/>
      <c r="N364" s="34"/>
    </row>
    <row r="365" ht="15.75" customHeight="1">
      <c r="A365" s="188"/>
      <c r="B365" s="166"/>
      <c r="C365" s="259"/>
      <c r="D365" s="291"/>
      <c r="E365" s="291"/>
      <c r="F365" s="291"/>
      <c r="G365" s="166"/>
      <c r="H365" s="352"/>
      <c r="I365" s="350"/>
      <c r="J365" s="38"/>
      <c r="K365" s="32"/>
      <c r="L365" s="33"/>
      <c r="M365" s="32"/>
      <c r="N365" s="34"/>
    </row>
    <row r="366" ht="15.75" customHeight="1">
      <c r="A366" s="188"/>
      <c r="B366" s="166"/>
      <c r="C366" s="259"/>
      <c r="D366" s="355"/>
      <c r="E366" s="355"/>
      <c r="F366" s="355"/>
      <c r="G366" s="356"/>
      <c r="H366" s="357"/>
      <c r="I366" s="358"/>
      <c r="J366" s="38"/>
      <c r="K366" s="32"/>
      <c r="L366" s="33"/>
      <c r="M366" s="32"/>
      <c r="N366" s="34"/>
    </row>
    <row r="367" ht="15.75" customHeight="1">
      <c r="A367" s="188"/>
      <c r="B367" s="356"/>
      <c r="C367" s="359"/>
      <c r="D367" s="355"/>
      <c r="E367" s="355"/>
      <c r="F367" s="355"/>
      <c r="G367" s="356"/>
      <c r="H367" s="360"/>
      <c r="I367" s="361"/>
      <c r="J367" s="38"/>
      <c r="K367" s="32"/>
      <c r="L367" s="33"/>
      <c r="M367" s="32"/>
      <c r="N367" s="34"/>
    </row>
    <row r="368" ht="15.75" customHeight="1">
      <c r="A368" s="188"/>
      <c r="B368" s="356"/>
      <c r="C368" s="359"/>
      <c r="D368" s="355"/>
      <c r="E368" s="355"/>
      <c r="F368" s="355"/>
      <c r="G368" s="356"/>
      <c r="H368" s="360"/>
      <c r="I368" s="361"/>
      <c r="J368" s="38"/>
      <c r="K368" s="32"/>
      <c r="L368" s="33"/>
      <c r="M368" s="32"/>
      <c r="N368" s="34"/>
    </row>
    <row r="369" ht="15.75" customHeight="1">
      <c r="A369" s="188"/>
      <c r="B369" s="166">
        <v>57247.0</v>
      </c>
      <c r="C369" s="259">
        <v>1.0</v>
      </c>
      <c r="D369" s="291">
        <v>0.4166666666666667</v>
      </c>
      <c r="E369" s="291"/>
      <c r="F369" s="291"/>
      <c r="G369" s="166" t="s">
        <v>147</v>
      </c>
      <c r="H369" s="352">
        <v>77.0</v>
      </c>
      <c r="I369" s="362">
        <v>-635.17</v>
      </c>
      <c r="J369" s="31"/>
      <c r="K369" s="32"/>
      <c r="L369" s="33"/>
      <c r="M369" s="32"/>
      <c r="N369" s="34"/>
    </row>
    <row r="370" ht="15.75" customHeight="1">
      <c r="A370" s="188"/>
      <c r="B370" s="166">
        <v>47090.0</v>
      </c>
      <c r="C370" s="259">
        <v>2.0</v>
      </c>
      <c r="D370" s="291">
        <v>0.5034722222222222</v>
      </c>
      <c r="E370" s="291"/>
      <c r="F370" s="291"/>
      <c r="G370" s="166" t="s">
        <v>94</v>
      </c>
      <c r="H370" s="352">
        <v>77.0</v>
      </c>
      <c r="I370" s="361">
        <f t="shared" ref="I370:I374" si="84">I369+H369</f>
        <v>-558.17</v>
      </c>
      <c r="J370" s="39"/>
      <c r="K370" s="32"/>
      <c r="L370" s="33"/>
      <c r="M370" s="32"/>
      <c r="N370" s="34"/>
    </row>
    <row r="371" ht="15.75" customHeight="1">
      <c r="A371" s="188"/>
      <c r="B371" s="166">
        <v>58363.0</v>
      </c>
      <c r="C371" s="259">
        <v>6.0</v>
      </c>
      <c r="D371" s="291">
        <v>0.6145833333333334</v>
      </c>
      <c r="E371" s="291"/>
      <c r="F371" s="291"/>
      <c r="G371" s="166" t="s">
        <v>121</v>
      </c>
      <c r="H371" s="352">
        <v>310.0</v>
      </c>
      <c r="I371" s="361">
        <f t="shared" si="84"/>
        <v>-481.17</v>
      </c>
      <c r="J371" s="39"/>
      <c r="K371" s="32"/>
      <c r="L371" s="33"/>
      <c r="M371" s="32"/>
      <c r="N371" s="34"/>
    </row>
    <row r="372" ht="15.75" customHeight="1">
      <c r="A372" s="188"/>
      <c r="B372" s="351">
        <v>54936.0</v>
      </c>
      <c r="C372" s="259">
        <v>2.0</v>
      </c>
      <c r="D372" s="291">
        <v>0.6979166666666666</v>
      </c>
      <c r="E372" s="291"/>
      <c r="F372" s="291"/>
      <c r="G372" s="166" t="s">
        <v>168</v>
      </c>
      <c r="H372" s="352">
        <v>44.0</v>
      </c>
      <c r="I372" s="361">
        <f t="shared" si="84"/>
        <v>-171.17</v>
      </c>
      <c r="J372" s="363"/>
      <c r="K372" s="32"/>
      <c r="L372" s="33"/>
      <c r="M372" s="32"/>
      <c r="N372" s="34"/>
    </row>
    <row r="373" ht="15.75" customHeight="1">
      <c r="A373" s="188"/>
      <c r="B373" s="351">
        <v>54941.0</v>
      </c>
      <c r="C373" s="259">
        <v>5.0</v>
      </c>
      <c r="D373" s="291">
        <v>0.7986111111111112</v>
      </c>
      <c r="E373" s="291"/>
      <c r="F373" s="291"/>
      <c r="G373" s="166" t="s">
        <v>17</v>
      </c>
      <c r="H373" s="352">
        <v>362.0</v>
      </c>
      <c r="I373" s="361">
        <f t="shared" si="84"/>
        <v>-127.17</v>
      </c>
      <c r="J373" s="363">
        <v>0.8194444444444444</v>
      </c>
      <c r="K373" s="32"/>
      <c r="L373" s="33"/>
      <c r="M373" s="32"/>
      <c r="N373" s="34"/>
    </row>
    <row r="374" ht="15.75" customHeight="1">
      <c r="A374" s="188"/>
      <c r="B374" s="166"/>
      <c r="C374" s="259"/>
      <c r="D374" s="291"/>
      <c r="E374" s="291"/>
      <c r="F374" s="291"/>
      <c r="G374" s="166"/>
      <c r="H374" s="353">
        <f>SUM(H369:H373)</f>
        <v>870</v>
      </c>
      <c r="I374" s="364">
        <f t="shared" si="84"/>
        <v>234.83</v>
      </c>
      <c r="J374" s="39"/>
      <c r="K374" s="32"/>
      <c r="L374" s="33"/>
      <c r="M374" s="32"/>
      <c r="N374" s="34"/>
    </row>
    <row r="375" ht="15.75" customHeight="1">
      <c r="A375" s="188"/>
      <c r="B375" s="166"/>
      <c r="C375" s="259"/>
      <c r="D375" s="291"/>
      <c r="E375" s="291"/>
      <c r="F375" s="291"/>
      <c r="G375" s="166"/>
      <c r="H375" s="298"/>
      <c r="I375" s="204"/>
      <c r="J375" s="39">
        <v>2.0</v>
      </c>
      <c r="K375" s="32"/>
      <c r="L375" s="33"/>
      <c r="M375" s="101">
        <f t="shared" ref="M375:N375" si="85">M354+H374</f>
        <v>20282</v>
      </c>
      <c r="N375" s="34">
        <f t="shared" si="85"/>
        <v>5673.14</v>
      </c>
    </row>
    <row r="376" ht="15.75" customHeight="1">
      <c r="A376" s="188"/>
      <c r="B376" s="166"/>
      <c r="C376" s="259"/>
      <c r="D376" s="291"/>
      <c r="E376" s="291"/>
      <c r="F376" s="291"/>
      <c r="G376" s="166"/>
      <c r="H376" s="292"/>
      <c r="I376" s="312"/>
      <c r="J376" s="39"/>
      <c r="K376" s="32"/>
      <c r="L376" s="33"/>
      <c r="M376" s="32"/>
      <c r="N376" s="34"/>
    </row>
    <row r="377" ht="15.75" customHeight="1">
      <c r="A377" s="188"/>
      <c r="B377" s="28"/>
      <c r="C377" s="24"/>
      <c r="D377" s="27"/>
      <c r="E377" s="27"/>
      <c r="F377" s="27"/>
      <c r="G377" s="28"/>
      <c r="H377" s="29"/>
      <c r="I377" s="172"/>
      <c r="J377" s="38"/>
      <c r="K377" s="32"/>
      <c r="L377" s="33"/>
      <c r="M377" s="32"/>
      <c r="N377" s="34"/>
    </row>
    <row r="378" ht="15.75" customHeight="1">
      <c r="A378" s="188"/>
      <c r="B378" s="28"/>
      <c r="C378" s="24"/>
      <c r="D378" s="27"/>
      <c r="E378" s="27"/>
      <c r="F378" s="27"/>
      <c r="G378" s="28"/>
      <c r="H378" s="116"/>
      <c r="I378" s="172"/>
      <c r="J378" s="38"/>
      <c r="K378" s="32"/>
      <c r="L378" s="33"/>
      <c r="M378" s="32"/>
      <c r="N378" s="34"/>
    </row>
    <row r="379" ht="15.75" customHeight="1">
      <c r="A379" s="205"/>
      <c r="B379" s="77"/>
      <c r="C379" s="136"/>
      <c r="D379" s="163"/>
      <c r="E379" s="163"/>
      <c r="F379" s="163"/>
      <c r="G379" s="164"/>
      <c r="H379" s="137"/>
      <c r="I379" s="253"/>
      <c r="J379" s="257"/>
      <c r="K379" s="80"/>
      <c r="L379" s="81"/>
      <c r="M379" s="80"/>
      <c r="N379" s="82"/>
    </row>
    <row r="380" ht="15.75" customHeight="1">
      <c r="A380" s="309">
        <v>45924.0</v>
      </c>
      <c r="B380" s="28" t="s">
        <v>169</v>
      </c>
      <c r="C380" s="24">
        <v>4.0</v>
      </c>
      <c r="D380" s="27">
        <v>0.4479166666666667</v>
      </c>
      <c r="E380" s="27"/>
      <c r="F380" s="26"/>
      <c r="G380" s="28" t="s">
        <v>68</v>
      </c>
      <c r="H380" s="29">
        <f t="shared" ref="H380:H381" si="86">44*2</f>
        <v>88</v>
      </c>
      <c r="I380" s="345">
        <v>-635.17</v>
      </c>
      <c r="J380" s="89"/>
      <c r="K380" s="32"/>
      <c r="L380" s="33"/>
      <c r="M380" s="32"/>
      <c r="N380" s="34"/>
    </row>
    <row r="381" ht="15.75" customHeight="1">
      <c r="A381" s="188"/>
      <c r="B381" s="28" t="s">
        <v>170</v>
      </c>
      <c r="C381" s="24">
        <v>4.0</v>
      </c>
      <c r="D381" s="27">
        <v>0.5277777777777778</v>
      </c>
      <c r="E381" s="27"/>
      <c r="F381" s="27"/>
      <c r="G381" s="28" t="s">
        <v>68</v>
      </c>
      <c r="H381" s="127">
        <f t="shared" si="86"/>
        <v>88</v>
      </c>
      <c r="I381" s="361">
        <f t="shared" ref="I381:I386" si="87">I380+H380</f>
        <v>-547.17</v>
      </c>
      <c r="J381" s="38"/>
      <c r="K381" s="32"/>
      <c r="L381" s="33"/>
      <c r="M381" s="32"/>
      <c r="N381" s="34"/>
    </row>
    <row r="382" ht="15.75" customHeight="1">
      <c r="A382" s="188"/>
      <c r="B382" s="28" t="s">
        <v>171</v>
      </c>
      <c r="C382" s="24">
        <v>4.0</v>
      </c>
      <c r="D382" s="27">
        <v>0.5763888888888888</v>
      </c>
      <c r="E382" s="27"/>
      <c r="F382" s="27"/>
      <c r="G382" s="28" t="s">
        <v>47</v>
      </c>
      <c r="H382" s="29">
        <f>77*2</f>
        <v>154</v>
      </c>
      <c r="I382" s="361">
        <f t="shared" si="87"/>
        <v>-459.17</v>
      </c>
      <c r="J382" s="38"/>
      <c r="K382" s="32"/>
      <c r="L382" s="33"/>
      <c r="M382" s="32"/>
      <c r="N382" s="34"/>
    </row>
    <row r="383" ht="15.75" customHeight="1">
      <c r="A383" s="188"/>
      <c r="B383" s="365">
        <v>58280.0</v>
      </c>
      <c r="C383" s="24">
        <v>2.0</v>
      </c>
      <c r="D383" s="27">
        <v>0.6666666666666666</v>
      </c>
      <c r="E383" s="27"/>
      <c r="F383" s="27"/>
      <c r="G383" s="28" t="s">
        <v>102</v>
      </c>
      <c r="H383" s="29">
        <v>44.0</v>
      </c>
      <c r="I383" s="361">
        <f t="shared" si="87"/>
        <v>-305.17</v>
      </c>
      <c r="J383" s="39"/>
      <c r="K383" s="32"/>
      <c r="L383" s="33"/>
      <c r="M383" s="32"/>
      <c r="N383" s="34"/>
    </row>
    <row r="384" ht="15.75" customHeight="1">
      <c r="A384" s="188"/>
      <c r="B384" s="28">
        <v>56758.0</v>
      </c>
      <c r="C384" s="24">
        <v>2.0</v>
      </c>
      <c r="D384" s="27">
        <v>0.75</v>
      </c>
      <c r="E384" s="27"/>
      <c r="F384" s="27"/>
      <c r="G384" s="28" t="s">
        <v>15</v>
      </c>
      <c r="H384" s="29">
        <f>77</f>
        <v>77</v>
      </c>
      <c r="I384" s="361">
        <f t="shared" si="87"/>
        <v>-261.17</v>
      </c>
      <c r="J384" s="39">
        <v>1.0</v>
      </c>
      <c r="K384" s="32"/>
      <c r="L384" s="33"/>
      <c r="M384" s="32"/>
      <c r="N384" s="34"/>
    </row>
    <row r="385" ht="15.75" customHeight="1">
      <c r="A385" s="188"/>
      <c r="B385" s="28">
        <v>57089.0</v>
      </c>
      <c r="C385" s="24">
        <v>2.0</v>
      </c>
      <c r="D385" s="27">
        <v>0.8194444444444444</v>
      </c>
      <c r="E385" s="27"/>
      <c r="F385" s="27"/>
      <c r="G385" s="28" t="s">
        <v>17</v>
      </c>
      <c r="H385" s="29">
        <v>103.0</v>
      </c>
      <c r="I385" s="361">
        <f t="shared" si="87"/>
        <v>-184.17</v>
      </c>
      <c r="J385" s="38"/>
      <c r="K385" s="32"/>
      <c r="L385" s="33"/>
      <c r="M385" s="32"/>
      <c r="N385" s="34"/>
    </row>
    <row r="386" ht="15.75" customHeight="1">
      <c r="A386" s="188"/>
      <c r="B386" s="28"/>
      <c r="C386" s="24"/>
      <c r="D386" s="105"/>
      <c r="E386" s="105"/>
      <c r="F386" s="105"/>
      <c r="G386" s="106"/>
      <c r="H386" s="107">
        <f>SUM(H380:H385)</f>
        <v>554</v>
      </c>
      <c r="I386" s="366">
        <f t="shared" si="87"/>
        <v>-81.17</v>
      </c>
      <c r="J386" s="38"/>
      <c r="K386" s="32"/>
      <c r="L386" s="33"/>
      <c r="M386" s="32"/>
      <c r="N386" s="34"/>
    </row>
    <row r="387" ht="15.75" customHeight="1">
      <c r="A387" s="188"/>
      <c r="B387" s="106"/>
      <c r="C387" s="104"/>
      <c r="D387" s="105"/>
      <c r="E387" s="105"/>
      <c r="F387" s="105"/>
      <c r="G387" s="106"/>
      <c r="H387" s="173"/>
      <c r="I387" s="361"/>
      <c r="J387" s="38"/>
      <c r="K387" s="32"/>
      <c r="L387" s="33"/>
      <c r="M387" s="32"/>
      <c r="N387" s="34"/>
    </row>
    <row r="388" ht="15.75" customHeight="1">
      <c r="A388" s="188"/>
      <c r="B388" s="106"/>
      <c r="C388" s="104"/>
      <c r="D388" s="105"/>
      <c r="E388" s="105"/>
      <c r="F388" s="105"/>
      <c r="G388" s="106"/>
      <c r="H388" s="173"/>
      <c r="I388" s="361"/>
      <c r="J388" s="367"/>
      <c r="K388" s="32"/>
      <c r="L388" s="33"/>
      <c r="M388" s="32"/>
      <c r="N388" s="34"/>
    </row>
    <row r="389" ht="15.75" customHeight="1">
      <c r="A389" s="188"/>
      <c r="B389" s="368">
        <v>55939.0</v>
      </c>
      <c r="C389" s="315">
        <v>4.0</v>
      </c>
      <c r="D389" s="158">
        <v>0.6006944444444444</v>
      </c>
      <c r="E389" s="158"/>
      <c r="F389" s="158"/>
      <c r="G389" s="314" t="s">
        <v>47</v>
      </c>
      <c r="H389" s="95">
        <f>77*2</f>
        <v>154</v>
      </c>
      <c r="I389" s="345">
        <v>-635.17</v>
      </c>
      <c r="J389" s="279"/>
      <c r="K389" s="32"/>
      <c r="L389" s="33"/>
      <c r="M389" s="32"/>
      <c r="N389" s="34"/>
    </row>
    <row r="390" ht="15.75" customHeight="1">
      <c r="A390" s="188"/>
      <c r="B390" s="314">
        <v>57298.0</v>
      </c>
      <c r="C390" s="315">
        <v>2.0</v>
      </c>
      <c r="D390" s="158">
        <v>0.7395833333333334</v>
      </c>
      <c r="E390" s="158"/>
      <c r="F390" s="158"/>
      <c r="G390" s="314" t="s">
        <v>172</v>
      </c>
      <c r="H390" s="95">
        <v>77.0</v>
      </c>
      <c r="I390" s="362">
        <f t="shared" ref="I390:I394" si="88">I389+H389</f>
        <v>-481.17</v>
      </c>
      <c r="J390" s="279"/>
      <c r="K390" s="32"/>
      <c r="L390" s="33"/>
      <c r="M390" s="32"/>
      <c r="N390" s="34"/>
    </row>
    <row r="391" ht="15.75" customHeight="1">
      <c r="A391" s="188"/>
      <c r="B391" s="200">
        <v>58434.0</v>
      </c>
      <c r="C391" s="24">
        <v>4.0</v>
      </c>
      <c r="D391" s="161">
        <v>0.7881944444444444</v>
      </c>
      <c r="E391" s="27"/>
      <c r="F391" s="27"/>
      <c r="G391" s="28" t="s">
        <v>173</v>
      </c>
      <c r="H391" s="369">
        <v>362.0</v>
      </c>
      <c r="I391" s="362">
        <f t="shared" si="88"/>
        <v>-404.17</v>
      </c>
      <c r="J391" s="370" t="s">
        <v>174</v>
      </c>
      <c r="K391" s="32"/>
      <c r="L391" s="33"/>
      <c r="M391" s="32"/>
      <c r="N391" s="34"/>
    </row>
    <row r="392" ht="15.75" customHeight="1">
      <c r="A392" s="188"/>
      <c r="B392" s="28">
        <v>56778.0</v>
      </c>
      <c r="C392" s="24">
        <v>2.0</v>
      </c>
      <c r="D392" s="27">
        <v>0.8958333333333334</v>
      </c>
      <c r="E392" s="27"/>
      <c r="F392" s="27"/>
      <c r="G392" s="28" t="s">
        <v>121</v>
      </c>
      <c r="H392" s="127">
        <v>77.0</v>
      </c>
      <c r="I392" s="362">
        <f t="shared" si="88"/>
        <v>-42.17</v>
      </c>
      <c r="J392" s="371"/>
      <c r="K392" s="32"/>
      <c r="L392" s="33"/>
      <c r="M392" s="32"/>
      <c r="N392" s="34"/>
    </row>
    <row r="393" ht="15.75" customHeight="1">
      <c r="A393" s="188"/>
      <c r="B393" s="28">
        <v>54199.0</v>
      </c>
      <c r="C393" s="24">
        <v>1.0</v>
      </c>
      <c r="D393" s="27">
        <v>0.9375</v>
      </c>
      <c r="E393" s="27"/>
      <c r="F393" s="27"/>
      <c r="G393" s="28" t="s">
        <v>173</v>
      </c>
      <c r="H393" s="127">
        <v>103.0</v>
      </c>
      <c r="I393" s="362">
        <f t="shared" si="88"/>
        <v>34.83</v>
      </c>
      <c r="J393" s="178"/>
      <c r="K393" s="32"/>
      <c r="L393" s="33"/>
      <c r="M393" s="32"/>
      <c r="N393" s="34"/>
    </row>
    <row r="394" ht="15.75" customHeight="1">
      <c r="A394" s="188"/>
      <c r="B394" s="28"/>
      <c r="C394" s="24"/>
      <c r="D394" s="27"/>
      <c r="E394" s="27"/>
      <c r="F394" s="27"/>
      <c r="G394" s="28"/>
      <c r="H394" s="369">
        <f>SUM(H389:H393)</f>
        <v>773</v>
      </c>
      <c r="I394" s="372">
        <f t="shared" si="88"/>
        <v>137.83</v>
      </c>
      <c r="J394" s="178">
        <v>2.0</v>
      </c>
      <c r="K394" s="32"/>
      <c r="L394" s="33"/>
      <c r="M394" s="32"/>
      <c r="N394" s="34"/>
    </row>
    <row r="395" ht="15.75" customHeight="1">
      <c r="A395" s="188"/>
      <c r="B395" s="28"/>
      <c r="C395" s="24"/>
      <c r="D395" s="27"/>
      <c r="E395" s="27"/>
      <c r="F395" s="27"/>
      <c r="G395" s="28"/>
      <c r="H395" s="127"/>
      <c r="I395" s="53"/>
      <c r="J395" s="178"/>
      <c r="K395" s="32"/>
      <c r="L395" s="33"/>
      <c r="M395" s="32"/>
      <c r="N395" s="34"/>
    </row>
    <row r="396" ht="15.75" customHeight="1">
      <c r="A396" s="188"/>
      <c r="B396" s="28"/>
      <c r="C396" s="24"/>
      <c r="D396" s="27"/>
      <c r="E396" s="27"/>
      <c r="F396" s="27"/>
      <c r="G396" s="28"/>
      <c r="H396" s="116"/>
      <c r="I396" s="195"/>
      <c r="J396" s="39"/>
      <c r="K396" s="32"/>
      <c r="L396" s="33"/>
      <c r="M396" s="32"/>
      <c r="N396" s="34"/>
    </row>
    <row r="397" ht="15.75" customHeight="1">
      <c r="A397" s="188"/>
      <c r="B397" s="28"/>
      <c r="C397" s="24"/>
      <c r="D397" s="27"/>
      <c r="E397" s="27"/>
      <c r="F397" s="27"/>
      <c r="G397" s="28"/>
      <c r="H397" s="29"/>
      <c r="I397" s="172"/>
      <c r="J397" s="38"/>
      <c r="K397" s="32"/>
      <c r="L397" s="33"/>
      <c r="M397" s="32"/>
      <c r="N397" s="34"/>
    </row>
    <row r="398" ht="15.75" customHeight="1">
      <c r="A398" s="188"/>
      <c r="B398" s="28"/>
      <c r="C398" s="24"/>
      <c r="D398" s="27"/>
      <c r="E398" s="27"/>
      <c r="F398" s="27"/>
      <c r="G398" s="28"/>
      <c r="H398" s="116"/>
      <c r="I398" s="172"/>
      <c r="J398" s="38"/>
      <c r="K398" s="32"/>
      <c r="L398" s="33"/>
      <c r="M398" s="32"/>
      <c r="N398" s="34"/>
    </row>
    <row r="399" ht="15.75" customHeight="1">
      <c r="A399" s="205"/>
      <c r="B399" s="77"/>
      <c r="C399" s="136"/>
      <c r="D399" s="163"/>
      <c r="E399" s="163"/>
      <c r="F399" s="163"/>
      <c r="G399" s="164"/>
      <c r="H399" s="137"/>
      <c r="I399" s="253"/>
      <c r="J399" s="257"/>
      <c r="K399" s="80"/>
      <c r="L399" s="81"/>
      <c r="M399" s="80"/>
      <c r="N399" s="82"/>
    </row>
    <row r="400" ht="15.75" customHeight="1">
      <c r="A400" s="309">
        <v>45925.0</v>
      </c>
      <c r="B400" s="87" t="s">
        <v>175</v>
      </c>
      <c r="C400" s="124">
        <v>4.0</v>
      </c>
      <c r="D400" s="275">
        <v>0.4826388888888889</v>
      </c>
      <c r="E400" s="86"/>
      <c r="F400" s="86"/>
      <c r="G400" s="87" t="s">
        <v>176</v>
      </c>
      <c r="H400" s="125">
        <f>63*2</f>
        <v>126</v>
      </c>
      <c r="I400" s="30">
        <v>-635.17</v>
      </c>
      <c r="J400" s="89"/>
      <c r="K400" s="32"/>
      <c r="L400" s="33"/>
      <c r="M400" s="32"/>
      <c r="N400" s="34"/>
    </row>
    <row r="401" ht="15.75" customHeight="1">
      <c r="A401" s="188"/>
      <c r="B401" s="28">
        <v>58577.0</v>
      </c>
      <c r="C401" s="24">
        <v>4.0</v>
      </c>
      <c r="D401" s="27">
        <v>0.5555555555555556</v>
      </c>
      <c r="E401" s="27"/>
      <c r="F401" s="27"/>
      <c r="G401" s="28" t="s">
        <v>177</v>
      </c>
      <c r="H401" s="29">
        <f>40*2</f>
        <v>80</v>
      </c>
      <c r="I401" s="53">
        <f t="shared" ref="I401:I405" si="89">I400+H400</f>
        <v>-509.17</v>
      </c>
      <c r="J401" s="38"/>
      <c r="K401" s="32"/>
      <c r="L401" s="33"/>
      <c r="M401" s="32"/>
      <c r="N401" s="34"/>
    </row>
    <row r="402" ht="15.75" customHeight="1">
      <c r="A402" s="188"/>
      <c r="B402" s="28">
        <v>57224.0</v>
      </c>
      <c r="C402" s="24">
        <v>6.0</v>
      </c>
      <c r="D402" s="27">
        <v>0.6979166666666666</v>
      </c>
      <c r="E402" s="27"/>
      <c r="F402" s="27"/>
      <c r="G402" s="28" t="s">
        <v>17</v>
      </c>
      <c r="H402" s="29">
        <v>362.0</v>
      </c>
      <c r="I402" s="53">
        <f t="shared" si="89"/>
        <v>-429.17</v>
      </c>
      <c r="J402" s="39">
        <v>1.0</v>
      </c>
      <c r="K402" s="32"/>
      <c r="L402" s="33"/>
      <c r="M402" s="32"/>
      <c r="N402" s="34"/>
    </row>
    <row r="403" ht="15.75" customHeight="1">
      <c r="A403" s="188"/>
      <c r="B403" s="28">
        <v>58335.0</v>
      </c>
      <c r="C403" s="24">
        <v>3.5</v>
      </c>
      <c r="D403" s="161">
        <v>0.8090277777777778</v>
      </c>
      <c r="E403" s="27"/>
      <c r="F403" s="27"/>
      <c r="G403" s="28" t="s">
        <v>178</v>
      </c>
      <c r="H403" s="29">
        <v>77.0</v>
      </c>
      <c r="I403" s="53">
        <f t="shared" si="89"/>
        <v>-67.17</v>
      </c>
      <c r="J403" s="373">
        <v>0.8298611111111112</v>
      </c>
      <c r="K403" s="32"/>
      <c r="L403" s="33"/>
      <c r="M403" s="32"/>
      <c r="N403" s="34"/>
    </row>
    <row r="404" ht="15.75" customHeight="1">
      <c r="A404" s="188"/>
      <c r="B404" s="28" t="s">
        <v>179</v>
      </c>
      <c r="C404" s="24">
        <v>7.0</v>
      </c>
      <c r="D404" s="27">
        <v>0.9131944444444444</v>
      </c>
      <c r="E404" s="27"/>
      <c r="F404" s="27"/>
      <c r="G404" s="28" t="s">
        <v>96</v>
      </c>
      <c r="H404" s="29">
        <f>44*3</f>
        <v>132</v>
      </c>
      <c r="I404" s="53">
        <f t="shared" si="89"/>
        <v>9.83</v>
      </c>
      <c r="J404" s="38"/>
      <c r="K404" s="146"/>
      <c r="L404" s="147"/>
      <c r="M404" s="146"/>
      <c r="N404" s="63"/>
    </row>
    <row r="405" ht="15.75" customHeight="1">
      <c r="A405" s="188"/>
      <c r="B405" s="28"/>
      <c r="C405" s="24"/>
      <c r="D405" s="27"/>
      <c r="E405" s="27"/>
      <c r="F405" s="27"/>
      <c r="G405" s="28"/>
      <c r="H405" s="116">
        <f>SUM(H400:H404)</f>
        <v>777</v>
      </c>
      <c r="I405" s="160">
        <f t="shared" si="89"/>
        <v>141.83</v>
      </c>
      <c r="J405" s="39"/>
      <c r="K405" s="32"/>
      <c r="L405" s="33"/>
      <c r="M405" s="32"/>
      <c r="N405" s="34"/>
    </row>
    <row r="406" ht="15.75" customHeight="1">
      <c r="A406" s="188"/>
      <c r="B406" s="28"/>
      <c r="C406" s="24"/>
      <c r="D406" s="27"/>
      <c r="E406" s="27"/>
      <c r="F406" s="27"/>
      <c r="G406" s="28"/>
      <c r="H406" s="29"/>
      <c r="I406" s="202"/>
      <c r="J406" s="38"/>
      <c r="K406" s="32"/>
      <c r="L406" s="33"/>
      <c r="M406" s="32"/>
      <c r="N406" s="34"/>
    </row>
    <row r="407" ht="15.75" customHeight="1">
      <c r="A407" s="188"/>
      <c r="B407" s="28"/>
      <c r="C407" s="24"/>
      <c r="D407" s="105"/>
      <c r="E407" s="105"/>
      <c r="F407" s="105"/>
      <c r="G407" s="106"/>
      <c r="H407" s="107"/>
      <c r="I407" s="204"/>
      <c r="J407" s="38"/>
      <c r="K407" s="32"/>
      <c r="L407" s="33"/>
      <c r="M407" s="32"/>
      <c r="N407" s="34"/>
    </row>
    <row r="408" ht="15.75" customHeight="1">
      <c r="A408" s="188"/>
      <c r="B408" s="106"/>
      <c r="C408" s="104"/>
      <c r="D408" s="105"/>
      <c r="E408" s="105"/>
      <c r="F408" s="105"/>
      <c r="G408" s="106"/>
      <c r="H408" s="173"/>
      <c r="I408" s="202"/>
      <c r="J408" s="38"/>
      <c r="K408" s="32"/>
      <c r="L408" s="33"/>
      <c r="M408" s="32"/>
      <c r="N408" s="34"/>
    </row>
    <row r="409" ht="15.75" customHeight="1">
      <c r="A409" s="188"/>
      <c r="B409" s="106"/>
      <c r="C409" s="104"/>
      <c r="D409" s="105"/>
      <c r="E409" s="105"/>
      <c r="F409" s="105"/>
      <c r="G409" s="106"/>
      <c r="H409" s="173"/>
      <c r="I409" s="202"/>
      <c r="J409" s="38"/>
      <c r="K409" s="32"/>
      <c r="L409" s="33"/>
      <c r="M409" s="32"/>
      <c r="N409" s="34"/>
    </row>
    <row r="410" ht="15.75" customHeight="1">
      <c r="A410" s="188"/>
      <c r="B410" s="199">
        <v>53112.0</v>
      </c>
      <c r="C410" s="24">
        <v>5.0</v>
      </c>
      <c r="D410" s="27">
        <v>0.4236111111111111</v>
      </c>
      <c r="E410" s="27"/>
      <c r="F410" s="27"/>
      <c r="G410" s="28" t="s">
        <v>180</v>
      </c>
      <c r="H410" s="29">
        <v>310.0</v>
      </c>
      <c r="I410" s="30">
        <v>-635.17</v>
      </c>
      <c r="J410" s="31"/>
      <c r="K410" s="146"/>
      <c r="L410" s="147"/>
      <c r="M410" s="146"/>
      <c r="N410" s="63"/>
    </row>
    <row r="411" ht="15.75" customHeight="1">
      <c r="A411" s="188"/>
      <c r="B411" s="28" t="s">
        <v>181</v>
      </c>
      <c r="C411" s="24">
        <v>6.0</v>
      </c>
      <c r="D411" s="27">
        <v>0.5972222222222222</v>
      </c>
      <c r="E411" s="27"/>
      <c r="F411" s="27"/>
      <c r="G411" s="28" t="s">
        <v>182</v>
      </c>
      <c r="H411" s="29">
        <f>44+44+40</f>
        <v>128</v>
      </c>
      <c r="I411" s="148">
        <f t="shared" ref="I411:I414" si="90">I410+H410</f>
        <v>-325.17</v>
      </c>
      <c r="J411" s="38"/>
      <c r="K411" s="146"/>
      <c r="L411" s="147"/>
      <c r="M411" s="146"/>
      <c r="N411" s="63"/>
    </row>
    <row r="412" ht="15.75" customHeight="1">
      <c r="A412" s="188"/>
      <c r="B412" s="28" t="s">
        <v>183</v>
      </c>
      <c r="C412" s="24">
        <v>4.0</v>
      </c>
      <c r="D412" s="27">
        <v>0.6736111111111112</v>
      </c>
      <c r="E412" s="27"/>
      <c r="F412" s="27"/>
      <c r="G412" s="28" t="s">
        <v>184</v>
      </c>
      <c r="H412" s="29">
        <f>77*2</f>
        <v>154</v>
      </c>
      <c r="I412" s="148">
        <f t="shared" si="90"/>
        <v>-197.17</v>
      </c>
      <c r="J412" s="38"/>
      <c r="K412" s="32"/>
      <c r="L412" s="33"/>
      <c r="M412" s="32"/>
      <c r="N412" s="34"/>
    </row>
    <row r="413" ht="15.75" customHeight="1">
      <c r="A413" s="188"/>
      <c r="B413" s="28">
        <v>54820.0</v>
      </c>
      <c r="C413" s="24">
        <v>7.0</v>
      </c>
      <c r="D413" s="27">
        <v>0.78125</v>
      </c>
      <c r="E413" s="27"/>
      <c r="F413" s="27"/>
      <c r="G413" s="28" t="s">
        <v>17</v>
      </c>
      <c r="H413" s="29">
        <v>362.0</v>
      </c>
      <c r="I413" s="148">
        <f t="shared" si="90"/>
        <v>-43.17</v>
      </c>
      <c r="J413" s="39"/>
      <c r="K413" s="32"/>
      <c r="L413" s="33"/>
      <c r="M413" s="32"/>
      <c r="N413" s="34"/>
    </row>
    <row r="414" ht="15.75" customHeight="1">
      <c r="A414" s="188"/>
      <c r="B414" s="28"/>
      <c r="C414" s="24"/>
      <c r="D414" s="27"/>
      <c r="E414" s="27"/>
      <c r="F414" s="27"/>
      <c r="G414" s="28"/>
      <c r="H414" s="116">
        <f>SUM(H410:H413)</f>
        <v>954</v>
      </c>
      <c r="I414" s="150">
        <f t="shared" si="90"/>
        <v>318.83</v>
      </c>
      <c r="J414" s="39">
        <v>2.0</v>
      </c>
      <c r="K414" s="32"/>
      <c r="L414" s="33"/>
      <c r="M414" s="32"/>
      <c r="N414" s="34"/>
    </row>
    <row r="415" ht="15.75" customHeight="1">
      <c r="A415" s="188"/>
      <c r="B415" s="28"/>
      <c r="C415" s="24"/>
      <c r="D415" s="27"/>
      <c r="E415" s="27"/>
      <c r="F415" s="27"/>
      <c r="G415" s="28"/>
      <c r="H415" s="116"/>
      <c r="I415" s="171"/>
      <c r="J415" s="39"/>
      <c r="K415" s="32"/>
      <c r="L415" s="33"/>
      <c r="M415" s="32"/>
      <c r="N415" s="34"/>
    </row>
    <row r="416" ht="15.75" customHeight="1">
      <c r="A416" s="188"/>
      <c r="B416" s="28"/>
      <c r="C416" s="24"/>
      <c r="D416" s="27"/>
      <c r="E416" s="27"/>
      <c r="F416" s="27"/>
      <c r="G416" s="28"/>
      <c r="H416" s="29"/>
      <c r="I416" s="172"/>
      <c r="J416" s="38"/>
      <c r="K416" s="32"/>
      <c r="L416" s="33"/>
      <c r="M416" s="32"/>
      <c r="N416" s="34"/>
    </row>
    <row r="417" ht="15.75" customHeight="1">
      <c r="A417" s="188"/>
      <c r="B417" s="28"/>
      <c r="C417" s="24"/>
      <c r="D417" s="27"/>
      <c r="E417" s="27"/>
      <c r="F417" s="27"/>
      <c r="G417" s="28"/>
      <c r="H417" s="116"/>
      <c r="I417" s="172"/>
      <c r="J417" s="38"/>
      <c r="K417" s="32"/>
      <c r="L417" s="33"/>
      <c r="M417" s="32"/>
      <c r="N417" s="34"/>
    </row>
    <row r="418" ht="15.75" customHeight="1">
      <c r="A418" s="205"/>
      <c r="B418" s="77"/>
      <c r="C418" s="136"/>
      <c r="D418" s="163"/>
      <c r="E418" s="163"/>
      <c r="F418" s="163"/>
      <c r="G418" s="164"/>
      <c r="H418" s="137"/>
      <c r="I418" s="253"/>
      <c r="J418" s="257"/>
      <c r="K418" s="80"/>
      <c r="L418" s="81"/>
      <c r="M418" s="80"/>
      <c r="N418" s="82"/>
    </row>
    <row r="419" ht="15.75" customHeight="1">
      <c r="A419" s="309">
        <v>45926.0</v>
      </c>
      <c r="B419" s="87" t="s">
        <v>185</v>
      </c>
      <c r="C419" s="124">
        <v>10.0</v>
      </c>
      <c r="D419" s="86">
        <v>0.3506944444444444</v>
      </c>
      <c r="E419" s="86"/>
      <c r="F419" s="86"/>
      <c r="G419" s="87" t="s">
        <v>186</v>
      </c>
      <c r="H419" s="276">
        <v>793.0</v>
      </c>
      <c r="I419" s="30">
        <v>-635.17</v>
      </c>
      <c r="J419" s="126" t="s">
        <v>187</v>
      </c>
      <c r="K419" s="32"/>
      <c r="L419" s="33"/>
      <c r="M419" s="32"/>
      <c r="N419" s="34"/>
    </row>
    <row r="420" ht="15.75" customHeight="1">
      <c r="A420" s="188"/>
      <c r="B420" s="28"/>
      <c r="C420" s="24"/>
      <c r="D420" s="27"/>
      <c r="E420" s="27"/>
      <c r="F420" s="27"/>
      <c r="G420" s="28"/>
      <c r="H420" s="29"/>
      <c r="I420" s="160">
        <f>I419+H419</f>
        <v>157.83</v>
      </c>
      <c r="J420" s="38"/>
      <c r="K420" s="32"/>
      <c r="L420" s="33"/>
      <c r="M420" s="32"/>
      <c r="N420" s="34"/>
    </row>
    <row r="421" ht="15.75" customHeight="1">
      <c r="A421" s="188"/>
      <c r="B421" s="28"/>
      <c r="C421" s="24"/>
      <c r="D421" s="27"/>
      <c r="E421" s="27"/>
      <c r="F421" s="27"/>
      <c r="G421" s="28"/>
      <c r="H421" s="29"/>
      <c r="I421" s="53"/>
      <c r="J421" s="38"/>
      <c r="K421" s="32"/>
      <c r="L421" s="33"/>
      <c r="M421" s="32"/>
      <c r="N421" s="34"/>
    </row>
    <row r="422" ht="15.75" customHeight="1">
      <c r="A422" s="188"/>
      <c r="B422" s="28"/>
      <c r="C422" s="24"/>
      <c r="D422" s="27"/>
      <c r="E422" s="27"/>
      <c r="F422" s="27"/>
      <c r="G422" s="28"/>
      <c r="H422" s="116"/>
      <c r="I422" s="44"/>
      <c r="J422" s="39">
        <v>1.0</v>
      </c>
      <c r="K422" s="146"/>
      <c r="L422" s="147"/>
      <c r="M422" s="146"/>
      <c r="N422" s="63"/>
    </row>
    <row r="423" ht="15.75" customHeight="1">
      <c r="A423" s="188"/>
      <c r="B423" s="28"/>
      <c r="C423" s="24"/>
      <c r="D423" s="27"/>
      <c r="E423" s="27"/>
      <c r="F423" s="27"/>
      <c r="G423" s="28"/>
      <c r="H423" s="116"/>
      <c r="I423" s="44"/>
      <c r="J423" s="39"/>
      <c r="K423" s="32"/>
      <c r="L423" s="33"/>
      <c r="M423" s="32"/>
      <c r="N423" s="34"/>
    </row>
    <row r="424" ht="15.75" customHeight="1">
      <c r="A424" s="188"/>
      <c r="B424" s="28"/>
      <c r="C424" s="24"/>
      <c r="D424" s="27"/>
      <c r="E424" s="27"/>
      <c r="F424" s="27"/>
      <c r="G424" s="28"/>
      <c r="H424" s="116"/>
      <c r="I424" s="53"/>
      <c r="J424" s="38"/>
      <c r="K424" s="32"/>
      <c r="L424" s="33"/>
      <c r="M424" s="32"/>
      <c r="N424" s="34"/>
    </row>
    <row r="425" ht="15.75" customHeight="1">
      <c r="A425" s="188"/>
      <c r="B425" s="28"/>
      <c r="C425" s="24"/>
      <c r="D425" s="105"/>
      <c r="E425" s="105"/>
      <c r="F425" s="105"/>
      <c r="G425" s="106"/>
      <c r="H425" s="173"/>
      <c r="I425" s="202"/>
      <c r="J425" s="38"/>
      <c r="K425" s="32"/>
      <c r="L425" s="33"/>
      <c r="M425" s="32"/>
      <c r="N425" s="34"/>
    </row>
    <row r="426" ht="15.75" customHeight="1">
      <c r="A426" s="188"/>
      <c r="B426" s="106"/>
      <c r="C426" s="104"/>
      <c r="D426" s="105"/>
      <c r="E426" s="105"/>
      <c r="F426" s="105"/>
      <c r="G426" s="106"/>
      <c r="H426" s="173"/>
      <c r="I426" s="202"/>
      <c r="J426" s="38"/>
      <c r="K426" s="32"/>
      <c r="L426" s="33"/>
      <c r="M426" s="32"/>
      <c r="N426" s="34"/>
    </row>
    <row r="427" ht="15.75" customHeight="1">
      <c r="A427" s="188"/>
      <c r="B427" s="106"/>
      <c r="C427" s="104"/>
      <c r="D427" s="105"/>
      <c r="E427" s="105"/>
      <c r="F427" s="105"/>
      <c r="G427" s="106"/>
      <c r="H427" s="173"/>
      <c r="I427" s="202"/>
      <c r="J427" s="38"/>
      <c r="K427" s="32"/>
      <c r="L427" s="33"/>
      <c r="M427" s="32"/>
      <c r="N427" s="34"/>
    </row>
    <row r="428" ht="15.75" customHeight="1">
      <c r="A428" s="188"/>
      <c r="B428" s="166">
        <v>57415.0</v>
      </c>
      <c r="C428" s="24">
        <v>4.0</v>
      </c>
      <c r="D428" s="27">
        <v>0.375</v>
      </c>
      <c r="E428" s="27"/>
      <c r="F428" s="27"/>
      <c r="G428" s="28" t="s">
        <v>115</v>
      </c>
      <c r="H428" s="29">
        <v>310.0</v>
      </c>
      <c r="I428" s="53">
        <v>-635.17</v>
      </c>
      <c r="J428" s="31"/>
      <c r="K428" s="32"/>
      <c r="L428" s="33"/>
      <c r="M428" s="32"/>
      <c r="N428" s="34"/>
    </row>
    <row r="429" ht="15.75" customHeight="1">
      <c r="A429" s="188"/>
      <c r="B429" s="28">
        <v>50168.0</v>
      </c>
      <c r="C429" s="24">
        <v>4.0</v>
      </c>
      <c r="D429" s="27">
        <v>0.4583333333333333</v>
      </c>
      <c r="E429" s="27"/>
      <c r="F429" s="27"/>
      <c r="G429" s="28" t="s">
        <v>68</v>
      </c>
      <c r="H429" s="29">
        <v>88.0</v>
      </c>
      <c r="I429" s="53">
        <f t="shared" ref="I429:I433" si="91">I428+H428</f>
        <v>-325.17</v>
      </c>
      <c r="J429" s="38"/>
      <c r="K429" s="32"/>
      <c r="L429" s="33"/>
      <c r="M429" s="32"/>
      <c r="N429" s="34"/>
    </row>
    <row r="430" ht="15.75" customHeight="1">
      <c r="A430" s="188"/>
      <c r="B430" s="28">
        <v>54196.0</v>
      </c>
      <c r="C430" s="24">
        <v>5.0</v>
      </c>
      <c r="D430" s="27">
        <v>0.4930555555555556</v>
      </c>
      <c r="E430" s="27"/>
      <c r="F430" s="27"/>
      <c r="G430" s="28" t="s">
        <v>188</v>
      </c>
      <c r="H430" s="29">
        <v>88.0</v>
      </c>
      <c r="I430" s="53">
        <f t="shared" si="91"/>
        <v>-237.17</v>
      </c>
      <c r="J430" s="39">
        <v>2.0</v>
      </c>
      <c r="K430" s="32"/>
      <c r="L430" s="33"/>
      <c r="M430" s="32"/>
      <c r="N430" s="34"/>
    </row>
    <row r="431" ht="15.75" customHeight="1">
      <c r="A431" s="188"/>
      <c r="B431" s="28" t="s">
        <v>189</v>
      </c>
      <c r="C431" s="24">
        <v>7.0</v>
      </c>
      <c r="D431" s="27">
        <v>0.5625</v>
      </c>
      <c r="E431" s="27"/>
      <c r="F431" s="27"/>
      <c r="G431" s="28" t="s">
        <v>190</v>
      </c>
      <c r="H431" s="29">
        <f>77*3</f>
        <v>231</v>
      </c>
      <c r="I431" s="53">
        <f t="shared" si="91"/>
        <v>-149.17</v>
      </c>
      <c r="J431" s="39"/>
      <c r="K431" s="32"/>
      <c r="L431" s="33"/>
      <c r="M431" s="32"/>
      <c r="N431" s="34"/>
    </row>
    <row r="432" ht="15.75" customHeight="1">
      <c r="A432" s="188"/>
      <c r="B432" s="28" t="s">
        <v>191</v>
      </c>
      <c r="C432" s="24">
        <v>4.0</v>
      </c>
      <c r="D432" s="27">
        <v>0.6979166666666666</v>
      </c>
      <c r="E432" s="27"/>
      <c r="F432" s="27"/>
      <c r="G432" s="28" t="s">
        <v>115</v>
      </c>
      <c r="H432" s="29">
        <f>77*2</f>
        <v>154</v>
      </c>
      <c r="I432" s="53">
        <f t="shared" si="91"/>
        <v>81.83</v>
      </c>
      <c r="J432" s="39" t="s">
        <v>192</v>
      </c>
      <c r="K432" s="32"/>
      <c r="L432" s="33"/>
      <c r="M432" s="32"/>
      <c r="N432" s="34"/>
    </row>
    <row r="433" ht="15.75" customHeight="1">
      <c r="A433" s="188"/>
      <c r="B433" s="28"/>
      <c r="C433" s="24"/>
      <c r="D433" s="27"/>
      <c r="E433" s="27"/>
      <c r="F433" s="27"/>
      <c r="G433" s="28"/>
      <c r="H433" s="116">
        <f>SUM(H428:H432)</f>
        <v>871</v>
      </c>
      <c r="I433" s="160">
        <f t="shared" si="91"/>
        <v>235.83</v>
      </c>
      <c r="J433" s="38"/>
      <c r="K433" s="32"/>
      <c r="L433" s="33"/>
      <c r="M433" s="32"/>
      <c r="N433" s="34"/>
    </row>
    <row r="434" ht="15.75" customHeight="1">
      <c r="A434" s="188"/>
      <c r="B434" s="28"/>
      <c r="C434" s="24"/>
      <c r="D434" s="27"/>
      <c r="E434" s="27"/>
      <c r="F434" s="27"/>
      <c r="G434" s="28"/>
      <c r="H434" s="116"/>
      <c r="I434" s="172"/>
      <c r="J434" s="38"/>
      <c r="K434" s="32"/>
      <c r="L434" s="33"/>
      <c r="M434" s="32"/>
      <c r="N434" s="34"/>
    </row>
    <row r="435" ht="15.75" customHeight="1">
      <c r="A435" s="205"/>
      <c r="B435" s="77"/>
      <c r="C435" s="136"/>
      <c r="D435" s="163"/>
      <c r="E435" s="163"/>
      <c r="F435" s="163"/>
      <c r="G435" s="164"/>
      <c r="H435" s="137"/>
      <c r="I435" s="253"/>
      <c r="J435" s="257"/>
      <c r="K435" s="80"/>
      <c r="L435" s="81"/>
      <c r="M435" s="80"/>
      <c r="N435" s="82"/>
    </row>
    <row r="436" ht="15.75" customHeight="1">
      <c r="A436" s="309">
        <v>45927.0</v>
      </c>
      <c r="B436" s="28" t="s">
        <v>193</v>
      </c>
      <c r="C436" s="24">
        <v>4.0</v>
      </c>
      <c r="D436" s="26">
        <v>0.3125</v>
      </c>
      <c r="E436" s="158"/>
      <c r="F436" s="158"/>
      <c r="G436" s="87" t="s">
        <v>15</v>
      </c>
      <c r="H436" s="125">
        <v>154.0</v>
      </c>
      <c r="I436" s="30">
        <v>-635.17</v>
      </c>
      <c r="J436" s="89"/>
      <c r="K436" s="32"/>
      <c r="L436" s="33"/>
      <c r="M436" s="32"/>
      <c r="N436" s="34"/>
    </row>
    <row r="437" ht="15.75" customHeight="1">
      <c r="A437" s="188"/>
      <c r="B437" s="28" t="s">
        <v>194</v>
      </c>
      <c r="C437" s="24">
        <v>8.0</v>
      </c>
      <c r="D437" s="27">
        <v>0.375</v>
      </c>
      <c r="E437" s="27"/>
      <c r="F437" s="27"/>
      <c r="G437" s="28" t="s">
        <v>108</v>
      </c>
      <c r="H437" s="29">
        <v>481.17</v>
      </c>
      <c r="I437" s="53">
        <f t="shared" ref="I437:I438" si="92">H436+I436</f>
        <v>-481.17</v>
      </c>
      <c r="J437" s="38"/>
      <c r="K437" s="32"/>
      <c r="L437" s="33"/>
      <c r="M437" s="32"/>
      <c r="N437" s="34"/>
    </row>
    <row r="438" ht="15.75" customHeight="1">
      <c r="A438" s="188"/>
      <c r="B438" s="28"/>
      <c r="C438" s="24"/>
      <c r="D438" s="27"/>
      <c r="E438" s="27"/>
      <c r="F438" s="27"/>
      <c r="G438" s="28"/>
      <c r="H438" s="116">
        <f>SUM(H436:H437)</f>
        <v>635.17</v>
      </c>
      <c r="I438" s="374">
        <f t="shared" si="92"/>
        <v>0</v>
      </c>
      <c r="J438" s="325"/>
      <c r="K438" s="32"/>
      <c r="L438" s="33"/>
      <c r="M438" s="32"/>
      <c r="N438" s="34"/>
    </row>
    <row r="439" ht="15.75" customHeight="1">
      <c r="A439" s="188"/>
      <c r="B439" s="28"/>
      <c r="C439" s="24"/>
      <c r="D439" s="26"/>
      <c r="E439" s="27"/>
      <c r="F439" s="27"/>
      <c r="G439" s="28"/>
      <c r="H439" s="29"/>
      <c r="I439" s="53"/>
      <c r="J439" s="39">
        <v>1.0</v>
      </c>
      <c r="K439" s="32"/>
      <c r="L439" s="33"/>
      <c r="M439" s="32"/>
      <c r="N439" s="34"/>
    </row>
    <row r="440" ht="15.75" customHeight="1">
      <c r="A440" s="188"/>
      <c r="B440" s="28"/>
      <c r="C440" s="24"/>
      <c r="D440" s="26"/>
      <c r="E440" s="27"/>
      <c r="F440" s="27"/>
      <c r="G440" s="28"/>
      <c r="H440" s="29"/>
      <c r="I440" s="53"/>
      <c r="J440" s="38"/>
      <c r="K440" s="32"/>
      <c r="L440" s="33"/>
      <c r="M440" s="32"/>
      <c r="N440" s="34"/>
    </row>
    <row r="441" ht="15.75" customHeight="1">
      <c r="A441" s="188"/>
      <c r="B441" s="106"/>
      <c r="C441" s="104"/>
      <c r="D441" s="105"/>
      <c r="E441" s="105"/>
      <c r="F441" s="105"/>
      <c r="G441" s="106"/>
      <c r="H441" s="116"/>
      <c r="I441" s="44"/>
      <c r="J441" s="38"/>
      <c r="K441" s="32"/>
      <c r="L441" s="33"/>
      <c r="M441" s="32"/>
      <c r="N441" s="34"/>
    </row>
    <row r="442" ht="15.75" customHeight="1">
      <c r="A442" s="188"/>
      <c r="B442" s="106"/>
      <c r="C442" s="104"/>
      <c r="D442" s="105"/>
      <c r="E442" s="105"/>
      <c r="F442" s="105"/>
      <c r="G442" s="106"/>
      <c r="H442" s="173"/>
      <c r="I442" s="202"/>
      <c r="J442" s="38"/>
      <c r="K442" s="32"/>
      <c r="L442" s="33"/>
      <c r="M442" s="32"/>
      <c r="N442" s="34"/>
    </row>
    <row r="443" ht="15.75" customHeight="1">
      <c r="A443" s="188"/>
      <c r="B443" s="166" t="s">
        <v>195</v>
      </c>
      <c r="C443" s="24">
        <v>11.0</v>
      </c>
      <c r="D443" s="27">
        <v>0.4270833333333333</v>
      </c>
      <c r="E443" s="158"/>
      <c r="F443" s="158"/>
      <c r="G443" s="314" t="s">
        <v>196</v>
      </c>
      <c r="H443" s="375">
        <v>300.0</v>
      </c>
      <c r="I443" s="30">
        <v>-635.17</v>
      </c>
      <c r="J443" s="31"/>
      <c r="K443" s="32"/>
      <c r="L443" s="33"/>
      <c r="M443" s="32"/>
      <c r="N443" s="34"/>
    </row>
    <row r="444" ht="15.75" customHeight="1">
      <c r="A444" s="188"/>
      <c r="B444" s="28">
        <v>56398.0</v>
      </c>
      <c r="C444" s="24">
        <v>4.0</v>
      </c>
      <c r="D444" s="26">
        <v>0.5833333333333334</v>
      </c>
      <c r="E444" s="27"/>
      <c r="F444" s="27"/>
      <c r="G444" s="28" t="s">
        <v>75</v>
      </c>
      <c r="H444" s="29">
        <v>310.0</v>
      </c>
      <c r="I444" s="181">
        <f t="shared" ref="I444:I448" si="93">I442+H443</f>
        <v>300</v>
      </c>
      <c r="J444" s="325"/>
      <c r="K444" s="32"/>
      <c r="L444" s="33"/>
      <c r="M444" s="32"/>
      <c r="N444" s="34"/>
    </row>
    <row r="445" ht="15.75" customHeight="1">
      <c r="A445" s="188"/>
      <c r="B445" s="28">
        <v>48965.0</v>
      </c>
      <c r="C445" s="24">
        <v>5.0</v>
      </c>
      <c r="D445" s="27">
        <v>0.6354166666666666</v>
      </c>
      <c r="E445" s="27"/>
      <c r="F445" s="27"/>
      <c r="G445" s="28" t="s">
        <v>134</v>
      </c>
      <c r="H445" s="29">
        <v>310.0</v>
      </c>
      <c r="I445" s="181">
        <f t="shared" si="93"/>
        <v>-325.17</v>
      </c>
      <c r="J445" s="39">
        <v>2.0</v>
      </c>
      <c r="K445" s="32"/>
      <c r="L445" s="33"/>
      <c r="M445" s="32"/>
      <c r="N445" s="34"/>
    </row>
    <row r="446" ht="15.75" customHeight="1">
      <c r="A446" s="188"/>
      <c r="B446" s="200">
        <v>53286.0</v>
      </c>
      <c r="C446" s="24">
        <v>4.0</v>
      </c>
      <c r="D446" s="27">
        <v>0.75</v>
      </c>
      <c r="E446" s="27"/>
      <c r="F446" s="27"/>
      <c r="G446" s="28" t="s">
        <v>75</v>
      </c>
      <c r="H446" s="29">
        <v>310.0</v>
      </c>
      <c r="I446" s="181">
        <f t="shared" si="93"/>
        <v>610</v>
      </c>
      <c r="J446" s="38"/>
      <c r="K446" s="32"/>
      <c r="L446" s="33"/>
      <c r="M446" s="32"/>
      <c r="N446" s="34"/>
    </row>
    <row r="447" ht="15.75" customHeight="1">
      <c r="A447" s="188"/>
      <c r="B447" s="28">
        <v>55580.0</v>
      </c>
      <c r="C447" s="24">
        <v>2.0</v>
      </c>
      <c r="D447" s="27">
        <v>0.78125</v>
      </c>
      <c r="E447" s="27"/>
      <c r="F447" s="27"/>
      <c r="G447" s="28" t="s">
        <v>134</v>
      </c>
      <c r="H447" s="29">
        <v>77.0</v>
      </c>
      <c r="I447" s="181">
        <f t="shared" si="93"/>
        <v>-15.17</v>
      </c>
      <c r="J447" s="38"/>
      <c r="K447" s="32"/>
      <c r="L447" s="33"/>
      <c r="M447" s="32"/>
      <c r="N447" s="34"/>
    </row>
    <row r="448" ht="15.75" customHeight="1">
      <c r="A448" s="205"/>
      <c r="B448" s="77"/>
      <c r="C448" s="136"/>
      <c r="D448" s="163"/>
      <c r="E448" s="163"/>
      <c r="F448" s="163"/>
      <c r="G448" s="164"/>
      <c r="H448" s="137">
        <f>SUM(H443:H447)</f>
        <v>1307</v>
      </c>
      <c r="I448" s="376">
        <f t="shared" si="93"/>
        <v>687</v>
      </c>
      <c r="J448" s="257"/>
      <c r="K448" s="80"/>
      <c r="L448" s="81"/>
      <c r="M448" s="80"/>
      <c r="N448" s="82"/>
    </row>
    <row r="449" ht="15.75" customHeight="1">
      <c r="A449" s="309">
        <v>45928.0</v>
      </c>
      <c r="B449" s="87">
        <v>55751.0</v>
      </c>
      <c r="C449" s="124">
        <v>6.0</v>
      </c>
      <c r="D449" s="86">
        <v>0.2708333333333333</v>
      </c>
      <c r="E449" s="86"/>
      <c r="F449" s="86"/>
      <c r="G449" s="87" t="s">
        <v>197</v>
      </c>
      <c r="H449" s="125">
        <v>310.0</v>
      </c>
      <c r="I449" s="30">
        <v>-635.17</v>
      </c>
      <c r="J449" s="89"/>
      <c r="K449" s="32"/>
      <c r="L449" s="33"/>
      <c r="M449" s="32"/>
      <c r="N449" s="34"/>
    </row>
    <row r="450" ht="15.75" customHeight="1">
      <c r="A450" s="188"/>
      <c r="B450" s="314">
        <v>57733.0</v>
      </c>
      <c r="C450" s="315">
        <v>3.0</v>
      </c>
      <c r="D450" s="158">
        <v>0.4166666666666667</v>
      </c>
      <c r="E450" s="158"/>
      <c r="F450" s="158"/>
      <c r="G450" s="314" t="s">
        <v>197</v>
      </c>
      <c r="H450" s="375">
        <v>77.0</v>
      </c>
      <c r="I450" s="287">
        <f t="shared" ref="I450:I454" si="94">I449+H449</f>
        <v>-325.17</v>
      </c>
      <c r="J450" s="38"/>
      <c r="K450" s="32"/>
      <c r="L450" s="33"/>
      <c r="M450" s="32"/>
      <c r="N450" s="34"/>
    </row>
    <row r="451" ht="15.75" customHeight="1">
      <c r="A451" s="188"/>
      <c r="B451" s="23" t="s">
        <v>198</v>
      </c>
      <c r="C451" s="24">
        <v>5.0</v>
      </c>
      <c r="D451" s="27">
        <v>0.4548611111111111</v>
      </c>
      <c r="E451" s="27"/>
      <c r="F451" s="27"/>
      <c r="G451" s="28" t="s">
        <v>165</v>
      </c>
      <c r="H451" s="29">
        <f>77*2</f>
        <v>154</v>
      </c>
      <c r="I451" s="287">
        <f t="shared" si="94"/>
        <v>-248.17</v>
      </c>
      <c r="J451" s="289"/>
      <c r="K451" s="32"/>
      <c r="L451" s="33"/>
      <c r="M451" s="32"/>
      <c r="N451" s="34"/>
    </row>
    <row r="452" ht="15.75" customHeight="1">
      <c r="A452" s="188"/>
      <c r="B452" s="28">
        <v>47091.0</v>
      </c>
      <c r="C452" s="24">
        <v>2.0</v>
      </c>
      <c r="D452" s="27">
        <v>0.5555555555555556</v>
      </c>
      <c r="E452" s="27"/>
      <c r="F452" s="27"/>
      <c r="G452" s="28" t="s">
        <v>197</v>
      </c>
      <c r="H452" s="29">
        <v>77.0</v>
      </c>
      <c r="I452" s="287">
        <f t="shared" si="94"/>
        <v>-94.17</v>
      </c>
      <c r="J452" s="39"/>
      <c r="K452" s="32"/>
      <c r="L452" s="33"/>
      <c r="M452" s="32"/>
      <c r="N452" s="34"/>
    </row>
    <row r="453" ht="15.75" customHeight="1">
      <c r="A453" s="188"/>
      <c r="B453" s="28">
        <v>56755.0</v>
      </c>
      <c r="C453" s="24">
        <v>4.0</v>
      </c>
      <c r="D453" s="27">
        <v>0.6388888888888888</v>
      </c>
      <c r="E453" s="27"/>
      <c r="F453" s="27"/>
      <c r="G453" s="28" t="s">
        <v>199</v>
      </c>
      <c r="H453" s="29">
        <f>77*2</f>
        <v>154</v>
      </c>
      <c r="I453" s="287">
        <f t="shared" si="94"/>
        <v>-17.17</v>
      </c>
      <c r="J453" s="39">
        <v>1.0</v>
      </c>
      <c r="K453" s="32"/>
      <c r="L453" s="33"/>
      <c r="M453" s="32"/>
      <c r="N453" s="34"/>
    </row>
    <row r="454" ht="15.75" customHeight="1">
      <c r="A454" s="188"/>
      <c r="B454" s="28"/>
      <c r="C454" s="24"/>
      <c r="D454" s="105"/>
      <c r="E454" s="105"/>
      <c r="F454" s="105"/>
      <c r="G454" s="106"/>
      <c r="H454" s="107">
        <f>SUM(H449:H453)</f>
        <v>772</v>
      </c>
      <c r="I454" s="288">
        <f t="shared" si="94"/>
        <v>136.83</v>
      </c>
      <c r="J454" s="38"/>
      <c r="K454" s="32"/>
      <c r="L454" s="33"/>
      <c r="M454" s="32"/>
      <c r="N454" s="34"/>
    </row>
    <row r="455" ht="15.75" customHeight="1">
      <c r="A455" s="188"/>
      <c r="B455" s="106"/>
      <c r="C455" s="104"/>
      <c r="D455" s="105"/>
      <c r="E455" s="105"/>
      <c r="F455" s="105"/>
      <c r="G455" s="106"/>
      <c r="H455" s="173"/>
      <c r="I455" s="287"/>
      <c r="J455" s="38"/>
      <c r="K455" s="32"/>
      <c r="L455" s="33"/>
      <c r="M455" s="32"/>
      <c r="N455" s="34"/>
    </row>
    <row r="456" ht="15.75" customHeight="1">
      <c r="A456" s="188"/>
      <c r="B456" s="28"/>
      <c r="C456" s="24"/>
      <c r="D456" s="27"/>
      <c r="E456" s="27"/>
      <c r="F456" s="27"/>
      <c r="G456" s="28"/>
      <c r="H456" s="173"/>
      <c r="I456" s="202"/>
      <c r="J456" s="38"/>
      <c r="K456" s="32"/>
      <c r="L456" s="33"/>
      <c r="M456" s="32"/>
      <c r="N456" s="34"/>
    </row>
    <row r="457" ht="15.75" customHeight="1">
      <c r="A457" s="188"/>
      <c r="B457" s="199" t="s">
        <v>200</v>
      </c>
      <c r="C457" s="24">
        <v>4.0</v>
      </c>
      <c r="D457" s="27">
        <v>0.3472222222222222</v>
      </c>
      <c r="E457" s="27"/>
      <c r="F457" s="27"/>
      <c r="G457" s="28" t="s">
        <v>201</v>
      </c>
      <c r="H457" s="29">
        <f>77*2</f>
        <v>154</v>
      </c>
      <c r="I457" s="30">
        <v>-635.17</v>
      </c>
      <c r="J457" s="31"/>
      <c r="K457" s="32"/>
      <c r="L457" s="33"/>
      <c r="M457" s="32"/>
      <c r="N457" s="34"/>
    </row>
    <row r="458" ht="15.75" customHeight="1">
      <c r="A458" s="188"/>
      <c r="B458" s="28">
        <v>57539.0</v>
      </c>
      <c r="C458" s="24">
        <v>4.0</v>
      </c>
      <c r="D458" s="27">
        <v>0.4340277777777778</v>
      </c>
      <c r="E458" s="27"/>
      <c r="F458" s="27"/>
      <c r="G458" s="28" t="s">
        <v>197</v>
      </c>
      <c r="H458" s="29">
        <v>310.0</v>
      </c>
      <c r="I458" s="377">
        <f t="shared" ref="I458:I462" si="95">I457+H457</f>
        <v>-481.17</v>
      </c>
      <c r="J458" s="39"/>
      <c r="K458" s="32"/>
      <c r="L458" s="33"/>
      <c r="M458" s="32"/>
      <c r="N458" s="34"/>
    </row>
    <row r="459" ht="15.75" customHeight="1">
      <c r="A459" s="188"/>
      <c r="B459" s="28">
        <v>52307.0</v>
      </c>
      <c r="C459" s="24">
        <v>2.0</v>
      </c>
      <c r="D459" s="27">
        <v>0.5416666666666666</v>
      </c>
      <c r="E459" s="27"/>
      <c r="F459" s="27"/>
      <c r="G459" s="28" t="s">
        <v>197</v>
      </c>
      <c r="H459" s="29">
        <v>77.0</v>
      </c>
      <c r="I459" s="377">
        <f t="shared" si="95"/>
        <v>-171.17</v>
      </c>
      <c r="J459" s="39"/>
      <c r="K459" s="32"/>
      <c r="L459" s="33"/>
      <c r="M459" s="32"/>
      <c r="N459" s="34"/>
    </row>
    <row r="460" ht="15.75" customHeight="1">
      <c r="A460" s="188"/>
      <c r="B460" s="28">
        <v>54196.0</v>
      </c>
      <c r="C460" s="24">
        <v>5.0</v>
      </c>
      <c r="D460" s="27">
        <v>0.625</v>
      </c>
      <c r="E460" s="27"/>
      <c r="F460" s="27"/>
      <c r="G460" s="28" t="s">
        <v>202</v>
      </c>
      <c r="H460" s="29">
        <f>44*2</f>
        <v>88</v>
      </c>
      <c r="I460" s="377">
        <f t="shared" si="95"/>
        <v>-94.17</v>
      </c>
      <c r="J460" s="38"/>
      <c r="K460" s="32"/>
      <c r="L460" s="33"/>
      <c r="M460" s="32"/>
      <c r="N460" s="34"/>
    </row>
    <row r="461" ht="15.75" customHeight="1">
      <c r="A461" s="188"/>
      <c r="B461" s="28">
        <v>58394.0</v>
      </c>
      <c r="C461" s="24">
        <v>7.0</v>
      </c>
      <c r="D461" s="26">
        <v>0.75</v>
      </c>
      <c r="E461" s="27"/>
      <c r="F461" s="27"/>
      <c r="G461" s="28" t="s">
        <v>203</v>
      </c>
      <c r="H461" s="29">
        <v>362.0</v>
      </c>
      <c r="I461" s="377">
        <f t="shared" si="95"/>
        <v>-6.17</v>
      </c>
      <c r="J461" s="39">
        <v>2.0</v>
      </c>
      <c r="K461" s="32"/>
      <c r="L461" s="33"/>
      <c r="M461" s="32"/>
      <c r="N461" s="34"/>
    </row>
    <row r="462" ht="15.75" customHeight="1">
      <c r="A462" s="188"/>
      <c r="B462" s="28"/>
      <c r="C462" s="24"/>
      <c r="D462" s="27"/>
      <c r="E462" s="27"/>
      <c r="F462" s="27"/>
      <c r="G462" s="28"/>
      <c r="H462" s="116">
        <f>SUM(H457:H461)</f>
        <v>991</v>
      </c>
      <c r="I462" s="378">
        <f t="shared" si="95"/>
        <v>355.83</v>
      </c>
      <c r="J462" s="39"/>
      <c r="K462" s="32"/>
      <c r="L462" s="33"/>
      <c r="M462" s="32"/>
      <c r="N462" s="34"/>
    </row>
    <row r="463" ht="15.75" customHeight="1">
      <c r="A463" s="188"/>
      <c r="B463" s="28"/>
      <c r="C463" s="24"/>
      <c r="D463" s="27"/>
      <c r="E463" s="27"/>
      <c r="F463" s="27"/>
      <c r="G463" s="28"/>
      <c r="H463" s="116"/>
      <c r="I463" s="312"/>
      <c r="J463" s="38"/>
      <c r="K463" s="32"/>
      <c r="L463" s="33"/>
      <c r="M463" s="32"/>
      <c r="N463" s="34"/>
    </row>
    <row r="464" ht="15.75" customHeight="1">
      <c r="A464" s="188"/>
      <c r="B464" s="28"/>
      <c r="C464" s="24"/>
      <c r="D464" s="27"/>
      <c r="E464" s="27"/>
      <c r="F464" s="27"/>
      <c r="G464" s="28"/>
      <c r="H464" s="116"/>
      <c r="I464" s="172"/>
      <c r="J464" s="38"/>
      <c r="K464" s="32"/>
      <c r="L464" s="33"/>
      <c r="M464" s="32"/>
      <c r="N464" s="34"/>
    </row>
    <row r="465" ht="15.75" customHeight="1">
      <c r="A465" s="205"/>
      <c r="B465" s="77"/>
      <c r="C465" s="136"/>
      <c r="D465" s="163"/>
      <c r="E465" s="163"/>
      <c r="F465" s="163"/>
      <c r="G465" s="164"/>
      <c r="H465" s="137"/>
      <c r="I465" s="253"/>
      <c r="J465" s="257"/>
      <c r="K465" s="80"/>
      <c r="L465" s="81"/>
      <c r="M465" s="80"/>
      <c r="N465" s="82"/>
    </row>
    <row r="466" ht="15.75" customHeight="1">
      <c r="A466" s="309">
        <v>45929.0</v>
      </c>
      <c r="B466" s="87">
        <v>57736.0</v>
      </c>
      <c r="C466" s="124">
        <v>4.0</v>
      </c>
      <c r="D466" s="86">
        <v>0.16666666666666666</v>
      </c>
      <c r="E466" s="86"/>
      <c r="F466" s="86"/>
      <c r="G466" s="87" t="s">
        <v>25</v>
      </c>
      <c r="H466" s="125">
        <f>63*2</f>
        <v>126</v>
      </c>
      <c r="I466" s="30">
        <v>-635.17</v>
      </c>
      <c r="J466" s="126"/>
      <c r="K466" s="32"/>
      <c r="L466" s="33"/>
      <c r="M466" s="32"/>
      <c r="N466" s="34"/>
    </row>
    <row r="467" ht="15.75" customHeight="1">
      <c r="A467" s="188"/>
      <c r="B467" s="28">
        <v>54941.0</v>
      </c>
      <c r="C467" s="24">
        <v>5.0</v>
      </c>
      <c r="D467" s="27">
        <v>0.3125</v>
      </c>
      <c r="E467" s="27"/>
      <c r="F467" s="27"/>
      <c r="G467" s="28" t="s">
        <v>66</v>
      </c>
      <c r="H467" s="29">
        <v>362.0</v>
      </c>
      <c r="I467" s="53">
        <f t="shared" ref="I467:I470" si="96">I466+H466</f>
        <v>-509.17</v>
      </c>
      <c r="J467" s="38"/>
      <c r="K467" s="32"/>
      <c r="L467" s="33"/>
      <c r="M467" s="32"/>
      <c r="N467" s="34"/>
    </row>
    <row r="468" ht="15.75" customHeight="1">
      <c r="A468" s="188"/>
      <c r="B468" s="28">
        <v>58357.0</v>
      </c>
      <c r="C468" s="24">
        <v>1.0</v>
      </c>
      <c r="D468" s="27">
        <v>0.4583333333333333</v>
      </c>
      <c r="E468" s="27"/>
      <c r="F468" s="27"/>
      <c r="G468" s="28" t="s">
        <v>75</v>
      </c>
      <c r="H468" s="29">
        <v>77.0</v>
      </c>
      <c r="I468" s="53">
        <f t="shared" si="96"/>
        <v>-147.17</v>
      </c>
      <c r="J468" s="39"/>
      <c r="K468" s="32"/>
      <c r="L468" s="33"/>
      <c r="M468" s="32"/>
      <c r="N468" s="34"/>
    </row>
    <row r="469" ht="15.75" customHeight="1">
      <c r="A469" s="188"/>
      <c r="B469" s="28">
        <v>54532.0</v>
      </c>
      <c r="C469" s="24">
        <v>7.0</v>
      </c>
      <c r="D469" s="27">
        <v>0.5833333333333334</v>
      </c>
      <c r="E469" s="27"/>
      <c r="F469" s="27"/>
      <c r="G469" s="28" t="s">
        <v>16</v>
      </c>
      <c r="H469" s="29">
        <v>310.0</v>
      </c>
      <c r="I469" s="53">
        <f t="shared" si="96"/>
        <v>-70.17</v>
      </c>
      <c r="J469" s="39">
        <v>1.0</v>
      </c>
      <c r="K469" s="32"/>
      <c r="L469" s="33"/>
      <c r="M469" s="32"/>
      <c r="N469" s="34"/>
    </row>
    <row r="470" ht="15.75" customHeight="1">
      <c r="A470" s="188"/>
      <c r="B470" s="28"/>
      <c r="C470" s="24"/>
      <c r="D470" s="27"/>
      <c r="E470" s="27"/>
      <c r="F470" s="27"/>
      <c r="G470" s="28"/>
      <c r="H470" s="116">
        <f>SUM(H466:H469)</f>
        <v>875</v>
      </c>
      <c r="I470" s="160">
        <f t="shared" si="96"/>
        <v>239.83</v>
      </c>
      <c r="J470" s="39"/>
      <c r="K470" s="32"/>
      <c r="L470" s="33"/>
      <c r="M470" s="32"/>
      <c r="N470" s="34"/>
    </row>
    <row r="471" ht="15.75" customHeight="1">
      <c r="A471" s="188"/>
      <c r="B471" s="28"/>
      <c r="C471" s="24"/>
      <c r="D471" s="27"/>
      <c r="E471" s="27"/>
      <c r="F471" s="27"/>
      <c r="G471" s="28"/>
      <c r="H471" s="116"/>
      <c r="I471" s="45"/>
      <c r="J471" s="38"/>
      <c r="K471" s="32"/>
      <c r="L471" s="33"/>
      <c r="M471" s="32"/>
      <c r="N471" s="34"/>
    </row>
    <row r="472" ht="15.75" customHeight="1">
      <c r="A472" s="188"/>
      <c r="B472" s="28"/>
      <c r="C472" s="24"/>
      <c r="D472" s="105"/>
      <c r="E472" s="105"/>
      <c r="F472" s="105"/>
      <c r="G472" s="106"/>
      <c r="H472" s="173"/>
      <c r="I472" s="204"/>
      <c r="J472" s="38"/>
      <c r="K472" s="32"/>
      <c r="L472" s="33"/>
      <c r="M472" s="32"/>
      <c r="N472" s="34"/>
    </row>
    <row r="473" ht="15.75" customHeight="1">
      <c r="A473" s="188"/>
      <c r="B473" s="106"/>
      <c r="C473" s="104"/>
      <c r="D473" s="105"/>
      <c r="E473" s="105"/>
      <c r="F473" s="105"/>
      <c r="G473" s="106"/>
      <c r="H473" s="173"/>
      <c r="I473" s="202"/>
      <c r="J473" s="38"/>
      <c r="K473" s="32"/>
      <c r="L473" s="33"/>
      <c r="M473" s="32"/>
      <c r="N473" s="34"/>
    </row>
    <row r="474" ht="15.75" customHeight="1">
      <c r="A474" s="188"/>
      <c r="B474" s="28"/>
      <c r="C474" s="24"/>
      <c r="D474" s="28"/>
      <c r="E474" s="27"/>
      <c r="F474" s="27"/>
      <c r="G474" s="28"/>
      <c r="H474" s="29"/>
      <c r="I474" s="202"/>
      <c r="J474" s="38"/>
      <c r="K474" s="32"/>
      <c r="L474" s="33"/>
      <c r="M474" s="32"/>
      <c r="N474" s="34"/>
    </row>
    <row r="475" ht="15.75" customHeight="1">
      <c r="A475" s="188"/>
      <c r="B475" s="166">
        <v>57414.0</v>
      </c>
      <c r="C475" s="24">
        <v>4.0</v>
      </c>
      <c r="D475" s="27">
        <v>0.4305555555555556</v>
      </c>
      <c r="E475" s="27"/>
      <c r="F475" s="27"/>
      <c r="G475" s="28" t="s">
        <v>75</v>
      </c>
      <c r="H475" s="29">
        <v>310.0</v>
      </c>
      <c r="I475" s="30">
        <v>-635.17</v>
      </c>
      <c r="J475" s="379"/>
      <c r="K475" s="32"/>
      <c r="L475" s="33"/>
      <c r="M475" s="32"/>
      <c r="N475" s="34"/>
    </row>
    <row r="476" ht="15.75" customHeight="1">
      <c r="A476" s="188"/>
      <c r="B476" s="28">
        <v>47897.0</v>
      </c>
      <c r="C476" s="24">
        <v>7.0</v>
      </c>
      <c r="D476" s="26">
        <v>0.5208333333333334</v>
      </c>
      <c r="E476" s="27"/>
      <c r="F476" s="27"/>
      <c r="G476" s="28" t="s">
        <v>75</v>
      </c>
      <c r="H476" s="29">
        <v>310.0</v>
      </c>
      <c r="I476" s="172">
        <f t="shared" ref="I476:I481" si="97">I475+H475</f>
        <v>-325.17</v>
      </c>
      <c r="J476" s="38"/>
      <c r="K476" s="32"/>
      <c r="L476" s="33"/>
      <c r="M476" s="32"/>
      <c r="N476" s="34"/>
    </row>
    <row r="477" ht="15.75" customHeight="1">
      <c r="A477" s="188"/>
      <c r="B477" s="28" t="s">
        <v>204</v>
      </c>
      <c r="C477" s="24">
        <v>5.0</v>
      </c>
      <c r="D477" s="27">
        <v>0.5763888888888888</v>
      </c>
      <c r="E477" s="27"/>
      <c r="F477" s="27"/>
      <c r="G477" s="28" t="s">
        <v>23</v>
      </c>
      <c r="H477" s="29">
        <f>77*2</f>
        <v>154</v>
      </c>
      <c r="I477" s="172">
        <f t="shared" si="97"/>
        <v>-15.17</v>
      </c>
      <c r="J477" s="39"/>
      <c r="K477" s="32"/>
      <c r="L477" s="33"/>
      <c r="M477" s="32"/>
      <c r="N477" s="34"/>
    </row>
    <row r="478" ht="15.75" customHeight="1">
      <c r="A478" s="188"/>
      <c r="B478" s="28">
        <v>58494.0</v>
      </c>
      <c r="C478" s="24">
        <v>3.0</v>
      </c>
      <c r="D478" s="27">
        <v>0.6805555555555556</v>
      </c>
      <c r="E478" s="27"/>
      <c r="F478" s="27"/>
      <c r="G478" s="28" t="s">
        <v>188</v>
      </c>
      <c r="H478" s="29">
        <v>44.0</v>
      </c>
      <c r="I478" s="172">
        <f t="shared" si="97"/>
        <v>138.83</v>
      </c>
      <c r="J478" s="39"/>
      <c r="K478" s="32"/>
      <c r="L478" s="33"/>
      <c r="M478" s="32"/>
      <c r="N478" s="34"/>
    </row>
    <row r="479" ht="15.75" customHeight="1">
      <c r="A479" s="188"/>
      <c r="B479" s="28">
        <v>53112.0</v>
      </c>
      <c r="C479" s="24">
        <v>5.0</v>
      </c>
      <c r="D479" s="27">
        <v>0.8090277777777778</v>
      </c>
      <c r="E479" s="27"/>
      <c r="F479" s="27"/>
      <c r="G479" s="28" t="s">
        <v>75</v>
      </c>
      <c r="H479" s="29">
        <v>310.0</v>
      </c>
      <c r="I479" s="172">
        <f t="shared" si="97"/>
        <v>182.83</v>
      </c>
      <c r="J479" s="39">
        <v>2.0</v>
      </c>
      <c r="K479" s="32"/>
      <c r="L479" s="33"/>
      <c r="M479" s="32"/>
      <c r="N479" s="34"/>
    </row>
    <row r="480" ht="15.75" customHeight="1">
      <c r="A480" s="188"/>
      <c r="B480" s="28">
        <v>53867.0</v>
      </c>
      <c r="C480" s="24">
        <v>6.0</v>
      </c>
      <c r="D480" s="27">
        <v>0.8298611111111112</v>
      </c>
      <c r="E480" s="27"/>
      <c r="F480" s="27"/>
      <c r="G480" s="28" t="s">
        <v>205</v>
      </c>
      <c r="H480" s="29">
        <v>310.0</v>
      </c>
      <c r="I480" s="172">
        <f t="shared" si="97"/>
        <v>492.83</v>
      </c>
      <c r="J480" s="39"/>
      <c r="K480" s="32"/>
      <c r="L480" s="33"/>
      <c r="M480" s="32"/>
      <c r="N480" s="34"/>
    </row>
    <row r="481" ht="15.75" customHeight="1">
      <c r="A481" s="188"/>
      <c r="B481" s="28"/>
      <c r="C481" s="24"/>
      <c r="D481" s="27"/>
      <c r="E481" s="27"/>
      <c r="F481" s="27"/>
      <c r="G481" s="28"/>
      <c r="H481" s="116">
        <f>SUM(H475:H480)</f>
        <v>1438</v>
      </c>
      <c r="I481" s="380">
        <f t="shared" si="97"/>
        <v>802.83</v>
      </c>
      <c r="J481" s="381" t="s">
        <v>206</v>
      </c>
      <c r="K481" s="32"/>
      <c r="L481" s="33"/>
      <c r="M481" s="32"/>
      <c r="N481" s="34"/>
    </row>
    <row r="482" ht="15.75" customHeight="1">
      <c r="A482" s="188"/>
      <c r="B482" s="28"/>
      <c r="C482" s="24"/>
      <c r="D482" s="27"/>
      <c r="E482" s="27"/>
      <c r="F482" s="27"/>
      <c r="G482" s="28"/>
      <c r="H482" s="116"/>
      <c r="I482" s="172"/>
      <c r="J482" s="38"/>
      <c r="K482" s="32"/>
      <c r="L482" s="33"/>
      <c r="M482" s="32"/>
      <c r="N482" s="34"/>
    </row>
    <row r="483" ht="15.75" customHeight="1">
      <c r="A483" s="205"/>
      <c r="B483" s="77"/>
      <c r="C483" s="136"/>
      <c r="D483" s="163"/>
      <c r="E483" s="163"/>
      <c r="F483" s="163"/>
      <c r="G483" s="164"/>
      <c r="H483" s="137"/>
      <c r="I483" s="253"/>
      <c r="J483" s="257"/>
      <c r="K483" s="80"/>
      <c r="L483" s="81"/>
      <c r="M483" s="80"/>
      <c r="N483" s="82"/>
    </row>
    <row r="484" ht="15.75" customHeight="1">
      <c r="A484" s="309">
        <v>45930.0</v>
      </c>
      <c r="B484" s="24">
        <v>56708.0</v>
      </c>
      <c r="C484" s="124">
        <v>9.0</v>
      </c>
      <c r="D484" s="27">
        <v>0.2638888888888889</v>
      </c>
      <c r="E484" s="86"/>
      <c r="F484" s="86"/>
      <c r="G484" s="28" t="s">
        <v>16</v>
      </c>
      <c r="H484" s="125">
        <v>310.0</v>
      </c>
      <c r="I484" s="30">
        <v>-635.17</v>
      </c>
      <c r="J484" s="382"/>
      <c r="K484" s="32"/>
      <c r="L484" s="33"/>
      <c r="M484" s="32"/>
      <c r="N484" s="34"/>
    </row>
    <row r="485" ht="15.75" customHeight="1">
      <c r="A485" s="188"/>
      <c r="B485" s="24" t="s">
        <v>207</v>
      </c>
      <c r="C485" s="24">
        <v>11.0</v>
      </c>
      <c r="D485" s="27">
        <v>0.5104166666666666</v>
      </c>
      <c r="E485" s="27"/>
      <c r="F485" s="27"/>
      <c r="G485" s="28" t="s">
        <v>68</v>
      </c>
      <c r="H485" s="375">
        <v>300.0</v>
      </c>
      <c r="I485" s="287">
        <f t="shared" ref="I485:I489" si="98">I484+H484</f>
        <v>-325.17</v>
      </c>
      <c r="J485" s="383"/>
      <c r="K485" s="32"/>
      <c r="L485" s="33"/>
      <c r="M485" s="32"/>
      <c r="N485" s="34"/>
    </row>
    <row r="486" ht="15.75" customHeight="1">
      <c r="A486" s="188"/>
      <c r="B486" s="28">
        <v>51753.0</v>
      </c>
      <c r="C486" s="24">
        <v>3.0</v>
      </c>
      <c r="D486" s="27">
        <v>0.5729166666666666</v>
      </c>
      <c r="E486" s="27"/>
      <c r="F486" s="27"/>
      <c r="G486" s="28" t="s">
        <v>208</v>
      </c>
      <c r="H486" s="375">
        <v>44.0</v>
      </c>
      <c r="I486" s="287">
        <f t="shared" si="98"/>
        <v>-25.17</v>
      </c>
      <c r="J486" s="38"/>
      <c r="K486" s="32"/>
      <c r="L486" s="33"/>
      <c r="M486" s="32"/>
      <c r="N486" s="34"/>
    </row>
    <row r="487" ht="15.75" customHeight="1">
      <c r="A487" s="188"/>
      <c r="B487" s="28" t="s">
        <v>209</v>
      </c>
      <c r="C487" s="24">
        <v>6.0</v>
      </c>
      <c r="D487" s="27">
        <v>0.6666666666666666</v>
      </c>
      <c r="E487" s="27"/>
      <c r="F487" s="27"/>
      <c r="G487" s="28" t="s">
        <v>68</v>
      </c>
      <c r="H487" s="29">
        <f>44*3</f>
        <v>132</v>
      </c>
      <c r="I487" s="287">
        <f t="shared" si="98"/>
        <v>18.83</v>
      </c>
      <c r="J487" s="38"/>
      <c r="K487" s="32"/>
      <c r="L487" s="33"/>
      <c r="M487" s="32"/>
      <c r="N487" s="34"/>
    </row>
    <row r="488" ht="15.75" customHeight="1">
      <c r="A488" s="188"/>
      <c r="B488" s="28">
        <v>57596.0</v>
      </c>
      <c r="C488" s="24">
        <v>2.0</v>
      </c>
      <c r="D488" s="27">
        <v>0.6875</v>
      </c>
      <c r="E488" s="27"/>
      <c r="F488" s="27"/>
      <c r="G488" s="28" t="s">
        <v>210</v>
      </c>
      <c r="H488" s="116">
        <v>44.0</v>
      </c>
      <c r="I488" s="287">
        <f t="shared" si="98"/>
        <v>150.83</v>
      </c>
      <c r="J488" s="38"/>
      <c r="K488" s="32"/>
      <c r="L488" s="33"/>
      <c r="M488" s="32"/>
      <c r="N488" s="34"/>
    </row>
    <row r="489" ht="15.75" customHeight="1">
      <c r="A489" s="188"/>
      <c r="B489" s="28"/>
      <c r="C489" s="24"/>
      <c r="D489" s="27"/>
      <c r="E489" s="27"/>
      <c r="F489" s="27"/>
      <c r="G489" s="28"/>
      <c r="H489" s="116">
        <f>SUM(H484:H488)</f>
        <v>830</v>
      </c>
      <c r="I489" s="299">
        <f t="shared" si="98"/>
        <v>194.83</v>
      </c>
      <c r="J489" s="38"/>
      <c r="K489" s="32"/>
      <c r="L489" s="33"/>
      <c r="M489" s="32"/>
      <c r="N489" s="34"/>
    </row>
    <row r="490" ht="15.75" customHeight="1">
      <c r="A490" s="188"/>
      <c r="B490" s="24"/>
      <c r="C490" s="24"/>
      <c r="D490" s="27"/>
      <c r="E490" s="27"/>
      <c r="F490" s="27"/>
      <c r="G490" s="28"/>
      <c r="H490" s="29"/>
      <c r="I490" s="287"/>
      <c r="J490" s="39">
        <v>1.0</v>
      </c>
      <c r="K490" s="32"/>
      <c r="L490" s="33"/>
      <c r="M490" s="32"/>
      <c r="N490" s="34"/>
    </row>
    <row r="491" ht="15.75" customHeight="1">
      <c r="A491" s="188"/>
      <c r="B491" s="24"/>
      <c r="C491" s="24"/>
      <c r="D491" s="27"/>
      <c r="E491" s="27"/>
      <c r="F491" s="27"/>
      <c r="G491" s="28"/>
      <c r="H491" s="29"/>
      <c r="I491" s="287"/>
      <c r="J491" s="39"/>
      <c r="K491" s="32"/>
      <c r="L491" s="33"/>
      <c r="M491" s="32"/>
      <c r="N491" s="34"/>
    </row>
    <row r="492" ht="15.75" customHeight="1">
      <c r="A492" s="188"/>
      <c r="B492" s="106"/>
      <c r="C492" s="104"/>
      <c r="D492" s="105"/>
      <c r="E492" s="105"/>
      <c r="F492" s="105"/>
      <c r="G492" s="106"/>
      <c r="H492" s="173"/>
      <c r="I492" s="202"/>
      <c r="J492" s="38"/>
      <c r="K492" s="32"/>
      <c r="L492" s="33"/>
      <c r="M492" s="32"/>
      <c r="N492" s="34"/>
    </row>
    <row r="493" ht="15.75" customHeight="1">
      <c r="A493" s="188"/>
      <c r="B493" s="199">
        <v>56709.0</v>
      </c>
      <c r="C493" s="24">
        <v>9.0</v>
      </c>
      <c r="D493" s="27">
        <v>0.2638888888888889</v>
      </c>
      <c r="E493" s="27"/>
      <c r="F493" s="27"/>
      <c r="G493" s="28" t="s">
        <v>16</v>
      </c>
      <c r="H493" s="125">
        <v>310.0</v>
      </c>
      <c r="I493" s="30">
        <v>-635.17</v>
      </c>
      <c r="J493" s="50"/>
      <c r="K493" s="32"/>
      <c r="L493" s="33"/>
      <c r="M493" s="32"/>
      <c r="N493" s="34"/>
    </row>
    <row r="494" ht="15.75" customHeight="1">
      <c r="A494" s="188"/>
      <c r="B494" s="28">
        <v>56731.0</v>
      </c>
      <c r="C494" s="24">
        <v>7.0</v>
      </c>
      <c r="D494" s="27">
        <v>0.3819444444444444</v>
      </c>
      <c r="E494" s="27"/>
      <c r="F494" s="27"/>
      <c r="G494" s="28" t="s">
        <v>16</v>
      </c>
      <c r="H494" s="125">
        <v>310.0</v>
      </c>
      <c r="I494" s="53">
        <f t="shared" ref="I494:I497" si="99">I493+H493</f>
        <v>-325.17</v>
      </c>
      <c r="J494" s="38"/>
      <c r="K494" s="32"/>
      <c r="L494" s="33"/>
      <c r="M494" s="32"/>
      <c r="N494" s="34"/>
    </row>
    <row r="495" ht="15.75" customHeight="1">
      <c r="A495" s="188"/>
      <c r="B495" s="28" t="s">
        <v>211</v>
      </c>
      <c r="C495" s="24">
        <v>9.0</v>
      </c>
      <c r="D495" s="27">
        <v>0.5868055555555556</v>
      </c>
      <c r="E495" s="27"/>
      <c r="F495" s="27"/>
      <c r="G495" s="28" t="s">
        <v>147</v>
      </c>
      <c r="H495" s="29">
        <v>308.0</v>
      </c>
      <c r="I495" s="53">
        <f t="shared" si="99"/>
        <v>-15.17</v>
      </c>
      <c r="J495" s="38"/>
      <c r="K495" s="32"/>
      <c r="L495" s="33"/>
      <c r="M495" s="32"/>
      <c r="N495" s="34"/>
    </row>
    <row r="496" ht="15.75" customHeight="1">
      <c r="A496" s="188"/>
      <c r="B496" s="28">
        <v>55073.0</v>
      </c>
      <c r="C496" s="24">
        <v>2.0</v>
      </c>
      <c r="D496" s="27">
        <v>0.6666666666666666</v>
      </c>
      <c r="E496" s="27"/>
      <c r="F496" s="27"/>
      <c r="G496" s="28" t="s">
        <v>212</v>
      </c>
      <c r="H496" s="29">
        <v>44.0</v>
      </c>
      <c r="I496" s="53">
        <f t="shared" si="99"/>
        <v>292.83</v>
      </c>
      <c r="J496" s="39" t="s">
        <v>213</v>
      </c>
      <c r="K496" s="32"/>
      <c r="L496" s="33"/>
      <c r="M496" s="32"/>
      <c r="N496" s="34"/>
    </row>
    <row r="497" ht="15.75" customHeight="1">
      <c r="A497" s="188"/>
      <c r="B497" s="28"/>
      <c r="C497" s="24"/>
      <c r="D497" s="27"/>
      <c r="E497" s="27"/>
      <c r="F497" s="27"/>
      <c r="G497" s="28"/>
      <c r="H497" s="116">
        <f>SUM(H493:H496)</f>
        <v>972</v>
      </c>
      <c r="I497" s="384">
        <f t="shared" si="99"/>
        <v>336.83</v>
      </c>
      <c r="J497" s="39">
        <v>2.0</v>
      </c>
      <c r="K497" s="32"/>
      <c r="L497" s="33"/>
      <c r="M497" s="32"/>
      <c r="N497" s="34"/>
    </row>
    <row r="498" ht="15.75" customHeight="1">
      <c r="A498" s="188"/>
      <c r="B498" s="28"/>
      <c r="C498" s="24"/>
      <c r="D498" s="27"/>
      <c r="E498" s="27"/>
      <c r="F498" s="27"/>
      <c r="G498" s="28"/>
      <c r="H498" s="116"/>
      <c r="I498" s="44"/>
      <c r="J498" s="38"/>
      <c r="K498" s="32"/>
      <c r="L498" s="33"/>
      <c r="M498" s="32"/>
      <c r="N498" s="34"/>
    </row>
    <row r="499" ht="15.75" customHeight="1">
      <c r="A499" s="188"/>
      <c r="B499" s="28"/>
      <c r="C499" s="24"/>
      <c r="D499" s="27"/>
      <c r="E499" s="27"/>
      <c r="F499" s="27"/>
      <c r="G499" s="28"/>
      <c r="H499" s="116"/>
      <c r="I499" s="172"/>
      <c r="J499" s="38"/>
      <c r="K499" s="32"/>
      <c r="L499" s="33"/>
      <c r="M499" s="32"/>
      <c r="N499" s="34"/>
    </row>
    <row r="500" ht="15.75" customHeight="1">
      <c r="A500" s="205"/>
      <c r="B500" s="77"/>
      <c r="C500" s="136"/>
      <c r="D500" s="163"/>
      <c r="E500" s="163"/>
      <c r="F500" s="163"/>
      <c r="G500" s="164"/>
      <c r="H500" s="137"/>
      <c r="I500" s="253"/>
      <c r="J500" s="257"/>
      <c r="K500" s="32"/>
      <c r="L500" s="32"/>
      <c r="M500" s="32"/>
      <c r="N500" s="34"/>
    </row>
    <row r="501" ht="15.75" customHeight="1">
      <c r="A501" s="309"/>
      <c r="B501" s="124"/>
      <c r="C501" s="124"/>
      <c r="D501" s="86"/>
      <c r="E501" s="86"/>
      <c r="F501" s="86"/>
      <c r="G501" s="87"/>
      <c r="H501" s="125"/>
      <c r="I501" s="30"/>
      <c r="J501" s="89"/>
      <c r="K501" s="385"/>
      <c r="L501" s="386"/>
      <c r="M501" s="387"/>
      <c r="N501" s="388"/>
    </row>
    <row r="502" ht="15.75" customHeight="1">
      <c r="A502" s="188"/>
      <c r="B502" s="24"/>
      <c r="C502" s="24"/>
      <c r="D502" s="27"/>
      <c r="E502" s="27"/>
      <c r="F502" s="27"/>
      <c r="G502" s="28"/>
      <c r="H502" s="375"/>
      <c r="I502" s="246"/>
      <c r="J502" s="38"/>
      <c r="K502" s="2"/>
      <c r="L502" s="389"/>
      <c r="M502" s="33"/>
      <c r="N502" s="390"/>
    </row>
    <row r="503" ht="15.75" customHeight="1">
      <c r="A503" s="188"/>
      <c r="B503" s="28"/>
      <c r="C503" s="24"/>
      <c r="D503" s="27"/>
      <c r="E503" s="27"/>
      <c r="F503" s="27"/>
      <c r="G503" s="28"/>
      <c r="H503" s="29"/>
      <c r="I503" s="246"/>
      <c r="J503" s="38"/>
      <c r="K503" s="2"/>
      <c r="L503" s="389"/>
      <c r="M503" s="33"/>
      <c r="N503" s="390"/>
    </row>
    <row r="504" ht="15.75" customHeight="1">
      <c r="A504" s="188"/>
      <c r="B504" s="28"/>
      <c r="C504" s="24"/>
      <c r="D504" s="27"/>
      <c r="E504" s="27"/>
      <c r="F504" s="27"/>
      <c r="G504" s="28"/>
      <c r="H504" s="29"/>
      <c r="I504" s="246"/>
      <c r="J504" s="54">
        <v>1.0</v>
      </c>
      <c r="K504" s="2"/>
      <c r="L504" s="389"/>
      <c r="M504" s="33"/>
      <c r="N504" s="390"/>
    </row>
    <row r="505" ht="15.75" customHeight="1">
      <c r="A505" s="188"/>
      <c r="B505" s="28"/>
      <c r="C505" s="24"/>
      <c r="D505" s="27"/>
      <c r="E505" s="27"/>
      <c r="F505" s="27"/>
      <c r="G505" s="28"/>
      <c r="H505" s="29"/>
      <c r="I505" s="246"/>
      <c r="J505" s="39"/>
      <c r="K505" s="2"/>
      <c r="L505" s="389"/>
      <c r="M505" s="33"/>
      <c r="N505" s="390"/>
    </row>
    <row r="506" ht="15.75" customHeight="1">
      <c r="A506" s="188"/>
      <c r="B506" s="28"/>
      <c r="C506" s="24"/>
      <c r="D506" s="27"/>
      <c r="E506" s="27"/>
      <c r="F506" s="27"/>
      <c r="G506" s="28"/>
      <c r="H506" s="116"/>
      <c r="I506" s="391"/>
      <c r="J506" s="38"/>
      <c r="K506" s="2"/>
      <c r="L506" s="389"/>
      <c r="M506" s="33"/>
      <c r="N506" s="390"/>
    </row>
    <row r="507" ht="15.75" customHeight="1">
      <c r="A507" s="188"/>
      <c r="B507" s="28"/>
      <c r="C507" s="24"/>
      <c r="D507" s="27"/>
      <c r="E507" s="27"/>
      <c r="F507" s="27"/>
      <c r="G507" s="28"/>
      <c r="H507" s="107"/>
      <c r="I507" s="202"/>
      <c r="J507" s="392"/>
      <c r="K507" s="2"/>
      <c r="L507" s="389"/>
      <c r="M507" s="33"/>
      <c r="N507" s="390"/>
    </row>
    <row r="508" ht="15.75" customHeight="1">
      <c r="A508" s="188"/>
      <c r="B508" s="28"/>
      <c r="C508" s="24"/>
      <c r="D508" s="105"/>
      <c r="E508" s="105"/>
      <c r="F508" s="105"/>
      <c r="G508" s="106"/>
      <c r="H508" s="29"/>
      <c r="I508" s="202"/>
      <c r="J508" s="38"/>
      <c r="K508" s="2"/>
      <c r="L508" s="389"/>
      <c r="M508" s="33"/>
      <c r="N508" s="390"/>
    </row>
    <row r="509" ht="15.75" customHeight="1">
      <c r="A509" s="188"/>
      <c r="B509" s="106"/>
      <c r="C509" s="104"/>
      <c r="D509" s="105"/>
      <c r="E509" s="105"/>
      <c r="F509" s="105"/>
      <c r="G509" s="106"/>
      <c r="H509" s="107"/>
      <c r="I509" s="204"/>
      <c r="J509" s="38"/>
      <c r="K509" s="2"/>
      <c r="L509" s="389"/>
      <c r="M509" s="33"/>
      <c r="N509" s="390"/>
    </row>
    <row r="510" ht="15.75" customHeight="1">
      <c r="A510" s="188"/>
      <c r="B510" s="106"/>
      <c r="C510" s="104"/>
      <c r="D510" s="105"/>
      <c r="E510" s="105"/>
      <c r="F510" s="105"/>
      <c r="G510" s="106"/>
      <c r="H510" s="173"/>
      <c r="I510" s="202"/>
      <c r="J510" s="38"/>
      <c r="K510" s="313"/>
      <c r="L510" s="393"/>
      <c r="M510" s="81"/>
      <c r="N510" s="394"/>
    </row>
    <row r="511" ht="15.75" customHeight="1">
      <c r="A511" s="188"/>
      <c r="B511" s="28"/>
      <c r="C511" s="24"/>
      <c r="D511" s="27"/>
      <c r="E511" s="27"/>
      <c r="F511" s="27"/>
      <c r="G511" s="23"/>
      <c r="H511" s="29"/>
      <c r="I511" s="30"/>
      <c r="J511" s="31"/>
      <c r="K511" s="2"/>
      <c r="L511" s="389"/>
      <c r="M511" s="33"/>
      <c r="N511" s="390"/>
    </row>
    <row r="512" ht="15.75" customHeight="1">
      <c r="A512" s="188"/>
      <c r="B512" s="28"/>
      <c r="C512" s="24"/>
      <c r="D512" s="27"/>
      <c r="E512" s="27"/>
      <c r="F512" s="27"/>
      <c r="G512" s="28"/>
      <c r="H512" s="29"/>
      <c r="I512" s="53"/>
      <c r="J512" s="38"/>
      <c r="K512" s="2"/>
      <c r="L512" s="389"/>
      <c r="M512" s="33"/>
      <c r="N512" s="390"/>
    </row>
    <row r="513" ht="15.75" customHeight="1">
      <c r="A513" s="188"/>
      <c r="B513" s="28"/>
      <c r="C513" s="24"/>
      <c r="D513" s="27"/>
      <c r="E513" s="27"/>
      <c r="F513" s="27"/>
      <c r="G513" s="28"/>
      <c r="H513" s="29"/>
      <c r="I513" s="53"/>
      <c r="J513" s="38"/>
      <c r="K513" s="2"/>
      <c r="L513" s="389"/>
      <c r="M513" s="33"/>
      <c r="N513" s="390"/>
    </row>
    <row r="514" ht="15.75" customHeight="1">
      <c r="A514" s="188"/>
      <c r="B514" s="28"/>
      <c r="C514" s="24"/>
      <c r="D514" s="27"/>
      <c r="E514" s="27"/>
      <c r="F514" s="27"/>
      <c r="G514" s="28"/>
      <c r="H514" s="29"/>
      <c r="I514" s="53"/>
      <c r="J514" s="39">
        <v>2.0</v>
      </c>
      <c r="K514" s="2"/>
      <c r="L514" s="389"/>
      <c r="M514" s="33"/>
      <c r="N514" s="390"/>
    </row>
    <row r="515" ht="15.75" customHeight="1">
      <c r="A515" s="188"/>
      <c r="B515" s="28"/>
      <c r="C515" s="24"/>
      <c r="D515" s="27"/>
      <c r="E515" s="27"/>
      <c r="F515" s="27"/>
      <c r="G515" s="28"/>
      <c r="H515" s="29"/>
      <c r="I515" s="53"/>
      <c r="J515" s="39"/>
      <c r="K515" s="2"/>
      <c r="L515" s="389"/>
      <c r="M515" s="33"/>
      <c r="N515" s="390"/>
    </row>
    <row r="516" ht="15.75" customHeight="1">
      <c r="A516" s="188"/>
      <c r="B516" s="28"/>
      <c r="C516" s="24"/>
      <c r="D516" s="27"/>
      <c r="E516" s="27"/>
      <c r="F516" s="27"/>
      <c r="G516" s="28"/>
      <c r="H516" s="116"/>
      <c r="I516" s="45"/>
      <c r="J516" s="38"/>
      <c r="K516" s="2"/>
      <c r="L516" s="389"/>
      <c r="M516" s="33"/>
      <c r="N516" s="390"/>
    </row>
    <row r="517" ht="15.75" customHeight="1">
      <c r="A517" s="188"/>
      <c r="B517" s="197"/>
      <c r="C517" s="197"/>
      <c r="D517" s="395"/>
      <c r="E517" s="395"/>
      <c r="F517" s="395"/>
      <c r="G517" s="197"/>
      <c r="H517" s="197"/>
      <c r="I517" s="197"/>
      <c r="J517" s="396"/>
      <c r="K517" s="313"/>
      <c r="L517" s="393"/>
      <c r="M517" s="81"/>
      <c r="N517" s="394"/>
    </row>
    <row r="518" ht="15.75" customHeight="1">
      <c r="A518" s="205"/>
      <c r="B518" s="271"/>
      <c r="C518" s="271"/>
      <c r="D518" s="397"/>
      <c r="E518" s="397"/>
      <c r="F518" s="397"/>
      <c r="G518" s="271"/>
      <c r="H518" s="271"/>
      <c r="I518" s="271"/>
      <c r="J518" s="398"/>
      <c r="K518" s="399"/>
      <c r="L518" s="399"/>
      <c r="M518" s="400"/>
      <c r="N518" s="3"/>
    </row>
    <row r="519" ht="15.75" customHeight="1">
      <c r="A519" s="401"/>
      <c r="B519" s="224"/>
      <c r="C519" s="224"/>
      <c r="D519" s="402"/>
      <c r="E519" s="402"/>
      <c r="F519" s="402"/>
      <c r="G519" s="224"/>
      <c r="H519" s="224"/>
      <c r="I519" s="224"/>
      <c r="J519" s="403" t="s">
        <v>214</v>
      </c>
      <c r="K519" s="404">
        <v>19055.0</v>
      </c>
      <c r="L519" s="404"/>
      <c r="M519" s="404">
        <v>19055.0</v>
      </c>
      <c r="N519" s="3"/>
    </row>
    <row r="520" ht="15.75" customHeight="1">
      <c r="A520" s="401"/>
      <c r="B520" s="224"/>
      <c r="C520" s="224"/>
      <c r="D520" s="402"/>
      <c r="E520" s="402"/>
      <c r="F520" s="402"/>
      <c r="G520" s="224"/>
      <c r="H520" s="224"/>
      <c r="I520" s="224"/>
      <c r="J520" s="405" t="s">
        <v>215</v>
      </c>
      <c r="K520" s="406">
        <v>0.0</v>
      </c>
      <c r="L520" s="406"/>
      <c r="M520" s="406">
        <v>0.0</v>
      </c>
      <c r="N520" s="3"/>
    </row>
    <row r="521" ht="15.75" customHeight="1">
      <c r="A521" s="401"/>
      <c r="B521" s="224"/>
      <c r="C521" s="224"/>
      <c r="D521" s="402"/>
      <c r="E521" s="402"/>
      <c r="F521" s="402"/>
      <c r="G521" s="224"/>
      <c r="H521" s="224"/>
      <c r="I521" s="224"/>
      <c r="J521" s="407" t="s">
        <v>216</v>
      </c>
      <c r="K521" s="406"/>
      <c r="L521" s="406"/>
      <c r="M521" s="406"/>
      <c r="N521" s="3"/>
    </row>
    <row r="522" ht="15.75" customHeight="1">
      <c r="A522" s="401"/>
      <c r="B522" s="224"/>
      <c r="C522" s="224"/>
      <c r="D522" s="402"/>
      <c r="E522" s="402"/>
      <c r="F522" s="402"/>
      <c r="G522" s="224"/>
      <c r="H522" s="224"/>
      <c r="I522" s="224"/>
      <c r="J522" s="408" t="s">
        <v>217</v>
      </c>
      <c r="K522" s="404"/>
      <c r="L522" s="404"/>
      <c r="M522" s="409"/>
      <c r="N522" s="410"/>
    </row>
    <row r="523" ht="15.75" customHeight="1">
      <c r="A523" s="401"/>
      <c r="B523" s="224"/>
      <c r="C523" s="224"/>
      <c r="D523" s="402"/>
      <c r="E523" s="402"/>
      <c r="F523" s="402"/>
      <c r="G523" s="224"/>
      <c r="H523" s="224"/>
      <c r="I523" s="224"/>
      <c r="J523" s="405" t="s">
        <v>218</v>
      </c>
      <c r="K523" s="411"/>
      <c r="L523" s="411"/>
      <c r="M523" s="411"/>
      <c r="N523" s="410"/>
    </row>
    <row r="524" ht="15.75" customHeight="1">
      <c r="A524" s="401"/>
      <c r="B524" s="224"/>
      <c r="C524" s="224"/>
      <c r="D524" s="402"/>
      <c r="E524" s="402"/>
      <c r="F524" s="402"/>
      <c r="G524" s="224"/>
      <c r="H524" s="224"/>
      <c r="I524" s="224"/>
      <c r="J524" s="307" t="s">
        <v>219</v>
      </c>
      <c r="K524" s="412"/>
      <c r="L524" s="412"/>
      <c r="M524" s="413"/>
      <c r="N524" s="3"/>
    </row>
    <row r="525" ht="15.75" customHeight="1">
      <c r="A525" s="401"/>
      <c r="B525" s="224"/>
      <c r="C525" s="224"/>
      <c r="D525" s="402"/>
      <c r="E525" s="402"/>
      <c r="F525" s="402"/>
      <c r="G525" s="224"/>
      <c r="H525" s="224"/>
      <c r="I525" s="224"/>
      <c r="J525" s="414"/>
      <c r="K525" s="2"/>
      <c r="L525" s="2"/>
      <c r="M525" s="2"/>
      <c r="N525" s="3"/>
    </row>
    <row r="526" ht="15.75" customHeight="1">
      <c r="A526" s="401"/>
      <c r="B526" s="224"/>
      <c r="C526" s="224"/>
      <c r="D526" s="402"/>
      <c r="E526" s="402"/>
      <c r="F526" s="402"/>
      <c r="G526" s="224"/>
      <c r="H526" s="224"/>
      <c r="I526" s="224"/>
      <c r="J526" s="10"/>
      <c r="K526" s="2"/>
      <c r="L526" s="2"/>
      <c r="M526" s="2"/>
      <c r="N526" s="3"/>
    </row>
    <row r="527" ht="15.75" customHeight="1">
      <c r="A527" s="401"/>
      <c r="B527" s="224"/>
      <c r="C527" s="224"/>
      <c r="D527" s="402"/>
      <c r="E527" s="402"/>
      <c r="F527" s="402"/>
      <c r="G527" s="224"/>
      <c r="H527" s="224"/>
      <c r="I527" s="224"/>
      <c r="J527" s="10"/>
      <c r="K527" s="2"/>
      <c r="L527" s="2"/>
      <c r="M527" s="2"/>
      <c r="N527" s="3"/>
    </row>
    <row r="528" ht="15.75" customHeight="1">
      <c r="A528" s="401"/>
      <c r="B528" s="224"/>
      <c r="C528" s="224"/>
      <c r="D528" s="402"/>
      <c r="E528" s="402"/>
      <c r="F528" s="402"/>
      <c r="G528" s="224"/>
      <c r="H528" s="224"/>
      <c r="I528" s="224"/>
      <c r="J528" s="10"/>
      <c r="K528" s="2"/>
      <c r="L528" s="2"/>
      <c r="M528" s="2"/>
      <c r="N528" s="3"/>
    </row>
    <row r="529" ht="15.75" customHeight="1">
      <c r="A529" s="401"/>
      <c r="B529" s="224"/>
      <c r="C529" s="224"/>
      <c r="D529" s="402"/>
      <c r="E529" s="402"/>
      <c r="F529" s="402"/>
      <c r="G529" s="224"/>
      <c r="H529" s="224"/>
      <c r="I529" s="224"/>
      <c r="J529" s="10"/>
      <c r="K529" s="2"/>
      <c r="L529" s="2"/>
      <c r="M529" s="2"/>
      <c r="N529" s="3"/>
    </row>
    <row r="530" ht="15.75" customHeight="1">
      <c r="A530" s="401"/>
      <c r="B530" s="224"/>
      <c r="C530" s="224"/>
      <c r="D530" s="402"/>
      <c r="E530" s="402"/>
      <c r="F530" s="402"/>
      <c r="G530" s="224"/>
      <c r="H530" s="224"/>
      <c r="I530" s="224"/>
      <c r="J530" s="10"/>
      <c r="K530" s="2"/>
      <c r="L530" s="2"/>
      <c r="M530" s="2"/>
      <c r="N530" s="3"/>
    </row>
    <row r="531" ht="15.75" customHeight="1">
      <c r="A531" s="401"/>
      <c r="B531" s="224"/>
      <c r="C531" s="224"/>
      <c r="D531" s="402"/>
      <c r="E531" s="402"/>
      <c r="F531" s="402"/>
      <c r="G531" s="224"/>
      <c r="H531" s="224"/>
      <c r="I531" s="224"/>
      <c r="J531" s="10"/>
      <c r="K531" s="2"/>
      <c r="L531" s="2"/>
      <c r="M531" s="2"/>
      <c r="N531" s="3"/>
    </row>
    <row r="532" ht="15.75" customHeight="1">
      <c r="A532" s="401"/>
      <c r="B532" s="224"/>
      <c r="C532" s="224"/>
      <c r="D532" s="402"/>
      <c r="E532" s="402"/>
      <c r="F532" s="402"/>
      <c r="G532" s="224"/>
      <c r="H532" s="224"/>
      <c r="I532" s="224"/>
      <c r="J532" s="10"/>
      <c r="K532" s="2"/>
      <c r="L532" s="2"/>
      <c r="M532" s="2"/>
      <c r="N532" s="3"/>
    </row>
    <row r="533" ht="15.75" customHeight="1">
      <c r="A533" s="401"/>
      <c r="B533" s="224"/>
      <c r="C533" s="224"/>
      <c r="D533" s="402"/>
      <c r="E533" s="402"/>
      <c r="F533" s="402"/>
      <c r="G533" s="224"/>
      <c r="H533" s="224"/>
      <c r="I533" s="224"/>
      <c r="J533" s="10"/>
      <c r="K533" s="2"/>
      <c r="L533" s="2"/>
      <c r="M533" s="2"/>
      <c r="N533" s="3"/>
    </row>
    <row r="534" ht="15.75" customHeight="1">
      <c r="A534" s="401"/>
      <c r="B534" s="224"/>
      <c r="C534" s="224"/>
      <c r="D534" s="402"/>
      <c r="E534" s="402"/>
      <c r="F534" s="402"/>
      <c r="G534" s="224"/>
      <c r="H534" s="224"/>
      <c r="I534" s="224"/>
      <c r="J534" s="10"/>
      <c r="K534" s="2"/>
      <c r="L534" s="2"/>
      <c r="M534" s="2"/>
      <c r="N534" s="3"/>
    </row>
    <row r="535" ht="15.75" customHeight="1">
      <c r="A535" s="401"/>
      <c r="B535" s="224"/>
      <c r="C535" s="224"/>
      <c r="D535" s="402"/>
      <c r="E535" s="402"/>
      <c r="F535" s="402"/>
      <c r="G535" s="224"/>
      <c r="H535" s="224"/>
      <c r="I535" s="224"/>
      <c r="J535" s="10"/>
      <c r="K535" s="2"/>
      <c r="L535" s="2"/>
      <c r="M535" s="2"/>
      <c r="N535" s="3"/>
    </row>
    <row r="536" ht="15.75" customHeight="1">
      <c r="A536" s="401"/>
      <c r="B536" s="224"/>
      <c r="C536" s="224"/>
      <c r="D536" s="402"/>
      <c r="E536" s="402"/>
      <c r="F536" s="402"/>
      <c r="G536" s="224"/>
      <c r="H536" s="224"/>
      <c r="I536" s="224"/>
      <c r="J536" s="10"/>
      <c r="K536" s="2"/>
      <c r="L536" s="2"/>
      <c r="M536" s="2"/>
      <c r="N536" s="3"/>
    </row>
    <row r="537" ht="15.75" customHeight="1">
      <c r="A537" s="401"/>
      <c r="B537" s="224"/>
      <c r="C537" s="224"/>
      <c r="D537" s="402"/>
      <c r="E537" s="402"/>
      <c r="F537" s="402"/>
      <c r="G537" s="224"/>
      <c r="H537" s="224"/>
      <c r="I537" s="224"/>
      <c r="J537" s="10"/>
      <c r="K537" s="2"/>
      <c r="L537" s="2"/>
      <c r="M537" s="2"/>
      <c r="N537" s="3"/>
    </row>
    <row r="538" ht="15.75" customHeight="1">
      <c r="A538" s="401"/>
      <c r="B538" s="224"/>
      <c r="C538" s="224"/>
      <c r="D538" s="402"/>
      <c r="E538" s="402"/>
      <c r="F538" s="402"/>
      <c r="G538" s="224"/>
      <c r="H538" s="224"/>
      <c r="I538" s="224"/>
      <c r="J538" s="10"/>
      <c r="K538" s="2"/>
      <c r="L538" s="2"/>
      <c r="M538" s="2"/>
      <c r="N538" s="3"/>
    </row>
    <row r="539" ht="15.75" customHeight="1">
      <c r="A539" s="401"/>
      <c r="B539" s="224"/>
      <c r="C539" s="224"/>
      <c r="D539" s="402"/>
      <c r="E539" s="402"/>
      <c r="F539" s="402"/>
      <c r="G539" s="224"/>
      <c r="H539" s="224"/>
      <c r="I539" s="224"/>
      <c r="J539" s="10"/>
      <c r="K539" s="2"/>
      <c r="L539" s="2"/>
      <c r="M539" s="2"/>
      <c r="N539" s="3"/>
    </row>
    <row r="540" ht="15.75" customHeight="1">
      <c r="A540" s="401"/>
      <c r="B540" s="224"/>
      <c r="C540" s="224"/>
      <c r="D540" s="402"/>
      <c r="E540" s="402"/>
      <c r="F540" s="402"/>
      <c r="G540" s="224"/>
      <c r="H540" s="224"/>
      <c r="I540" s="224"/>
      <c r="J540" s="10"/>
      <c r="K540" s="2"/>
      <c r="L540" s="2"/>
      <c r="M540" s="2"/>
      <c r="N540" s="3"/>
    </row>
    <row r="541" ht="15.75" customHeight="1">
      <c r="A541" s="401"/>
      <c r="B541" s="224"/>
      <c r="C541" s="224"/>
      <c r="D541" s="402"/>
      <c r="E541" s="402"/>
      <c r="F541" s="402"/>
      <c r="G541" s="224"/>
      <c r="H541" s="224"/>
      <c r="I541" s="224"/>
      <c r="J541" s="10"/>
      <c r="K541" s="2"/>
      <c r="L541" s="2"/>
      <c r="M541" s="2"/>
      <c r="N541" s="3"/>
    </row>
    <row r="542" ht="15.75" customHeight="1">
      <c r="A542" s="401"/>
      <c r="B542" s="224"/>
      <c r="C542" s="224"/>
      <c r="D542" s="402"/>
      <c r="E542" s="402"/>
      <c r="F542" s="402"/>
      <c r="G542" s="224"/>
      <c r="H542" s="224"/>
      <c r="I542" s="224"/>
      <c r="J542" s="10"/>
      <c r="K542" s="2"/>
      <c r="L542" s="2"/>
      <c r="M542" s="2"/>
      <c r="N542" s="3"/>
    </row>
    <row r="543" ht="15.75" customHeight="1">
      <c r="A543" s="401"/>
      <c r="B543" s="224"/>
      <c r="C543" s="224"/>
      <c r="D543" s="402"/>
      <c r="E543" s="402"/>
      <c r="F543" s="402"/>
      <c r="G543" s="224"/>
      <c r="H543" s="224"/>
      <c r="I543" s="224"/>
      <c r="J543" s="10"/>
      <c r="K543" s="2"/>
      <c r="L543" s="2"/>
      <c r="M543" s="2"/>
      <c r="N543" s="3"/>
    </row>
    <row r="544" ht="15.75" customHeight="1">
      <c r="A544" s="401"/>
      <c r="B544" s="224"/>
      <c r="C544" s="224"/>
      <c r="D544" s="402"/>
      <c r="E544" s="402"/>
      <c r="F544" s="402"/>
      <c r="G544" s="224"/>
      <c r="H544" s="224"/>
      <c r="I544" s="224"/>
      <c r="J544" s="10"/>
      <c r="K544" s="2"/>
      <c r="L544" s="2"/>
      <c r="M544" s="2"/>
      <c r="N544" s="3"/>
    </row>
    <row r="545" ht="15.75" customHeight="1">
      <c r="A545" s="401"/>
      <c r="B545" s="224"/>
      <c r="C545" s="224"/>
      <c r="D545" s="402"/>
      <c r="E545" s="402"/>
      <c r="F545" s="402"/>
      <c r="G545" s="224"/>
      <c r="H545" s="224"/>
      <c r="I545" s="224"/>
      <c r="J545" s="10"/>
      <c r="K545" s="2"/>
      <c r="L545" s="2"/>
      <c r="M545" s="2"/>
      <c r="N545" s="3"/>
    </row>
    <row r="546" ht="15.75" customHeight="1">
      <c r="A546" s="401"/>
      <c r="B546" s="224"/>
      <c r="C546" s="224"/>
      <c r="D546" s="402"/>
      <c r="E546" s="402"/>
      <c r="F546" s="402"/>
      <c r="G546" s="224"/>
      <c r="H546" s="224"/>
      <c r="I546" s="224"/>
      <c r="J546" s="10"/>
      <c r="K546" s="2"/>
      <c r="L546" s="2"/>
      <c r="M546" s="2"/>
      <c r="N546" s="3"/>
    </row>
    <row r="547" ht="15.75" customHeight="1">
      <c r="A547" s="401"/>
      <c r="B547" s="224"/>
      <c r="C547" s="224"/>
      <c r="D547" s="402"/>
      <c r="E547" s="402"/>
      <c r="F547" s="402"/>
      <c r="G547" s="224"/>
      <c r="H547" s="224"/>
      <c r="I547" s="224"/>
      <c r="J547" s="10"/>
      <c r="K547" s="2"/>
      <c r="L547" s="2"/>
      <c r="M547" s="2"/>
      <c r="N547" s="3"/>
    </row>
    <row r="548" ht="15.75" customHeight="1">
      <c r="A548" s="401"/>
      <c r="B548" s="224"/>
      <c r="C548" s="224"/>
      <c r="D548" s="402"/>
      <c r="E548" s="402"/>
      <c r="F548" s="402"/>
      <c r="G548" s="224"/>
      <c r="H548" s="224"/>
      <c r="I548" s="224"/>
      <c r="J548" s="10"/>
      <c r="K548" s="2"/>
      <c r="L548" s="2"/>
      <c r="M548" s="2"/>
      <c r="N548" s="3"/>
    </row>
    <row r="549" ht="15.75" customHeight="1">
      <c r="A549" s="401"/>
      <c r="B549" s="224"/>
      <c r="C549" s="224"/>
      <c r="D549" s="402"/>
      <c r="E549" s="402"/>
      <c r="F549" s="402"/>
      <c r="G549" s="224"/>
      <c r="H549" s="224"/>
      <c r="I549" s="224"/>
      <c r="J549" s="10"/>
      <c r="K549" s="2"/>
      <c r="L549" s="2"/>
      <c r="M549" s="2"/>
      <c r="N549" s="3"/>
    </row>
    <row r="550" ht="15.75" customHeight="1">
      <c r="A550" s="401"/>
      <c r="B550" s="224"/>
      <c r="C550" s="224"/>
      <c r="D550" s="402"/>
      <c r="E550" s="402"/>
      <c r="F550" s="402"/>
      <c r="G550" s="224"/>
      <c r="H550" s="224"/>
      <c r="I550" s="224"/>
      <c r="J550" s="10"/>
      <c r="K550" s="2"/>
      <c r="L550" s="2"/>
      <c r="M550" s="2"/>
      <c r="N550" s="3"/>
    </row>
    <row r="551" ht="15.75" customHeight="1">
      <c r="A551" s="401"/>
      <c r="B551" s="224"/>
      <c r="C551" s="224"/>
      <c r="D551" s="402"/>
      <c r="E551" s="402"/>
      <c r="F551" s="402"/>
      <c r="G551" s="224"/>
      <c r="H551" s="224"/>
      <c r="I551" s="224"/>
      <c r="J551" s="10"/>
      <c r="K551" s="2"/>
      <c r="L551" s="2"/>
      <c r="M551" s="2"/>
      <c r="N551" s="3"/>
    </row>
    <row r="552" ht="15.75" customHeight="1">
      <c r="A552" s="401"/>
      <c r="B552" s="224"/>
      <c r="C552" s="224"/>
      <c r="D552" s="402"/>
      <c r="E552" s="402"/>
      <c r="F552" s="402"/>
      <c r="G552" s="224"/>
      <c r="H552" s="224"/>
      <c r="I552" s="224"/>
      <c r="J552" s="10"/>
      <c r="K552" s="2"/>
      <c r="L552" s="2"/>
      <c r="M552" s="2"/>
      <c r="N552" s="3"/>
    </row>
    <row r="553" ht="15.75" customHeight="1">
      <c r="A553" s="401"/>
      <c r="B553" s="224"/>
      <c r="C553" s="224"/>
      <c r="D553" s="402"/>
      <c r="E553" s="402"/>
      <c r="F553" s="402"/>
      <c r="G553" s="224"/>
      <c r="H553" s="224"/>
      <c r="I553" s="224"/>
      <c r="J553" s="10"/>
      <c r="K553" s="2"/>
      <c r="L553" s="2"/>
      <c r="M553" s="2"/>
      <c r="N553" s="3"/>
    </row>
    <row r="554" ht="15.75" customHeight="1">
      <c r="A554" s="401"/>
      <c r="B554" s="224"/>
      <c r="C554" s="224"/>
      <c r="D554" s="402"/>
      <c r="E554" s="402"/>
      <c r="F554" s="402"/>
      <c r="G554" s="224"/>
      <c r="H554" s="224"/>
      <c r="I554" s="224"/>
      <c r="J554" s="10"/>
      <c r="K554" s="2"/>
      <c r="L554" s="2"/>
      <c r="M554" s="2"/>
      <c r="N554" s="3"/>
    </row>
    <row r="555" ht="15.75" customHeight="1">
      <c r="A555" s="401"/>
      <c r="B555" s="224"/>
      <c r="C555" s="224"/>
      <c r="D555" s="402"/>
      <c r="E555" s="402"/>
      <c r="F555" s="402"/>
      <c r="G555" s="224"/>
      <c r="H555" s="224"/>
      <c r="I555" s="224"/>
      <c r="J555" s="10"/>
      <c r="K555" s="2"/>
      <c r="L555" s="2"/>
      <c r="M555" s="2"/>
      <c r="N555" s="3"/>
    </row>
    <row r="556" ht="15.75" customHeight="1">
      <c r="A556" s="401"/>
      <c r="B556" s="224"/>
      <c r="C556" s="224"/>
      <c r="D556" s="402"/>
      <c r="E556" s="402"/>
      <c r="F556" s="402"/>
      <c r="G556" s="224"/>
      <c r="H556" s="224"/>
      <c r="I556" s="224"/>
      <c r="J556" s="10"/>
      <c r="K556" s="2"/>
      <c r="L556" s="2"/>
      <c r="M556" s="2"/>
      <c r="N556" s="3"/>
    </row>
    <row r="557" ht="15.75" customHeight="1">
      <c r="A557" s="401"/>
      <c r="B557" s="224"/>
      <c r="C557" s="224"/>
      <c r="D557" s="402"/>
      <c r="E557" s="402"/>
      <c r="F557" s="402"/>
      <c r="G557" s="224"/>
      <c r="H557" s="224"/>
      <c r="I557" s="224"/>
      <c r="J557" s="10"/>
      <c r="K557" s="2"/>
      <c r="L557" s="2"/>
      <c r="M557" s="2"/>
      <c r="N557" s="3"/>
    </row>
    <row r="558" ht="15.75" customHeight="1">
      <c r="A558" s="401"/>
      <c r="B558" s="224"/>
      <c r="C558" s="224"/>
      <c r="D558" s="402"/>
      <c r="E558" s="402"/>
      <c r="F558" s="402"/>
      <c r="G558" s="224"/>
      <c r="H558" s="224"/>
      <c r="I558" s="224"/>
      <c r="J558" s="10"/>
      <c r="K558" s="2"/>
      <c r="L558" s="2"/>
      <c r="M558" s="2"/>
      <c r="N558" s="3"/>
    </row>
    <row r="559" ht="15.75" customHeight="1">
      <c r="A559" s="401"/>
      <c r="B559" s="224"/>
      <c r="C559" s="224"/>
      <c r="D559" s="402"/>
      <c r="E559" s="402"/>
      <c r="F559" s="402"/>
      <c r="G559" s="224"/>
      <c r="H559" s="224"/>
      <c r="I559" s="224"/>
      <c r="J559" s="10"/>
      <c r="K559" s="2"/>
      <c r="L559" s="2"/>
      <c r="M559" s="2"/>
      <c r="N559" s="3"/>
    </row>
    <row r="560" ht="15.75" customHeight="1">
      <c r="A560" s="401"/>
      <c r="B560" s="224"/>
      <c r="C560" s="224"/>
      <c r="D560" s="402"/>
      <c r="E560" s="402"/>
      <c r="F560" s="402"/>
      <c r="G560" s="224"/>
      <c r="H560" s="224"/>
      <c r="I560" s="224"/>
      <c r="J560" s="10"/>
      <c r="K560" s="2"/>
      <c r="L560" s="2"/>
      <c r="M560" s="2"/>
      <c r="N560" s="3"/>
    </row>
    <row r="561" ht="15.75" customHeight="1">
      <c r="A561" s="401"/>
      <c r="B561" s="224"/>
      <c r="C561" s="224"/>
      <c r="D561" s="402"/>
      <c r="E561" s="402"/>
      <c r="F561" s="402"/>
      <c r="G561" s="224"/>
      <c r="H561" s="224"/>
      <c r="I561" s="224"/>
      <c r="J561" s="10"/>
      <c r="K561" s="2"/>
      <c r="L561" s="2"/>
      <c r="M561" s="2"/>
      <c r="N561" s="3"/>
    </row>
    <row r="562" ht="15.75" customHeight="1">
      <c r="A562" s="401"/>
      <c r="B562" s="224"/>
      <c r="C562" s="224"/>
      <c r="D562" s="402"/>
      <c r="E562" s="402"/>
      <c r="F562" s="402"/>
      <c r="G562" s="224"/>
      <c r="H562" s="224"/>
      <c r="I562" s="224"/>
      <c r="J562" s="10"/>
      <c r="K562" s="2"/>
      <c r="L562" s="2"/>
      <c r="M562" s="2"/>
      <c r="N562" s="3"/>
    </row>
    <row r="563" ht="15.75" customHeight="1">
      <c r="A563" s="401"/>
      <c r="B563" s="224"/>
      <c r="C563" s="224"/>
      <c r="D563" s="402"/>
      <c r="E563" s="402"/>
      <c r="F563" s="402"/>
      <c r="G563" s="224"/>
      <c r="H563" s="224"/>
      <c r="I563" s="224"/>
      <c r="J563" s="10"/>
      <c r="K563" s="2"/>
      <c r="L563" s="2"/>
      <c r="M563" s="2"/>
      <c r="N563" s="3"/>
    </row>
    <row r="564" ht="15.75" customHeight="1">
      <c r="A564" s="401"/>
      <c r="B564" s="224"/>
      <c r="C564" s="224"/>
      <c r="D564" s="402"/>
      <c r="E564" s="402"/>
      <c r="F564" s="402"/>
      <c r="G564" s="224"/>
      <c r="H564" s="224"/>
      <c r="I564" s="224"/>
      <c r="J564" s="10"/>
      <c r="K564" s="2"/>
      <c r="L564" s="2"/>
      <c r="M564" s="2"/>
      <c r="N564" s="3"/>
    </row>
    <row r="565" ht="15.75" customHeight="1">
      <c r="A565" s="401"/>
      <c r="B565" s="224"/>
      <c r="C565" s="224"/>
      <c r="D565" s="402"/>
      <c r="E565" s="415"/>
      <c r="F565" s="415"/>
      <c r="G565" s="224"/>
      <c r="H565" s="224"/>
      <c r="I565" s="224"/>
      <c r="J565" s="10"/>
      <c r="K565" s="2"/>
      <c r="L565" s="2"/>
      <c r="M565" s="2"/>
      <c r="N565" s="3"/>
    </row>
    <row r="566" ht="15.75" customHeight="1">
      <c r="A566" s="401"/>
      <c r="B566" s="224"/>
      <c r="C566" s="224"/>
      <c r="D566" s="402"/>
      <c r="E566" s="415"/>
      <c r="F566" s="415"/>
      <c r="G566" s="224"/>
      <c r="H566" s="224"/>
      <c r="I566" s="224"/>
      <c r="J566" s="10"/>
      <c r="K566" s="2"/>
      <c r="L566" s="2"/>
      <c r="M566" s="2"/>
      <c r="N566" s="3"/>
    </row>
    <row r="567" ht="15.75" customHeight="1">
      <c r="A567" s="401"/>
      <c r="B567" s="224"/>
      <c r="C567" s="224"/>
      <c r="D567" s="402"/>
      <c r="E567" s="415"/>
      <c r="F567" s="415"/>
      <c r="G567" s="224"/>
      <c r="H567" s="224"/>
      <c r="I567" s="224"/>
      <c r="J567" s="10"/>
      <c r="K567" s="2"/>
      <c r="L567" s="2"/>
      <c r="M567" s="2"/>
      <c r="N567" s="3"/>
    </row>
    <row r="568" ht="15.75" customHeight="1">
      <c r="A568" s="401"/>
      <c r="B568" s="224"/>
      <c r="C568" s="224"/>
      <c r="D568" s="402"/>
      <c r="E568" s="415"/>
      <c r="F568" s="415"/>
      <c r="G568" s="224"/>
      <c r="H568" s="224"/>
      <c r="I568" s="224"/>
      <c r="J568" s="10"/>
      <c r="K568" s="2"/>
      <c r="L568" s="2"/>
      <c r="M568" s="2"/>
      <c r="N568" s="3"/>
    </row>
    <row r="569" ht="15.75" customHeight="1">
      <c r="A569" s="401"/>
      <c r="B569" s="224"/>
      <c r="C569" s="224"/>
      <c r="D569" s="402"/>
      <c r="E569" s="415"/>
      <c r="F569" s="415"/>
      <c r="G569" s="224"/>
      <c r="H569" s="224"/>
      <c r="I569" s="224"/>
      <c r="J569" s="10"/>
      <c r="K569" s="2"/>
      <c r="L569" s="2"/>
      <c r="M569" s="2"/>
      <c r="N569" s="3"/>
    </row>
    <row r="570" ht="15.75" customHeight="1">
      <c r="A570" s="401"/>
      <c r="B570" s="224"/>
      <c r="C570" s="224"/>
      <c r="D570" s="402"/>
      <c r="E570" s="415"/>
      <c r="F570" s="415"/>
      <c r="G570" s="224"/>
      <c r="H570" s="224"/>
      <c r="I570" s="224"/>
      <c r="J570" s="10"/>
      <c r="K570" s="2"/>
      <c r="L570" s="2"/>
      <c r="M570" s="2"/>
      <c r="N570" s="3"/>
    </row>
    <row r="571" ht="15.75" customHeight="1">
      <c r="A571" s="401"/>
      <c r="B571" s="224"/>
      <c r="C571" s="224"/>
      <c r="D571" s="402"/>
      <c r="E571" s="415"/>
      <c r="F571" s="415"/>
      <c r="G571" s="224"/>
      <c r="H571" s="224"/>
      <c r="I571" s="224"/>
      <c r="J571" s="10"/>
      <c r="K571" s="2"/>
      <c r="L571" s="2"/>
      <c r="M571" s="2"/>
      <c r="N571" s="3"/>
    </row>
    <row r="572" ht="15.75" customHeight="1">
      <c r="A572" s="401"/>
      <c r="B572" s="224"/>
      <c r="C572" s="224"/>
      <c r="D572" s="402"/>
      <c r="E572" s="415"/>
      <c r="F572" s="415"/>
      <c r="G572" s="224"/>
      <c r="H572" s="224"/>
      <c r="I572" s="224"/>
      <c r="J572" s="10"/>
      <c r="K572" s="2"/>
      <c r="L572" s="2"/>
      <c r="M572" s="2"/>
      <c r="N572" s="3"/>
    </row>
    <row r="573" ht="15.75" customHeight="1">
      <c r="A573" s="401"/>
      <c r="B573" s="224"/>
      <c r="C573" s="224"/>
      <c r="D573" s="402"/>
      <c r="E573" s="415"/>
      <c r="F573" s="415"/>
      <c r="G573" s="224"/>
      <c r="H573" s="224"/>
      <c r="I573" s="224"/>
      <c r="J573" s="10"/>
      <c r="K573" s="2"/>
      <c r="L573" s="2"/>
      <c r="M573" s="2"/>
      <c r="N573" s="3"/>
    </row>
    <row r="574" ht="15.75" customHeight="1">
      <c r="A574" s="401"/>
      <c r="B574" s="224"/>
      <c r="C574" s="224"/>
      <c r="D574" s="402"/>
      <c r="E574" s="415"/>
      <c r="F574" s="415"/>
      <c r="G574" s="224"/>
      <c r="H574" s="224"/>
      <c r="I574" s="224"/>
      <c r="J574" s="10"/>
      <c r="K574" s="2"/>
      <c r="L574" s="2"/>
      <c r="M574" s="2"/>
      <c r="N574" s="3"/>
    </row>
    <row r="575" ht="15.75" customHeight="1">
      <c r="A575" s="401"/>
      <c r="B575" s="224"/>
      <c r="C575" s="224"/>
      <c r="D575" s="402"/>
      <c r="E575" s="415"/>
      <c r="F575" s="415"/>
      <c r="G575" s="224"/>
      <c r="H575" s="224"/>
      <c r="I575" s="224"/>
      <c r="J575" s="10"/>
      <c r="K575" s="2"/>
      <c r="L575" s="2"/>
      <c r="M575" s="2"/>
      <c r="N575" s="3"/>
    </row>
    <row r="576" ht="15.75" customHeight="1">
      <c r="A576" s="401"/>
      <c r="B576" s="224"/>
      <c r="C576" s="224"/>
      <c r="D576" s="402"/>
      <c r="E576" s="415"/>
      <c r="F576" s="415"/>
      <c r="G576" s="224"/>
      <c r="H576" s="224"/>
      <c r="I576" s="224"/>
      <c r="J576" s="10"/>
      <c r="K576" s="2"/>
      <c r="L576" s="2"/>
      <c r="M576" s="2"/>
      <c r="N576" s="3"/>
    </row>
    <row r="577" ht="15.75" customHeight="1">
      <c r="A577" s="401"/>
      <c r="B577" s="224"/>
      <c r="C577" s="224"/>
      <c r="D577" s="402"/>
      <c r="E577" s="415"/>
      <c r="F577" s="415"/>
      <c r="G577" s="224"/>
      <c r="H577" s="224"/>
      <c r="I577" s="224"/>
      <c r="J577" s="10"/>
      <c r="K577" s="2"/>
      <c r="L577" s="2"/>
      <c r="M577" s="2"/>
      <c r="N577" s="3"/>
    </row>
    <row r="578" ht="15.75" customHeight="1">
      <c r="A578" s="401"/>
      <c r="B578" s="224"/>
      <c r="C578" s="224"/>
      <c r="D578" s="402"/>
      <c r="E578" s="415"/>
      <c r="F578" s="415"/>
      <c r="G578" s="224"/>
      <c r="H578" s="224"/>
      <c r="I578" s="224"/>
      <c r="J578" s="10"/>
      <c r="K578" s="2"/>
      <c r="L578" s="2"/>
      <c r="M578" s="2"/>
      <c r="N578" s="3"/>
    </row>
    <row r="579" ht="15.75" customHeight="1">
      <c r="A579" s="401"/>
      <c r="B579" s="224"/>
      <c r="C579" s="224"/>
      <c r="D579" s="402"/>
      <c r="E579" s="415"/>
      <c r="F579" s="415"/>
      <c r="G579" s="224"/>
      <c r="H579" s="224"/>
      <c r="I579" s="224"/>
      <c r="J579" s="10"/>
      <c r="K579" s="2"/>
      <c r="L579" s="2"/>
      <c r="M579" s="2"/>
      <c r="N579" s="3"/>
    </row>
    <row r="580" ht="15.75" customHeight="1">
      <c r="A580" s="401"/>
      <c r="B580" s="224"/>
      <c r="C580" s="224"/>
      <c r="D580" s="402"/>
      <c r="E580" s="415"/>
      <c r="F580" s="415"/>
      <c r="G580" s="224"/>
      <c r="H580" s="224"/>
      <c r="I580" s="224"/>
      <c r="J580" s="10"/>
      <c r="K580" s="2"/>
      <c r="L580" s="2"/>
      <c r="M580" s="2"/>
      <c r="N580" s="3"/>
    </row>
    <row r="581" ht="15.75" customHeight="1">
      <c r="A581" s="401"/>
      <c r="B581" s="224"/>
      <c r="C581" s="224"/>
      <c r="D581" s="402"/>
      <c r="E581" s="415"/>
      <c r="F581" s="415"/>
      <c r="G581" s="224"/>
      <c r="H581" s="224"/>
      <c r="I581" s="224"/>
      <c r="J581" s="10"/>
      <c r="K581" s="2"/>
      <c r="L581" s="2"/>
      <c r="M581" s="2"/>
      <c r="N581" s="3"/>
    </row>
    <row r="582" ht="15.75" customHeight="1">
      <c r="A582" s="401"/>
      <c r="B582" s="224"/>
      <c r="C582" s="224"/>
      <c r="D582" s="402"/>
      <c r="E582" s="415"/>
      <c r="F582" s="415"/>
      <c r="G582" s="224"/>
      <c r="H582" s="224"/>
      <c r="I582" s="224"/>
      <c r="J582" s="10"/>
      <c r="K582" s="2"/>
      <c r="L582" s="2"/>
      <c r="M582" s="2"/>
      <c r="N582" s="3"/>
    </row>
    <row r="583" ht="15.75" customHeight="1">
      <c r="A583" s="401"/>
      <c r="B583" s="224"/>
      <c r="C583" s="224"/>
      <c r="D583" s="402"/>
      <c r="E583" s="415"/>
      <c r="F583" s="415"/>
      <c r="G583" s="224"/>
      <c r="H583" s="224"/>
      <c r="I583" s="224"/>
      <c r="J583" s="10"/>
      <c r="K583" s="2"/>
      <c r="L583" s="2"/>
      <c r="M583" s="2"/>
      <c r="N583" s="3"/>
    </row>
    <row r="584" ht="15.75" customHeight="1">
      <c r="A584" s="401"/>
      <c r="B584" s="224"/>
      <c r="C584" s="224"/>
      <c r="D584" s="402"/>
      <c r="E584" s="415"/>
      <c r="F584" s="415"/>
      <c r="G584" s="224"/>
      <c r="H584" s="224"/>
      <c r="I584" s="224"/>
      <c r="J584" s="10"/>
      <c r="K584" s="2"/>
      <c r="L584" s="2"/>
      <c r="M584" s="2"/>
      <c r="N584" s="3"/>
    </row>
    <row r="585" ht="15.75" customHeight="1">
      <c r="A585" s="401"/>
      <c r="B585" s="224"/>
      <c r="C585" s="224"/>
      <c r="D585" s="402"/>
      <c r="E585" s="415"/>
      <c r="F585" s="415"/>
      <c r="G585" s="224"/>
      <c r="H585" s="224"/>
      <c r="I585" s="224"/>
      <c r="J585" s="10"/>
      <c r="K585" s="2"/>
      <c r="L585" s="2"/>
      <c r="M585" s="2"/>
      <c r="N585" s="3"/>
    </row>
    <row r="586" ht="15.75" customHeight="1">
      <c r="A586" s="401"/>
      <c r="B586" s="224"/>
      <c r="C586" s="224"/>
      <c r="D586" s="402"/>
      <c r="E586" s="415"/>
      <c r="F586" s="415"/>
      <c r="G586" s="224"/>
      <c r="H586" s="224"/>
      <c r="I586" s="224"/>
      <c r="J586" s="10"/>
      <c r="K586" s="2"/>
      <c r="L586" s="2"/>
      <c r="M586" s="2"/>
      <c r="N586" s="3"/>
    </row>
    <row r="587" ht="15.75" customHeight="1">
      <c r="A587" s="401"/>
      <c r="B587" s="224"/>
      <c r="C587" s="224"/>
      <c r="D587" s="402"/>
      <c r="E587" s="415"/>
      <c r="F587" s="415"/>
      <c r="G587" s="224"/>
      <c r="H587" s="224"/>
      <c r="I587" s="224"/>
      <c r="J587" s="10"/>
      <c r="K587" s="2"/>
      <c r="L587" s="2"/>
      <c r="M587" s="2"/>
      <c r="N587" s="3"/>
    </row>
    <row r="588" ht="15.75" customHeight="1">
      <c r="A588" s="401"/>
      <c r="B588" s="224"/>
      <c r="C588" s="224"/>
      <c r="D588" s="402"/>
      <c r="E588" s="415"/>
      <c r="F588" s="415"/>
      <c r="G588" s="224"/>
      <c r="H588" s="224"/>
      <c r="I588" s="224"/>
      <c r="J588" s="10"/>
      <c r="K588" s="2"/>
      <c r="L588" s="2"/>
      <c r="M588" s="2"/>
      <c r="N588" s="3"/>
    </row>
    <row r="589" ht="15.75" customHeight="1">
      <c r="A589" s="401"/>
      <c r="B589" s="224"/>
      <c r="C589" s="224"/>
      <c r="D589" s="402"/>
      <c r="E589" s="415"/>
      <c r="F589" s="415"/>
      <c r="G589" s="224"/>
      <c r="H589" s="224"/>
      <c r="I589" s="224"/>
      <c r="J589" s="10"/>
      <c r="K589" s="2"/>
      <c r="L589" s="2"/>
      <c r="M589" s="2"/>
      <c r="N589" s="3"/>
    </row>
    <row r="590" ht="15.75" customHeight="1">
      <c r="A590" s="401"/>
      <c r="B590" s="224"/>
      <c r="C590" s="224"/>
      <c r="D590" s="402"/>
      <c r="E590" s="415"/>
      <c r="F590" s="415"/>
      <c r="G590" s="224"/>
      <c r="H590" s="224"/>
      <c r="I590" s="224"/>
      <c r="J590" s="10"/>
      <c r="K590" s="2"/>
      <c r="L590" s="2"/>
      <c r="M590" s="2"/>
      <c r="N590" s="3"/>
    </row>
    <row r="591" ht="15.75" customHeight="1">
      <c r="A591" s="401"/>
      <c r="B591" s="224"/>
      <c r="C591" s="224"/>
      <c r="D591" s="402"/>
      <c r="E591" s="415"/>
      <c r="F591" s="415"/>
      <c r="G591" s="224"/>
      <c r="H591" s="224"/>
      <c r="I591" s="224"/>
      <c r="J591" s="10"/>
      <c r="K591" s="2"/>
      <c r="L591" s="2"/>
      <c r="M591" s="2"/>
      <c r="N591" s="3"/>
    </row>
    <row r="592" ht="15.75" customHeight="1">
      <c r="A592" s="401"/>
      <c r="B592" s="224"/>
      <c r="C592" s="224"/>
      <c r="D592" s="402"/>
      <c r="E592" s="415"/>
      <c r="F592" s="415"/>
      <c r="G592" s="224"/>
      <c r="H592" s="224"/>
      <c r="I592" s="224"/>
      <c r="J592" s="10"/>
      <c r="K592" s="2"/>
      <c r="L592" s="2"/>
      <c r="M592" s="2"/>
      <c r="N592" s="3"/>
    </row>
    <row r="593" ht="15.75" customHeight="1">
      <c r="A593" s="401"/>
      <c r="B593" s="224"/>
      <c r="C593" s="224"/>
      <c r="D593" s="402"/>
      <c r="E593" s="415"/>
      <c r="F593" s="415"/>
      <c r="G593" s="224"/>
      <c r="H593" s="224"/>
      <c r="I593" s="224"/>
      <c r="J593" s="10"/>
      <c r="K593" s="2"/>
      <c r="L593" s="2"/>
      <c r="M593" s="2"/>
      <c r="N593" s="3"/>
    </row>
    <row r="594" ht="15.75" customHeight="1">
      <c r="A594" s="401"/>
      <c r="B594" s="224"/>
      <c r="C594" s="224"/>
      <c r="D594" s="402"/>
      <c r="E594" s="415"/>
      <c r="F594" s="415"/>
      <c r="G594" s="224"/>
      <c r="H594" s="224"/>
      <c r="I594" s="224"/>
      <c r="J594" s="10"/>
      <c r="K594" s="2"/>
      <c r="L594" s="2"/>
      <c r="M594" s="2"/>
      <c r="N594" s="3"/>
    </row>
    <row r="595" ht="15.75" customHeight="1">
      <c r="A595" s="401"/>
      <c r="B595" s="224"/>
      <c r="C595" s="224"/>
      <c r="D595" s="402"/>
      <c r="E595" s="415"/>
      <c r="F595" s="415"/>
      <c r="G595" s="224"/>
      <c r="H595" s="224"/>
      <c r="I595" s="224"/>
      <c r="J595" s="10"/>
      <c r="K595" s="2"/>
      <c r="L595" s="2"/>
      <c r="M595" s="2"/>
      <c r="N595" s="3"/>
    </row>
    <row r="596" ht="15.75" customHeight="1">
      <c r="A596" s="401"/>
      <c r="B596" s="224"/>
      <c r="C596" s="224"/>
      <c r="D596" s="402"/>
      <c r="E596" s="415"/>
      <c r="F596" s="415"/>
      <c r="G596" s="224"/>
      <c r="H596" s="224"/>
      <c r="I596" s="224"/>
      <c r="J596" s="10"/>
      <c r="K596" s="2"/>
      <c r="L596" s="2"/>
      <c r="M596" s="2"/>
      <c r="N596" s="3"/>
    </row>
    <row r="597" ht="15.75" customHeight="1">
      <c r="A597" s="401"/>
      <c r="B597" s="224"/>
      <c r="C597" s="224"/>
      <c r="D597" s="402"/>
      <c r="E597" s="415"/>
      <c r="F597" s="415"/>
      <c r="G597" s="224"/>
      <c r="H597" s="224"/>
      <c r="I597" s="224"/>
      <c r="J597" s="10"/>
      <c r="K597" s="2"/>
      <c r="L597" s="2"/>
      <c r="M597" s="2"/>
      <c r="N597" s="3"/>
    </row>
    <row r="598" ht="15.75" customHeight="1">
      <c r="A598" s="401"/>
      <c r="B598" s="224"/>
      <c r="C598" s="224"/>
      <c r="D598" s="402"/>
      <c r="E598" s="415"/>
      <c r="F598" s="415"/>
      <c r="G598" s="224"/>
      <c r="H598" s="224"/>
      <c r="I598" s="224"/>
      <c r="J598" s="10"/>
      <c r="K598" s="2"/>
      <c r="L598" s="2"/>
      <c r="M598" s="2"/>
      <c r="N598" s="3"/>
    </row>
    <row r="599" ht="15.75" customHeight="1">
      <c r="A599" s="401"/>
      <c r="B599" s="224"/>
      <c r="C599" s="224"/>
      <c r="D599" s="402"/>
      <c r="E599" s="415"/>
      <c r="F599" s="415"/>
      <c r="G599" s="224"/>
      <c r="H599" s="224"/>
      <c r="I599" s="224"/>
      <c r="J599" s="10"/>
      <c r="K599" s="2"/>
      <c r="L599" s="2"/>
      <c r="M599" s="2"/>
      <c r="N599" s="3"/>
    </row>
    <row r="600" ht="15.75" customHeight="1">
      <c r="A600" s="401"/>
      <c r="B600" s="224"/>
      <c r="C600" s="224"/>
      <c r="D600" s="402"/>
      <c r="E600" s="415"/>
      <c r="F600" s="415"/>
      <c r="G600" s="224"/>
      <c r="H600" s="224"/>
      <c r="I600" s="224"/>
      <c r="J600" s="10"/>
      <c r="K600" s="2"/>
      <c r="L600" s="2"/>
      <c r="M600" s="2"/>
      <c r="N600" s="3"/>
    </row>
    <row r="601" ht="15.75" customHeight="1">
      <c r="A601" s="401"/>
      <c r="B601" s="224"/>
      <c r="C601" s="224"/>
      <c r="D601" s="402"/>
      <c r="E601" s="415"/>
      <c r="F601" s="415"/>
      <c r="G601" s="224"/>
      <c r="H601" s="224"/>
      <c r="I601" s="224"/>
      <c r="J601" s="10"/>
      <c r="K601" s="2"/>
      <c r="L601" s="2"/>
      <c r="M601" s="2"/>
      <c r="N601" s="3"/>
    </row>
    <row r="602" ht="15.75" customHeight="1">
      <c r="A602" s="401"/>
      <c r="B602" s="224"/>
      <c r="C602" s="224"/>
      <c r="D602" s="402"/>
      <c r="E602" s="415"/>
      <c r="F602" s="415"/>
      <c r="G602" s="224"/>
      <c r="H602" s="224"/>
      <c r="I602" s="224"/>
      <c r="J602" s="10"/>
      <c r="K602" s="2"/>
      <c r="L602" s="2"/>
      <c r="M602" s="2"/>
      <c r="N602" s="3"/>
    </row>
    <row r="603" ht="15.75" customHeight="1">
      <c r="A603" s="401"/>
      <c r="B603" s="224"/>
      <c r="C603" s="224"/>
      <c r="D603" s="402"/>
      <c r="E603" s="415"/>
      <c r="F603" s="415"/>
      <c r="G603" s="224"/>
      <c r="H603" s="224"/>
      <c r="I603" s="224"/>
      <c r="J603" s="10"/>
      <c r="K603" s="2"/>
      <c r="L603" s="2"/>
      <c r="M603" s="2"/>
      <c r="N603" s="3"/>
    </row>
    <row r="604" ht="15.75" customHeight="1">
      <c r="A604" s="401"/>
      <c r="B604" s="224"/>
      <c r="C604" s="224"/>
      <c r="D604" s="402"/>
      <c r="E604" s="415"/>
      <c r="F604" s="415"/>
      <c r="G604" s="224"/>
      <c r="H604" s="224"/>
      <c r="I604" s="224"/>
      <c r="J604" s="10"/>
      <c r="K604" s="2"/>
      <c r="L604" s="2"/>
      <c r="M604" s="2"/>
      <c r="N604" s="3"/>
    </row>
    <row r="605" ht="15.75" customHeight="1">
      <c r="A605" s="401"/>
      <c r="B605" s="224"/>
      <c r="C605" s="224"/>
      <c r="D605" s="402"/>
      <c r="E605" s="415"/>
      <c r="F605" s="415"/>
      <c r="G605" s="224"/>
      <c r="H605" s="224"/>
      <c r="I605" s="224"/>
      <c r="J605" s="10"/>
      <c r="K605" s="2"/>
      <c r="L605" s="2"/>
      <c r="M605" s="2"/>
      <c r="N605" s="3"/>
    </row>
    <row r="606" ht="15.75" customHeight="1">
      <c r="A606" s="401"/>
      <c r="B606" s="224"/>
      <c r="C606" s="224"/>
      <c r="D606" s="402"/>
      <c r="E606" s="415"/>
      <c r="F606" s="415"/>
      <c r="G606" s="224"/>
      <c r="H606" s="224"/>
      <c r="I606" s="224"/>
      <c r="J606" s="10"/>
      <c r="K606" s="2"/>
      <c r="L606" s="2"/>
      <c r="M606" s="2"/>
      <c r="N606" s="3"/>
    </row>
    <row r="607" ht="15.75" customHeight="1">
      <c r="A607" s="401"/>
      <c r="B607" s="224"/>
      <c r="C607" s="224"/>
      <c r="D607" s="402"/>
      <c r="E607" s="415"/>
      <c r="F607" s="415"/>
      <c r="G607" s="224"/>
      <c r="H607" s="224"/>
      <c r="I607" s="224"/>
      <c r="J607" s="10"/>
      <c r="K607" s="2"/>
      <c r="L607" s="2"/>
      <c r="M607" s="2"/>
      <c r="N607" s="3"/>
    </row>
    <row r="608" ht="15.75" customHeight="1">
      <c r="A608" s="401"/>
      <c r="B608" s="224"/>
      <c r="C608" s="224"/>
      <c r="D608" s="402"/>
      <c r="E608" s="415"/>
      <c r="F608" s="415"/>
      <c r="G608" s="224"/>
      <c r="H608" s="224"/>
      <c r="I608" s="224"/>
      <c r="J608" s="10"/>
      <c r="K608" s="2"/>
      <c r="L608" s="2"/>
      <c r="M608" s="2"/>
      <c r="N608" s="3"/>
    </row>
    <row r="609" ht="15.75" customHeight="1">
      <c r="A609" s="401"/>
      <c r="B609" s="224"/>
      <c r="C609" s="224"/>
      <c r="D609" s="402"/>
      <c r="E609" s="415"/>
      <c r="F609" s="415"/>
      <c r="G609" s="224"/>
      <c r="H609" s="224"/>
      <c r="I609" s="224"/>
      <c r="J609" s="10"/>
      <c r="K609" s="2"/>
      <c r="L609" s="2"/>
      <c r="M609" s="2"/>
      <c r="N609" s="3"/>
    </row>
    <row r="610" ht="15.75" customHeight="1">
      <c r="A610" s="401"/>
      <c r="B610" s="224"/>
      <c r="C610" s="224"/>
      <c r="D610" s="402"/>
      <c r="E610" s="415"/>
      <c r="F610" s="415"/>
      <c r="G610" s="224"/>
      <c r="H610" s="224"/>
      <c r="I610" s="224"/>
      <c r="J610" s="10"/>
      <c r="K610" s="2"/>
      <c r="L610" s="2"/>
      <c r="M610" s="2"/>
      <c r="N610" s="3"/>
    </row>
    <row r="611" ht="15.75" customHeight="1">
      <c r="A611" s="401"/>
      <c r="B611" s="224"/>
      <c r="C611" s="224"/>
      <c r="D611" s="402"/>
      <c r="E611" s="415"/>
      <c r="F611" s="415"/>
      <c r="G611" s="224"/>
      <c r="H611" s="224"/>
      <c r="I611" s="224"/>
      <c r="J611" s="10"/>
      <c r="K611" s="2"/>
      <c r="L611" s="2"/>
      <c r="M611" s="2"/>
      <c r="N611" s="3"/>
    </row>
    <row r="612" ht="15.75" customHeight="1">
      <c r="A612" s="401"/>
      <c r="B612" s="224"/>
      <c r="C612" s="224"/>
      <c r="D612" s="402"/>
      <c r="E612" s="415"/>
      <c r="F612" s="415"/>
      <c r="G612" s="224"/>
      <c r="H612" s="224"/>
      <c r="I612" s="224"/>
      <c r="J612" s="10"/>
      <c r="K612" s="2"/>
      <c r="L612" s="2"/>
      <c r="M612" s="2"/>
      <c r="N612" s="3"/>
    </row>
    <row r="613" ht="15.75" customHeight="1">
      <c r="A613" s="401"/>
      <c r="B613" s="224"/>
      <c r="C613" s="224"/>
      <c r="D613" s="402"/>
      <c r="E613" s="415"/>
      <c r="F613" s="415"/>
      <c r="G613" s="224"/>
      <c r="H613" s="224"/>
      <c r="I613" s="224"/>
      <c r="J613" s="10"/>
      <c r="K613" s="2"/>
      <c r="L613" s="2"/>
      <c r="M613" s="2"/>
      <c r="N613" s="3"/>
    </row>
    <row r="614" ht="15.75" customHeight="1">
      <c r="A614" s="401"/>
      <c r="B614" s="224"/>
      <c r="C614" s="224"/>
      <c r="D614" s="402"/>
      <c r="E614" s="415"/>
      <c r="F614" s="415"/>
      <c r="G614" s="224"/>
      <c r="H614" s="224"/>
      <c r="I614" s="224"/>
      <c r="J614" s="10"/>
      <c r="K614" s="2"/>
      <c r="L614" s="2"/>
      <c r="M614" s="2"/>
      <c r="N614" s="3"/>
    </row>
    <row r="615" ht="15.75" customHeight="1">
      <c r="A615" s="401"/>
      <c r="B615" s="224"/>
      <c r="C615" s="224"/>
      <c r="D615" s="402"/>
      <c r="E615" s="415"/>
      <c r="F615" s="415"/>
      <c r="G615" s="224"/>
      <c r="H615" s="224"/>
      <c r="I615" s="224"/>
      <c r="J615" s="10"/>
      <c r="K615" s="2"/>
      <c r="L615" s="2"/>
      <c r="M615" s="2"/>
      <c r="N615" s="3"/>
    </row>
    <row r="616" ht="15.75" customHeight="1">
      <c r="A616" s="401"/>
      <c r="B616" s="224"/>
      <c r="C616" s="224"/>
      <c r="D616" s="402"/>
      <c r="E616" s="415"/>
      <c r="F616" s="415"/>
      <c r="G616" s="224"/>
      <c r="H616" s="224"/>
      <c r="I616" s="224"/>
      <c r="J616" s="10"/>
      <c r="K616" s="2"/>
      <c r="L616" s="2"/>
      <c r="M616" s="2"/>
      <c r="N616" s="3"/>
    </row>
    <row r="617" ht="15.75" customHeight="1">
      <c r="A617" s="401"/>
      <c r="B617" s="224"/>
      <c r="C617" s="224"/>
      <c r="D617" s="402"/>
      <c r="E617" s="415"/>
      <c r="F617" s="415"/>
      <c r="G617" s="224"/>
      <c r="H617" s="224"/>
      <c r="I617" s="224"/>
      <c r="J617" s="10"/>
      <c r="K617" s="2"/>
      <c r="L617" s="2"/>
      <c r="M617" s="2"/>
      <c r="N617" s="3"/>
    </row>
    <row r="618" ht="15.75" customHeight="1">
      <c r="A618" s="401"/>
      <c r="B618" s="224"/>
      <c r="C618" s="224"/>
      <c r="D618" s="402"/>
      <c r="E618" s="415"/>
      <c r="F618" s="415"/>
      <c r="G618" s="224"/>
      <c r="H618" s="224"/>
      <c r="I618" s="224"/>
      <c r="J618" s="10"/>
      <c r="K618" s="2"/>
      <c r="L618" s="2"/>
      <c r="M618" s="2"/>
      <c r="N618" s="3"/>
    </row>
    <row r="619" ht="15.75" customHeight="1">
      <c r="A619" s="401"/>
      <c r="B619" s="224"/>
      <c r="C619" s="224"/>
      <c r="D619" s="402"/>
      <c r="E619" s="415"/>
      <c r="F619" s="415"/>
      <c r="G619" s="224"/>
      <c r="H619" s="224"/>
      <c r="I619" s="224"/>
      <c r="J619" s="10"/>
      <c r="K619" s="2"/>
      <c r="L619" s="2"/>
      <c r="M619" s="2"/>
      <c r="N619" s="3"/>
    </row>
    <row r="620" ht="15.75" customHeight="1">
      <c r="A620" s="401"/>
      <c r="B620" s="224"/>
      <c r="C620" s="224"/>
      <c r="D620" s="402"/>
      <c r="E620" s="415"/>
      <c r="F620" s="415"/>
      <c r="G620" s="224"/>
      <c r="H620" s="224"/>
      <c r="I620" s="224"/>
      <c r="J620" s="10"/>
      <c r="K620" s="2"/>
      <c r="L620" s="2"/>
      <c r="M620" s="2"/>
      <c r="N620" s="3"/>
    </row>
    <row r="621" ht="15.75" customHeight="1">
      <c r="A621" s="401"/>
      <c r="B621" s="224"/>
      <c r="C621" s="224"/>
      <c r="D621" s="402"/>
      <c r="E621" s="415"/>
      <c r="F621" s="415"/>
      <c r="G621" s="224"/>
      <c r="H621" s="224"/>
      <c r="I621" s="224"/>
      <c r="J621" s="10"/>
      <c r="K621" s="2"/>
      <c r="L621" s="2"/>
      <c r="M621" s="2"/>
      <c r="N621" s="3"/>
    </row>
    <row r="622" ht="15.75" customHeight="1">
      <c r="A622" s="401"/>
      <c r="B622" s="224"/>
      <c r="C622" s="224"/>
      <c r="D622" s="402"/>
      <c r="E622" s="415"/>
      <c r="F622" s="415"/>
      <c r="G622" s="224"/>
      <c r="H622" s="224"/>
      <c r="I622" s="224"/>
      <c r="J622" s="10"/>
      <c r="K622" s="2"/>
      <c r="L622" s="2"/>
      <c r="M622" s="2"/>
      <c r="N622" s="3"/>
    </row>
    <row r="623" ht="15.75" customHeight="1">
      <c r="A623" s="401"/>
      <c r="B623" s="224"/>
      <c r="C623" s="224"/>
      <c r="D623" s="402"/>
      <c r="E623" s="415"/>
      <c r="F623" s="415"/>
      <c r="G623" s="224"/>
      <c r="H623" s="224"/>
      <c r="I623" s="224"/>
      <c r="J623" s="10"/>
      <c r="K623" s="2"/>
      <c r="L623" s="2"/>
      <c r="M623" s="2"/>
      <c r="N623" s="3"/>
    </row>
    <row r="624" ht="15.75" customHeight="1">
      <c r="A624" s="401"/>
      <c r="B624" s="224"/>
      <c r="C624" s="224"/>
      <c r="D624" s="402"/>
      <c r="E624" s="415"/>
      <c r="F624" s="415"/>
      <c r="G624" s="224"/>
      <c r="H624" s="224"/>
      <c r="I624" s="224"/>
      <c r="J624" s="10"/>
      <c r="K624" s="2"/>
      <c r="L624" s="2"/>
      <c r="M624" s="2"/>
      <c r="N624" s="3"/>
    </row>
    <row r="625" ht="15.75" customHeight="1">
      <c r="A625" s="401"/>
      <c r="B625" s="224"/>
      <c r="C625" s="224"/>
      <c r="D625" s="402"/>
      <c r="E625" s="415"/>
      <c r="F625" s="415"/>
      <c r="G625" s="224"/>
      <c r="H625" s="224"/>
      <c r="I625" s="224"/>
      <c r="J625" s="10"/>
      <c r="K625" s="2"/>
      <c r="L625" s="2"/>
      <c r="M625" s="2"/>
      <c r="N625" s="3"/>
    </row>
    <row r="626" ht="15.75" customHeight="1">
      <c r="A626" s="401"/>
      <c r="B626" s="224"/>
      <c r="C626" s="224"/>
      <c r="D626" s="402"/>
      <c r="E626" s="415"/>
      <c r="F626" s="415"/>
      <c r="G626" s="224"/>
      <c r="H626" s="224"/>
      <c r="I626" s="224"/>
      <c r="J626" s="10"/>
      <c r="K626" s="2"/>
      <c r="L626" s="2"/>
      <c r="M626" s="2"/>
      <c r="N626" s="3"/>
    </row>
    <row r="627" ht="15.75" customHeight="1">
      <c r="A627" s="401"/>
      <c r="B627" s="224"/>
      <c r="C627" s="224"/>
      <c r="D627" s="402"/>
      <c r="E627" s="415"/>
      <c r="F627" s="415"/>
      <c r="G627" s="224"/>
      <c r="H627" s="224"/>
      <c r="I627" s="224"/>
      <c r="J627" s="10"/>
      <c r="K627" s="2"/>
      <c r="L627" s="2"/>
      <c r="M627" s="2"/>
      <c r="N627" s="3"/>
    </row>
    <row r="628" ht="15.75" customHeight="1">
      <c r="A628" s="401"/>
      <c r="B628" s="224"/>
      <c r="C628" s="224"/>
      <c r="D628" s="402"/>
      <c r="E628" s="415"/>
      <c r="F628" s="415"/>
      <c r="G628" s="224"/>
      <c r="H628" s="224"/>
      <c r="I628" s="224"/>
      <c r="J628" s="10"/>
      <c r="K628" s="2"/>
      <c r="L628" s="2"/>
      <c r="M628" s="2"/>
      <c r="N628" s="3"/>
    </row>
    <row r="629" ht="15.75" customHeight="1">
      <c r="A629" s="401"/>
      <c r="B629" s="224"/>
      <c r="C629" s="224"/>
      <c r="D629" s="402"/>
      <c r="E629" s="415"/>
      <c r="F629" s="415"/>
      <c r="G629" s="224"/>
      <c r="H629" s="224"/>
      <c r="I629" s="224"/>
      <c r="J629" s="10"/>
      <c r="K629" s="2"/>
      <c r="L629" s="2"/>
      <c r="M629" s="2"/>
      <c r="N629" s="3"/>
    </row>
    <row r="630" ht="15.75" customHeight="1">
      <c r="A630" s="401"/>
      <c r="B630" s="224"/>
      <c r="C630" s="224"/>
      <c r="D630" s="402"/>
      <c r="E630" s="415"/>
      <c r="F630" s="415"/>
      <c r="G630" s="224"/>
      <c r="H630" s="224"/>
      <c r="I630" s="224"/>
      <c r="J630" s="10"/>
      <c r="K630" s="2"/>
      <c r="L630" s="2"/>
      <c r="M630" s="2"/>
      <c r="N630" s="3"/>
    </row>
    <row r="631" ht="15.75" customHeight="1">
      <c r="A631" s="401"/>
      <c r="B631" s="224"/>
      <c r="C631" s="224"/>
      <c r="D631" s="402"/>
      <c r="E631" s="415"/>
      <c r="F631" s="415"/>
      <c r="G631" s="224"/>
      <c r="H631" s="224"/>
      <c r="I631" s="224"/>
      <c r="J631" s="10"/>
      <c r="K631" s="2"/>
      <c r="L631" s="2"/>
      <c r="M631" s="2"/>
      <c r="N631" s="3"/>
    </row>
    <row r="632" ht="15.75" customHeight="1">
      <c r="A632" s="401"/>
      <c r="B632" s="224"/>
      <c r="C632" s="224"/>
      <c r="D632" s="402"/>
      <c r="E632" s="415"/>
      <c r="F632" s="415"/>
      <c r="G632" s="224"/>
      <c r="H632" s="224"/>
      <c r="I632" s="224"/>
      <c r="J632" s="10"/>
      <c r="K632" s="2"/>
      <c r="L632" s="2"/>
      <c r="M632" s="2"/>
      <c r="N632" s="3"/>
    </row>
    <row r="633" ht="15.75" customHeight="1">
      <c r="A633" s="401"/>
      <c r="B633" s="224"/>
      <c r="C633" s="224"/>
      <c r="D633" s="402"/>
      <c r="E633" s="415"/>
      <c r="F633" s="415"/>
      <c r="G633" s="224"/>
      <c r="H633" s="224"/>
      <c r="I633" s="224"/>
      <c r="J633" s="10"/>
      <c r="K633" s="2"/>
      <c r="L633" s="2"/>
      <c r="M633" s="2"/>
      <c r="N633" s="3"/>
    </row>
    <row r="634" ht="15.75" customHeight="1">
      <c r="A634" s="401"/>
      <c r="B634" s="224"/>
      <c r="C634" s="224"/>
      <c r="D634" s="402"/>
      <c r="E634" s="415"/>
      <c r="F634" s="415"/>
      <c r="G634" s="224"/>
      <c r="H634" s="224"/>
      <c r="I634" s="224"/>
      <c r="J634" s="10"/>
      <c r="K634" s="2"/>
      <c r="L634" s="2"/>
      <c r="M634" s="2"/>
      <c r="N634" s="3"/>
    </row>
    <row r="635" ht="15.75" customHeight="1">
      <c r="A635" s="401"/>
      <c r="B635" s="224"/>
      <c r="C635" s="224"/>
      <c r="D635" s="402"/>
      <c r="E635" s="415"/>
      <c r="F635" s="415"/>
      <c r="G635" s="224"/>
      <c r="H635" s="224"/>
      <c r="I635" s="224"/>
      <c r="J635" s="10"/>
      <c r="K635" s="2"/>
      <c r="L635" s="2"/>
      <c r="M635" s="2"/>
      <c r="N635" s="3"/>
    </row>
    <row r="636" ht="15.75" customHeight="1">
      <c r="A636" s="401"/>
      <c r="B636" s="224"/>
      <c r="C636" s="224"/>
      <c r="D636" s="402"/>
      <c r="E636" s="415"/>
      <c r="F636" s="415"/>
      <c r="G636" s="224"/>
      <c r="H636" s="224"/>
      <c r="I636" s="224"/>
      <c r="J636" s="10"/>
      <c r="K636" s="2"/>
      <c r="L636" s="2"/>
      <c r="M636" s="2"/>
      <c r="N636" s="3"/>
    </row>
    <row r="637" ht="15.75" customHeight="1">
      <c r="A637" s="401"/>
      <c r="B637" s="224"/>
      <c r="C637" s="224"/>
      <c r="D637" s="402"/>
      <c r="E637" s="415"/>
      <c r="F637" s="415"/>
      <c r="G637" s="224"/>
      <c r="H637" s="224"/>
      <c r="I637" s="224"/>
      <c r="J637" s="10"/>
      <c r="K637" s="2"/>
      <c r="L637" s="2"/>
      <c r="M637" s="2"/>
      <c r="N637" s="3"/>
    </row>
    <row r="638" ht="15.75" customHeight="1">
      <c r="A638" s="401"/>
      <c r="B638" s="224"/>
      <c r="C638" s="224"/>
      <c r="D638" s="402"/>
      <c r="E638" s="415"/>
      <c r="F638" s="415"/>
      <c r="G638" s="224"/>
      <c r="H638" s="224"/>
      <c r="I638" s="224"/>
      <c r="J638" s="10"/>
      <c r="K638" s="2"/>
      <c r="L638" s="2"/>
      <c r="M638" s="2"/>
      <c r="N638" s="3"/>
    </row>
    <row r="639" ht="15.75" customHeight="1">
      <c r="A639" s="401"/>
      <c r="B639" s="224"/>
      <c r="C639" s="224"/>
      <c r="D639" s="402"/>
      <c r="E639" s="415"/>
      <c r="F639" s="415"/>
      <c r="G639" s="224"/>
      <c r="H639" s="224"/>
      <c r="I639" s="224"/>
      <c r="J639" s="10"/>
      <c r="K639" s="2"/>
      <c r="L639" s="2"/>
      <c r="M639" s="2"/>
      <c r="N639" s="3"/>
    </row>
    <row r="640" ht="15.75" customHeight="1">
      <c r="A640" s="401"/>
      <c r="B640" s="224"/>
      <c r="C640" s="224"/>
      <c r="D640" s="402"/>
      <c r="E640" s="415"/>
      <c r="F640" s="415"/>
      <c r="G640" s="224"/>
      <c r="H640" s="224"/>
      <c r="I640" s="224"/>
      <c r="J640" s="10"/>
      <c r="K640" s="2"/>
      <c r="L640" s="2"/>
      <c r="M640" s="2"/>
      <c r="N640" s="3"/>
    </row>
    <row r="641" ht="15.75" customHeight="1">
      <c r="A641" s="401"/>
      <c r="B641" s="224"/>
      <c r="C641" s="224"/>
      <c r="D641" s="402"/>
      <c r="E641" s="415"/>
      <c r="F641" s="415"/>
      <c r="G641" s="224"/>
      <c r="H641" s="224"/>
      <c r="I641" s="224"/>
      <c r="J641" s="10"/>
      <c r="K641" s="2"/>
      <c r="L641" s="2"/>
      <c r="M641" s="2"/>
      <c r="N641" s="3"/>
    </row>
    <row r="642" ht="15.75" customHeight="1">
      <c r="A642" s="401"/>
      <c r="B642" s="224"/>
      <c r="C642" s="224"/>
      <c r="D642" s="402"/>
      <c r="E642" s="415"/>
      <c r="F642" s="415"/>
      <c r="G642" s="224"/>
      <c r="H642" s="224"/>
      <c r="I642" s="224"/>
      <c r="J642" s="10"/>
      <c r="K642" s="2"/>
      <c r="L642" s="2"/>
      <c r="M642" s="2"/>
      <c r="N642" s="3"/>
    </row>
    <row r="643" ht="15.75" customHeight="1">
      <c r="A643" s="401"/>
      <c r="B643" s="224"/>
      <c r="C643" s="224"/>
      <c r="D643" s="402"/>
      <c r="E643" s="415"/>
      <c r="F643" s="415"/>
      <c r="G643" s="224"/>
      <c r="H643" s="224"/>
      <c r="I643" s="224"/>
      <c r="J643" s="10"/>
      <c r="K643" s="2"/>
      <c r="L643" s="2"/>
      <c r="M643" s="2"/>
      <c r="N643" s="3"/>
    </row>
    <row r="644" ht="15.75" customHeight="1">
      <c r="A644" s="401"/>
      <c r="B644" s="224"/>
      <c r="C644" s="224"/>
      <c r="D644" s="402"/>
      <c r="E644" s="415"/>
      <c r="F644" s="415"/>
      <c r="G644" s="224"/>
      <c r="H644" s="224"/>
      <c r="I644" s="224"/>
      <c r="J644" s="10"/>
      <c r="K644" s="2"/>
      <c r="L644" s="2"/>
      <c r="M644" s="2"/>
      <c r="N644" s="3"/>
    </row>
    <row r="645" ht="15.75" customHeight="1">
      <c r="A645" s="401"/>
      <c r="B645" s="224"/>
      <c r="C645" s="224"/>
      <c r="D645" s="402"/>
      <c r="E645" s="415"/>
      <c r="F645" s="415"/>
      <c r="G645" s="224"/>
      <c r="H645" s="224"/>
      <c r="I645" s="224"/>
      <c r="J645" s="10"/>
      <c r="K645" s="2"/>
      <c r="L645" s="2"/>
      <c r="M645" s="2"/>
      <c r="N645" s="3"/>
    </row>
    <row r="646" ht="15.75" customHeight="1">
      <c r="A646" s="401"/>
      <c r="B646" s="224"/>
      <c r="C646" s="224"/>
      <c r="D646" s="402"/>
      <c r="E646" s="415"/>
      <c r="F646" s="415"/>
      <c r="G646" s="224"/>
      <c r="H646" s="224"/>
      <c r="I646" s="224"/>
      <c r="J646" s="10"/>
      <c r="K646" s="2"/>
      <c r="L646" s="2"/>
      <c r="M646" s="2"/>
      <c r="N646" s="3"/>
    </row>
    <row r="647" ht="15.75" customHeight="1">
      <c r="A647" s="401"/>
      <c r="B647" s="224"/>
      <c r="C647" s="224"/>
      <c r="D647" s="402"/>
      <c r="E647" s="415"/>
      <c r="F647" s="415"/>
      <c r="G647" s="224"/>
      <c r="H647" s="224"/>
      <c r="I647" s="224"/>
      <c r="J647" s="10"/>
      <c r="K647" s="2"/>
      <c r="L647" s="2"/>
      <c r="M647" s="2"/>
      <c r="N647" s="3"/>
    </row>
    <row r="648" ht="15.75" customHeight="1">
      <c r="A648" s="401"/>
      <c r="B648" s="224"/>
      <c r="C648" s="224"/>
      <c r="D648" s="402"/>
      <c r="E648" s="415"/>
      <c r="F648" s="415"/>
      <c r="G648" s="224"/>
      <c r="H648" s="224"/>
      <c r="I648" s="224"/>
      <c r="J648" s="10"/>
      <c r="K648" s="2"/>
      <c r="L648" s="2"/>
      <c r="M648" s="2"/>
      <c r="N648" s="3"/>
    </row>
    <row r="649" ht="15.75" customHeight="1">
      <c r="A649" s="401"/>
      <c r="B649" s="224"/>
      <c r="C649" s="224"/>
      <c r="D649" s="402"/>
      <c r="E649" s="415"/>
      <c r="F649" s="415"/>
      <c r="G649" s="224"/>
      <c r="H649" s="224"/>
      <c r="I649" s="224"/>
      <c r="J649" s="10"/>
      <c r="K649" s="2"/>
      <c r="L649" s="2"/>
      <c r="M649" s="2"/>
      <c r="N649" s="3"/>
    </row>
    <row r="650" ht="15.75" customHeight="1">
      <c r="A650" s="401"/>
      <c r="B650" s="224"/>
      <c r="C650" s="224"/>
      <c r="D650" s="402"/>
      <c r="E650" s="415"/>
      <c r="F650" s="415"/>
      <c r="G650" s="224"/>
      <c r="H650" s="224"/>
      <c r="I650" s="224"/>
      <c r="J650" s="10"/>
      <c r="K650" s="2"/>
      <c r="L650" s="2"/>
      <c r="M650" s="2"/>
      <c r="N650" s="3"/>
    </row>
    <row r="651" ht="15.75" customHeight="1">
      <c r="A651" s="401"/>
      <c r="B651" s="224"/>
      <c r="C651" s="224"/>
      <c r="D651" s="402"/>
      <c r="E651" s="415"/>
      <c r="F651" s="415"/>
      <c r="G651" s="224"/>
      <c r="H651" s="224"/>
      <c r="I651" s="224"/>
      <c r="J651" s="10"/>
      <c r="K651" s="2"/>
      <c r="L651" s="2"/>
      <c r="M651" s="2"/>
      <c r="N651" s="3"/>
    </row>
    <row r="652" ht="15.75" customHeight="1">
      <c r="A652" s="401"/>
      <c r="B652" s="224"/>
      <c r="C652" s="224"/>
      <c r="D652" s="402"/>
      <c r="E652" s="415"/>
      <c r="F652" s="415"/>
      <c r="G652" s="224"/>
      <c r="H652" s="224"/>
      <c r="I652" s="224"/>
      <c r="J652" s="10"/>
      <c r="K652" s="2"/>
      <c r="L652" s="2"/>
      <c r="M652" s="2"/>
      <c r="N652" s="3"/>
    </row>
    <row r="653" ht="15.75" customHeight="1">
      <c r="A653" s="401"/>
      <c r="B653" s="224"/>
      <c r="C653" s="224"/>
      <c r="D653" s="402"/>
      <c r="E653" s="415"/>
      <c r="F653" s="415"/>
      <c r="G653" s="224"/>
      <c r="H653" s="224"/>
      <c r="I653" s="224"/>
      <c r="J653" s="10"/>
      <c r="K653" s="2"/>
      <c r="L653" s="2"/>
      <c r="M653" s="2"/>
      <c r="N653" s="3"/>
    </row>
    <row r="654" ht="15.75" customHeight="1">
      <c r="A654" s="401"/>
      <c r="B654" s="224"/>
      <c r="C654" s="224"/>
      <c r="D654" s="402"/>
      <c r="E654" s="415"/>
      <c r="F654" s="415"/>
      <c r="G654" s="224"/>
      <c r="H654" s="224"/>
      <c r="I654" s="224"/>
      <c r="J654" s="10"/>
      <c r="K654" s="2"/>
      <c r="L654" s="2"/>
      <c r="M654" s="2"/>
      <c r="N654" s="3"/>
    </row>
    <row r="655" ht="15.75" customHeight="1">
      <c r="A655" s="401"/>
      <c r="B655" s="224"/>
      <c r="C655" s="224"/>
      <c r="D655" s="402"/>
      <c r="E655" s="415"/>
      <c r="F655" s="415"/>
      <c r="G655" s="224"/>
      <c r="H655" s="224"/>
      <c r="I655" s="224"/>
      <c r="J655" s="10"/>
      <c r="K655" s="2"/>
      <c r="L655" s="2"/>
      <c r="M655" s="2"/>
      <c r="N655" s="3"/>
    </row>
    <row r="656" ht="15.75" customHeight="1">
      <c r="A656" s="401"/>
      <c r="B656" s="224"/>
      <c r="C656" s="224"/>
      <c r="D656" s="402"/>
      <c r="E656" s="415"/>
      <c r="F656" s="415"/>
      <c r="G656" s="224"/>
      <c r="H656" s="224"/>
      <c r="I656" s="224"/>
      <c r="J656" s="10"/>
      <c r="K656" s="2"/>
      <c r="L656" s="2"/>
      <c r="M656" s="2"/>
      <c r="N656" s="3"/>
    </row>
    <row r="657" ht="15.75" customHeight="1">
      <c r="A657" s="401"/>
      <c r="B657" s="224"/>
      <c r="C657" s="224"/>
      <c r="D657" s="402"/>
      <c r="E657" s="415"/>
      <c r="F657" s="415"/>
      <c r="G657" s="224"/>
      <c r="H657" s="224"/>
      <c r="I657" s="224"/>
      <c r="J657" s="10"/>
      <c r="K657" s="2"/>
      <c r="L657" s="2"/>
      <c r="M657" s="2"/>
      <c r="N657" s="3"/>
    </row>
    <row r="658" ht="15.75" customHeight="1">
      <c r="A658" s="401"/>
      <c r="B658" s="224"/>
      <c r="C658" s="224"/>
      <c r="D658" s="402"/>
      <c r="E658" s="415"/>
      <c r="F658" s="415"/>
      <c r="G658" s="224"/>
      <c r="H658" s="224"/>
      <c r="I658" s="224"/>
      <c r="J658" s="10"/>
      <c r="K658" s="2"/>
      <c r="L658" s="2"/>
      <c r="M658" s="2"/>
      <c r="N658" s="3"/>
    </row>
    <row r="659" ht="15.75" customHeight="1">
      <c r="A659" s="401"/>
      <c r="B659" s="224"/>
      <c r="C659" s="224"/>
      <c r="D659" s="402"/>
      <c r="E659" s="415"/>
      <c r="F659" s="415"/>
      <c r="G659" s="224"/>
      <c r="H659" s="224"/>
      <c r="I659" s="224"/>
      <c r="J659" s="10"/>
      <c r="K659" s="2"/>
      <c r="L659" s="2"/>
      <c r="M659" s="2"/>
      <c r="N659" s="3"/>
    </row>
    <row r="660" ht="15.75" customHeight="1">
      <c r="A660" s="401"/>
      <c r="B660" s="224"/>
      <c r="C660" s="224"/>
      <c r="D660" s="402"/>
      <c r="E660" s="415"/>
      <c r="F660" s="415"/>
      <c r="G660" s="224"/>
      <c r="H660" s="224"/>
      <c r="I660" s="224"/>
      <c r="J660" s="10"/>
      <c r="K660" s="2"/>
      <c r="L660" s="2"/>
      <c r="M660" s="2"/>
      <c r="N660" s="3"/>
    </row>
    <row r="661" ht="15.75" customHeight="1">
      <c r="A661" s="401"/>
      <c r="B661" s="224"/>
      <c r="C661" s="224"/>
      <c r="D661" s="402"/>
      <c r="E661" s="415"/>
      <c r="F661" s="415"/>
      <c r="G661" s="224"/>
      <c r="H661" s="224"/>
      <c r="I661" s="224"/>
      <c r="J661" s="10"/>
      <c r="K661" s="2"/>
      <c r="L661" s="2"/>
      <c r="M661" s="2"/>
      <c r="N661" s="3"/>
    </row>
    <row r="662" ht="15.75" customHeight="1">
      <c r="A662" s="401"/>
      <c r="B662" s="224"/>
      <c r="C662" s="224"/>
      <c r="D662" s="402"/>
      <c r="E662" s="415"/>
      <c r="F662" s="415"/>
      <c r="G662" s="224"/>
      <c r="H662" s="224"/>
      <c r="I662" s="224"/>
      <c r="J662" s="10"/>
      <c r="K662" s="2"/>
      <c r="L662" s="2"/>
      <c r="M662" s="2"/>
      <c r="N662" s="3"/>
    </row>
    <row r="663" ht="15.75" customHeight="1">
      <c r="A663" s="401"/>
      <c r="B663" s="224"/>
      <c r="C663" s="224"/>
      <c r="D663" s="402"/>
      <c r="E663" s="415"/>
      <c r="F663" s="415"/>
      <c r="G663" s="224"/>
      <c r="H663" s="224"/>
      <c r="I663" s="224"/>
      <c r="J663" s="10"/>
      <c r="K663" s="2"/>
      <c r="L663" s="2"/>
      <c r="M663" s="2"/>
      <c r="N663" s="3"/>
    </row>
    <row r="664" ht="15.75" customHeight="1">
      <c r="A664" s="401"/>
      <c r="B664" s="224"/>
      <c r="C664" s="224"/>
      <c r="D664" s="402"/>
      <c r="E664" s="415"/>
      <c r="F664" s="415"/>
      <c r="G664" s="224"/>
      <c r="H664" s="224"/>
      <c r="I664" s="224"/>
      <c r="J664" s="10"/>
      <c r="K664" s="2"/>
      <c r="L664" s="2"/>
      <c r="M664" s="2"/>
      <c r="N664" s="3"/>
    </row>
    <row r="665" ht="15.75" customHeight="1">
      <c r="A665" s="401"/>
      <c r="B665" s="224"/>
      <c r="C665" s="224"/>
      <c r="D665" s="402"/>
      <c r="E665" s="415"/>
      <c r="F665" s="415"/>
      <c r="G665" s="224"/>
      <c r="H665" s="224"/>
      <c r="I665" s="224"/>
      <c r="J665" s="10"/>
      <c r="K665" s="2"/>
      <c r="L665" s="2"/>
      <c r="M665" s="2"/>
      <c r="N665" s="3"/>
    </row>
    <row r="666" ht="15.75" customHeight="1">
      <c r="A666" s="401"/>
      <c r="B666" s="224"/>
      <c r="C666" s="224"/>
      <c r="D666" s="402"/>
      <c r="E666" s="415"/>
      <c r="F666" s="415"/>
      <c r="G666" s="224"/>
      <c r="H666" s="224"/>
      <c r="I666" s="224"/>
      <c r="J666" s="10"/>
      <c r="K666" s="2"/>
      <c r="L666" s="2"/>
      <c r="M666" s="2"/>
      <c r="N666" s="3"/>
    </row>
    <row r="667" ht="15.75" customHeight="1">
      <c r="A667" s="401"/>
      <c r="B667" s="224"/>
      <c r="C667" s="224"/>
      <c r="D667" s="402"/>
      <c r="E667" s="415"/>
      <c r="F667" s="415"/>
      <c r="G667" s="224"/>
      <c r="H667" s="224"/>
      <c r="I667" s="224"/>
      <c r="J667" s="10"/>
      <c r="K667" s="2"/>
      <c r="L667" s="2"/>
      <c r="M667" s="2"/>
      <c r="N667" s="3"/>
    </row>
    <row r="668" ht="15.75" customHeight="1">
      <c r="A668" s="401"/>
      <c r="B668" s="224"/>
      <c r="C668" s="224"/>
      <c r="D668" s="402"/>
      <c r="E668" s="415"/>
      <c r="F668" s="415"/>
      <c r="G668" s="224"/>
      <c r="H668" s="224"/>
      <c r="I668" s="224"/>
      <c r="J668" s="10"/>
      <c r="K668" s="2"/>
      <c r="L668" s="2"/>
      <c r="M668" s="2"/>
      <c r="N668" s="3"/>
    </row>
    <row r="669" ht="15.75" customHeight="1">
      <c r="A669" s="401"/>
      <c r="B669" s="224"/>
      <c r="C669" s="224"/>
      <c r="D669" s="402"/>
      <c r="E669" s="415"/>
      <c r="F669" s="415"/>
      <c r="G669" s="224"/>
      <c r="H669" s="224"/>
      <c r="I669" s="224"/>
      <c r="J669" s="10"/>
      <c r="K669" s="2"/>
      <c r="L669" s="2"/>
      <c r="M669" s="2"/>
      <c r="N669" s="3"/>
    </row>
    <row r="670" ht="15.75" customHeight="1">
      <c r="A670" s="401"/>
      <c r="B670" s="224"/>
      <c r="C670" s="224"/>
      <c r="D670" s="402"/>
      <c r="E670" s="415"/>
      <c r="F670" s="415"/>
      <c r="G670" s="224"/>
      <c r="H670" s="224"/>
      <c r="I670" s="224"/>
      <c r="J670" s="10"/>
      <c r="K670" s="2"/>
      <c r="L670" s="2"/>
      <c r="M670" s="2"/>
      <c r="N670" s="3"/>
    </row>
    <row r="671" ht="15.75" customHeight="1">
      <c r="A671" s="401"/>
      <c r="B671" s="224"/>
      <c r="C671" s="224"/>
      <c r="D671" s="402"/>
      <c r="E671" s="415"/>
      <c r="F671" s="415"/>
      <c r="G671" s="224"/>
      <c r="H671" s="224"/>
      <c r="I671" s="224"/>
      <c r="J671" s="10"/>
      <c r="K671" s="2"/>
      <c r="L671" s="2"/>
      <c r="M671" s="2"/>
      <c r="N671" s="3"/>
    </row>
    <row r="672" ht="15.75" customHeight="1">
      <c r="A672" s="401"/>
      <c r="B672" s="224"/>
      <c r="C672" s="224"/>
      <c r="D672" s="402"/>
      <c r="E672" s="415"/>
      <c r="F672" s="415"/>
      <c r="G672" s="224"/>
      <c r="H672" s="224"/>
      <c r="I672" s="224"/>
      <c r="J672" s="10"/>
      <c r="K672" s="2"/>
      <c r="L672" s="2"/>
      <c r="M672" s="2"/>
      <c r="N672" s="3"/>
    </row>
    <row r="673" ht="15.75" customHeight="1">
      <c r="A673" s="401"/>
      <c r="B673" s="224"/>
      <c r="C673" s="224"/>
      <c r="D673" s="402"/>
      <c r="E673" s="415"/>
      <c r="F673" s="415"/>
      <c r="G673" s="224"/>
      <c r="H673" s="224"/>
      <c r="I673" s="224"/>
      <c r="J673" s="10"/>
      <c r="K673" s="2"/>
      <c r="L673" s="2"/>
      <c r="M673" s="2"/>
      <c r="N673" s="3"/>
    </row>
    <row r="674" ht="15.75" customHeight="1">
      <c r="A674" s="401"/>
      <c r="B674" s="224"/>
      <c r="C674" s="224"/>
      <c r="D674" s="402"/>
      <c r="E674" s="415"/>
      <c r="F674" s="415"/>
      <c r="G674" s="224"/>
      <c r="H674" s="224"/>
      <c r="I674" s="224"/>
      <c r="J674" s="10"/>
      <c r="K674" s="2"/>
      <c r="L674" s="2"/>
      <c r="M674" s="2"/>
      <c r="N674" s="3"/>
    </row>
    <row r="675" ht="15.75" customHeight="1">
      <c r="A675" s="401"/>
      <c r="B675" s="224"/>
      <c r="C675" s="224"/>
      <c r="D675" s="402"/>
      <c r="E675" s="415"/>
      <c r="F675" s="415"/>
      <c r="G675" s="224"/>
      <c r="H675" s="224"/>
      <c r="I675" s="224"/>
      <c r="J675" s="10"/>
      <c r="K675" s="2"/>
      <c r="L675" s="2"/>
      <c r="M675" s="2"/>
      <c r="N675" s="3"/>
    </row>
    <row r="676" ht="15.75" customHeight="1">
      <c r="A676" s="401"/>
      <c r="B676" s="224"/>
      <c r="C676" s="224"/>
      <c r="D676" s="402"/>
      <c r="E676" s="415"/>
      <c r="F676" s="415"/>
      <c r="G676" s="224"/>
      <c r="H676" s="224"/>
      <c r="I676" s="224"/>
      <c r="J676" s="10"/>
      <c r="K676" s="2"/>
      <c r="L676" s="2"/>
      <c r="M676" s="2"/>
      <c r="N676" s="3"/>
    </row>
    <row r="677" ht="15.75" customHeight="1">
      <c r="A677" s="401"/>
      <c r="B677" s="224"/>
      <c r="C677" s="224"/>
      <c r="D677" s="402"/>
      <c r="E677" s="415"/>
      <c r="F677" s="415"/>
      <c r="G677" s="224"/>
      <c r="H677" s="224"/>
      <c r="I677" s="224"/>
      <c r="J677" s="10"/>
      <c r="K677" s="2"/>
      <c r="L677" s="2"/>
      <c r="M677" s="2"/>
      <c r="N677" s="3"/>
    </row>
    <row r="678" ht="15.75" customHeight="1">
      <c r="A678" s="401"/>
      <c r="B678" s="224"/>
      <c r="C678" s="224"/>
      <c r="D678" s="402"/>
      <c r="E678" s="415"/>
      <c r="F678" s="415"/>
      <c r="G678" s="224"/>
      <c r="H678" s="224"/>
      <c r="I678" s="224"/>
      <c r="J678" s="10"/>
      <c r="K678" s="2"/>
      <c r="L678" s="2"/>
      <c r="M678" s="2"/>
      <c r="N678" s="3"/>
    </row>
    <row r="679" ht="15.75" customHeight="1">
      <c r="A679" s="401"/>
      <c r="B679" s="224"/>
      <c r="C679" s="224"/>
      <c r="D679" s="402"/>
      <c r="E679" s="415"/>
      <c r="F679" s="415"/>
      <c r="G679" s="224"/>
      <c r="H679" s="224"/>
      <c r="I679" s="224"/>
      <c r="J679" s="10"/>
      <c r="K679" s="2"/>
      <c r="L679" s="2"/>
      <c r="M679" s="2"/>
      <c r="N679" s="3"/>
    </row>
    <row r="680" ht="15.75" customHeight="1">
      <c r="A680" s="401"/>
      <c r="B680" s="224"/>
      <c r="C680" s="224"/>
      <c r="D680" s="402"/>
      <c r="E680" s="415"/>
      <c r="F680" s="415"/>
      <c r="G680" s="224"/>
      <c r="H680" s="224"/>
      <c r="I680" s="224"/>
      <c r="J680" s="10"/>
      <c r="K680" s="2"/>
      <c r="L680" s="2"/>
      <c r="M680" s="2"/>
      <c r="N680" s="3"/>
    </row>
    <row r="681" ht="15.75" customHeight="1">
      <c r="A681" s="401"/>
      <c r="B681" s="224"/>
      <c r="C681" s="224"/>
      <c r="D681" s="402"/>
      <c r="E681" s="415"/>
      <c r="F681" s="415"/>
      <c r="G681" s="224"/>
      <c r="H681" s="224"/>
      <c r="I681" s="224"/>
      <c r="J681" s="10"/>
      <c r="K681" s="2"/>
      <c r="L681" s="2"/>
      <c r="M681" s="2"/>
      <c r="N681" s="3"/>
    </row>
    <row r="682" ht="15.75" customHeight="1">
      <c r="A682" s="401"/>
      <c r="B682" s="224"/>
      <c r="C682" s="224"/>
      <c r="D682" s="402"/>
      <c r="E682" s="415"/>
      <c r="F682" s="415"/>
      <c r="G682" s="224"/>
      <c r="H682" s="224"/>
      <c r="I682" s="224"/>
      <c r="J682" s="10"/>
      <c r="K682" s="2"/>
      <c r="L682" s="2"/>
      <c r="M682" s="2"/>
      <c r="N682" s="3"/>
    </row>
    <row r="683" ht="15.75" customHeight="1">
      <c r="A683" s="401"/>
      <c r="B683" s="224"/>
      <c r="C683" s="224"/>
      <c r="D683" s="402"/>
      <c r="E683" s="415"/>
      <c r="F683" s="415"/>
      <c r="G683" s="224"/>
      <c r="H683" s="224"/>
      <c r="I683" s="224"/>
      <c r="J683" s="10"/>
      <c r="K683" s="2"/>
      <c r="L683" s="2"/>
      <c r="M683" s="2"/>
      <c r="N683" s="3"/>
    </row>
    <row r="684" ht="15.75" customHeight="1">
      <c r="A684" s="401"/>
      <c r="B684" s="224"/>
      <c r="C684" s="224"/>
      <c r="D684" s="402"/>
      <c r="E684" s="415"/>
      <c r="F684" s="415"/>
      <c r="G684" s="224"/>
      <c r="H684" s="224"/>
      <c r="I684" s="224"/>
      <c r="J684" s="10"/>
      <c r="K684" s="2"/>
      <c r="L684" s="2"/>
      <c r="M684" s="2"/>
      <c r="N684" s="3"/>
    </row>
    <row r="685" ht="15.75" customHeight="1">
      <c r="A685" s="401"/>
      <c r="B685" s="224"/>
      <c r="C685" s="224"/>
      <c r="D685" s="402"/>
      <c r="E685" s="415"/>
      <c r="F685" s="415"/>
      <c r="G685" s="224"/>
      <c r="H685" s="224"/>
      <c r="I685" s="224"/>
      <c r="J685" s="10"/>
      <c r="K685" s="2"/>
      <c r="L685" s="2"/>
      <c r="M685" s="2"/>
      <c r="N685" s="3"/>
    </row>
    <row r="686" ht="15.75" customHeight="1">
      <c r="A686" s="401"/>
      <c r="B686" s="224"/>
      <c r="C686" s="224"/>
      <c r="D686" s="402"/>
      <c r="E686" s="415"/>
      <c r="F686" s="415"/>
      <c r="G686" s="224"/>
      <c r="H686" s="224"/>
      <c r="I686" s="224"/>
      <c r="J686" s="10"/>
      <c r="K686" s="2"/>
      <c r="L686" s="2"/>
      <c r="M686" s="2"/>
      <c r="N686" s="3"/>
    </row>
    <row r="687" ht="15.75" customHeight="1">
      <c r="A687" s="401"/>
      <c r="B687" s="224"/>
      <c r="C687" s="224"/>
      <c r="D687" s="402"/>
      <c r="E687" s="415"/>
      <c r="F687" s="415"/>
      <c r="G687" s="224"/>
      <c r="H687" s="224"/>
      <c r="I687" s="224"/>
      <c r="J687" s="10"/>
      <c r="K687" s="2"/>
      <c r="L687" s="2"/>
      <c r="M687" s="2"/>
      <c r="N687" s="3"/>
    </row>
    <row r="688" ht="15.75" customHeight="1">
      <c r="A688" s="401"/>
      <c r="B688" s="224"/>
      <c r="C688" s="224"/>
      <c r="D688" s="402"/>
      <c r="E688" s="415"/>
      <c r="F688" s="415"/>
      <c r="G688" s="224"/>
      <c r="H688" s="224"/>
      <c r="I688" s="224"/>
      <c r="J688" s="10"/>
      <c r="K688" s="2"/>
      <c r="L688" s="2"/>
      <c r="M688" s="2"/>
      <c r="N688" s="3"/>
    </row>
    <row r="689" ht="15.75" customHeight="1">
      <c r="A689" s="401"/>
      <c r="B689" s="224"/>
      <c r="C689" s="224"/>
      <c r="D689" s="402"/>
      <c r="E689" s="415"/>
      <c r="F689" s="415"/>
      <c r="G689" s="224"/>
      <c r="H689" s="224"/>
      <c r="I689" s="224"/>
      <c r="J689" s="10"/>
      <c r="K689" s="2"/>
      <c r="L689" s="2"/>
      <c r="M689" s="2"/>
      <c r="N689" s="3"/>
    </row>
    <row r="690" ht="15.75" customHeight="1">
      <c r="A690" s="401"/>
      <c r="B690" s="224"/>
      <c r="C690" s="224"/>
      <c r="D690" s="402"/>
      <c r="E690" s="415"/>
      <c r="F690" s="415"/>
      <c r="G690" s="224"/>
      <c r="H690" s="224"/>
      <c r="I690" s="224"/>
      <c r="J690" s="10"/>
      <c r="K690" s="2"/>
      <c r="L690" s="2"/>
      <c r="M690" s="2"/>
      <c r="N690" s="3"/>
    </row>
    <row r="691" ht="15.75" customHeight="1">
      <c r="A691" s="401"/>
      <c r="B691" s="224"/>
      <c r="C691" s="224"/>
      <c r="D691" s="402"/>
      <c r="E691" s="415"/>
      <c r="F691" s="415"/>
      <c r="G691" s="224"/>
      <c r="H691" s="224"/>
      <c r="I691" s="224"/>
      <c r="J691" s="10"/>
      <c r="K691" s="2"/>
      <c r="L691" s="2"/>
      <c r="M691" s="2"/>
      <c r="N691" s="3"/>
    </row>
    <row r="692" ht="15.75" customHeight="1">
      <c r="A692" s="401"/>
      <c r="B692" s="224"/>
      <c r="C692" s="224"/>
      <c r="D692" s="402"/>
      <c r="E692" s="415"/>
      <c r="F692" s="415"/>
      <c r="G692" s="224"/>
      <c r="H692" s="224"/>
      <c r="I692" s="224"/>
      <c r="J692" s="10"/>
      <c r="K692" s="2"/>
      <c r="L692" s="2"/>
      <c r="M692" s="2"/>
      <c r="N692" s="3"/>
    </row>
    <row r="693" ht="15.75" customHeight="1">
      <c r="A693" s="401"/>
      <c r="B693" s="224"/>
      <c r="C693" s="224"/>
      <c r="D693" s="402"/>
      <c r="E693" s="415"/>
      <c r="F693" s="415"/>
      <c r="G693" s="224"/>
      <c r="H693" s="224"/>
      <c r="I693" s="224"/>
      <c r="J693" s="10"/>
      <c r="K693" s="2"/>
      <c r="L693" s="2"/>
      <c r="M693" s="2"/>
      <c r="N693" s="3"/>
    </row>
    <row r="694" ht="15.75" customHeight="1">
      <c r="A694" s="401"/>
      <c r="B694" s="224"/>
      <c r="C694" s="224"/>
      <c r="D694" s="402"/>
      <c r="E694" s="415"/>
      <c r="F694" s="415"/>
      <c r="G694" s="224"/>
      <c r="H694" s="224"/>
      <c r="I694" s="224"/>
      <c r="J694" s="10"/>
      <c r="K694" s="2"/>
      <c r="L694" s="2"/>
      <c r="M694" s="2"/>
      <c r="N694" s="3"/>
    </row>
    <row r="695" ht="15.75" customHeight="1">
      <c r="A695" s="401"/>
      <c r="B695" s="224"/>
      <c r="C695" s="224"/>
      <c r="D695" s="402"/>
      <c r="E695" s="415"/>
      <c r="F695" s="415"/>
      <c r="G695" s="224"/>
      <c r="H695" s="224"/>
      <c r="I695" s="224"/>
      <c r="J695" s="10"/>
      <c r="K695" s="2"/>
      <c r="L695" s="2"/>
      <c r="M695" s="2"/>
      <c r="N695" s="3"/>
    </row>
    <row r="696" ht="15.75" customHeight="1">
      <c r="A696" s="401"/>
      <c r="B696" s="224"/>
      <c r="C696" s="224"/>
      <c r="D696" s="402"/>
      <c r="E696" s="415"/>
      <c r="F696" s="415"/>
      <c r="G696" s="224"/>
      <c r="H696" s="224"/>
      <c r="I696" s="224"/>
      <c r="J696" s="10"/>
      <c r="K696" s="2"/>
      <c r="L696" s="2"/>
      <c r="M696" s="2"/>
      <c r="N696" s="3"/>
    </row>
    <row r="697" ht="15.75" customHeight="1">
      <c r="A697" s="401"/>
      <c r="B697" s="224"/>
      <c r="C697" s="224"/>
      <c r="D697" s="402"/>
      <c r="E697" s="415"/>
      <c r="F697" s="415"/>
      <c r="G697" s="224"/>
      <c r="H697" s="224"/>
      <c r="I697" s="224"/>
      <c r="J697" s="10"/>
      <c r="K697" s="2"/>
      <c r="L697" s="2"/>
      <c r="M697" s="2"/>
      <c r="N697" s="3"/>
    </row>
    <row r="698" ht="15.75" customHeight="1">
      <c r="A698" s="401"/>
      <c r="B698" s="224"/>
      <c r="C698" s="224"/>
      <c r="D698" s="402"/>
      <c r="E698" s="415"/>
      <c r="F698" s="415"/>
      <c r="G698" s="224"/>
      <c r="H698" s="224"/>
      <c r="I698" s="224"/>
      <c r="J698" s="10"/>
      <c r="K698" s="2"/>
      <c r="L698" s="2"/>
      <c r="M698" s="2"/>
      <c r="N698" s="3"/>
    </row>
    <row r="699" ht="15.75" customHeight="1">
      <c r="A699" s="401"/>
      <c r="B699" s="224"/>
      <c r="C699" s="224"/>
      <c r="D699" s="402"/>
      <c r="E699" s="415"/>
      <c r="F699" s="415"/>
      <c r="G699" s="224"/>
      <c r="H699" s="224"/>
      <c r="I699" s="224"/>
      <c r="J699" s="10"/>
      <c r="K699" s="2"/>
      <c r="L699" s="2"/>
      <c r="M699" s="2"/>
      <c r="N699" s="3"/>
    </row>
    <row r="700" ht="15.75" customHeight="1">
      <c r="A700" s="401"/>
      <c r="B700" s="224"/>
      <c r="C700" s="224"/>
      <c r="D700" s="402"/>
      <c r="E700" s="415"/>
      <c r="F700" s="415"/>
      <c r="G700" s="224"/>
      <c r="H700" s="224"/>
      <c r="I700" s="224"/>
      <c r="J700" s="10"/>
      <c r="K700" s="2"/>
      <c r="L700" s="2"/>
      <c r="M700" s="2"/>
      <c r="N700" s="3"/>
    </row>
    <row r="701" ht="15.75" customHeight="1">
      <c r="A701" s="401"/>
      <c r="B701" s="224"/>
      <c r="C701" s="224"/>
      <c r="D701" s="402"/>
      <c r="E701" s="415"/>
      <c r="F701" s="415"/>
      <c r="G701" s="224"/>
      <c r="H701" s="224"/>
      <c r="I701" s="224"/>
      <c r="J701" s="10"/>
      <c r="K701" s="2"/>
      <c r="L701" s="2"/>
      <c r="M701" s="2"/>
      <c r="N701" s="3"/>
    </row>
    <row r="702" ht="15.75" customHeight="1">
      <c r="A702" s="401"/>
      <c r="B702" s="224"/>
      <c r="C702" s="224"/>
      <c r="D702" s="402"/>
      <c r="E702" s="415"/>
      <c r="F702" s="415"/>
      <c r="G702" s="224"/>
      <c r="H702" s="224"/>
      <c r="I702" s="224"/>
      <c r="J702" s="10"/>
      <c r="K702" s="2"/>
      <c r="L702" s="2"/>
      <c r="M702" s="2"/>
      <c r="N702" s="3"/>
    </row>
    <row r="703" ht="15.75" customHeight="1">
      <c r="A703" s="401"/>
      <c r="B703" s="224"/>
      <c r="C703" s="224"/>
      <c r="D703" s="402"/>
      <c r="E703" s="415"/>
      <c r="F703" s="415"/>
      <c r="G703" s="224"/>
      <c r="H703" s="224"/>
      <c r="I703" s="224"/>
      <c r="J703" s="10"/>
      <c r="K703" s="2"/>
      <c r="L703" s="2"/>
      <c r="M703" s="2"/>
      <c r="N703" s="3"/>
    </row>
    <row r="704" ht="15.75" customHeight="1">
      <c r="A704" s="401"/>
      <c r="B704" s="224"/>
      <c r="C704" s="224"/>
      <c r="D704" s="402"/>
      <c r="E704" s="415"/>
      <c r="F704" s="415"/>
      <c r="G704" s="224"/>
      <c r="H704" s="224"/>
      <c r="I704" s="224"/>
      <c r="J704" s="10"/>
      <c r="K704" s="2"/>
      <c r="L704" s="2"/>
      <c r="M704" s="2"/>
      <c r="N704" s="3"/>
    </row>
    <row r="705" ht="15.75" customHeight="1">
      <c r="A705" s="401"/>
      <c r="B705" s="224"/>
      <c r="C705" s="224"/>
      <c r="D705" s="402"/>
      <c r="E705" s="415"/>
      <c r="F705" s="415"/>
      <c r="G705" s="224"/>
      <c r="H705" s="224"/>
      <c r="I705" s="224"/>
      <c r="J705" s="10"/>
      <c r="K705" s="2"/>
      <c r="L705" s="2"/>
      <c r="M705" s="2"/>
      <c r="N705" s="3"/>
    </row>
    <row r="706" ht="15.75" customHeight="1">
      <c r="A706" s="401"/>
      <c r="B706" s="224"/>
      <c r="C706" s="224"/>
      <c r="D706" s="402"/>
      <c r="E706" s="415"/>
      <c r="F706" s="415"/>
      <c r="G706" s="224"/>
      <c r="H706" s="224"/>
      <c r="I706" s="224"/>
      <c r="J706" s="10"/>
      <c r="K706" s="2"/>
      <c r="L706" s="2"/>
      <c r="M706" s="2"/>
      <c r="N706" s="3"/>
    </row>
    <row r="707" ht="15.75" customHeight="1">
      <c r="A707" s="401"/>
      <c r="B707" s="224"/>
      <c r="C707" s="224"/>
      <c r="D707" s="402"/>
      <c r="E707" s="415"/>
      <c r="F707" s="415"/>
      <c r="G707" s="224"/>
      <c r="H707" s="224"/>
      <c r="I707" s="224"/>
      <c r="J707" s="10"/>
      <c r="K707" s="2"/>
      <c r="L707" s="2"/>
      <c r="M707" s="2"/>
      <c r="N707" s="3"/>
    </row>
    <row r="708" ht="15.75" customHeight="1">
      <c r="A708" s="401"/>
      <c r="B708" s="224"/>
      <c r="C708" s="224"/>
      <c r="D708" s="402"/>
      <c r="E708" s="415"/>
      <c r="F708" s="415"/>
      <c r="G708" s="224"/>
      <c r="H708" s="224"/>
      <c r="I708" s="224"/>
      <c r="J708" s="10"/>
      <c r="K708" s="2"/>
      <c r="L708" s="2"/>
      <c r="M708" s="2"/>
      <c r="N708" s="3"/>
    </row>
    <row r="709" ht="15.75" customHeight="1">
      <c r="A709" s="401"/>
      <c r="B709" s="224"/>
      <c r="C709" s="224"/>
      <c r="D709" s="402"/>
      <c r="E709" s="415"/>
      <c r="F709" s="415"/>
      <c r="G709" s="224"/>
      <c r="H709" s="224"/>
      <c r="I709" s="224"/>
      <c r="J709" s="10"/>
      <c r="K709" s="2"/>
      <c r="L709" s="2"/>
      <c r="M709" s="2"/>
      <c r="N709" s="3"/>
    </row>
    <row r="710" ht="15.75" customHeight="1">
      <c r="A710" s="401"/>
      <c r="B710" s="224"/>
      <c r="C710" s="224"/>
      <c r="D710" s="402"/>
      <c r="E710" s="415"/>
      <c r="F710" s="415"/>
      <c r="G710" s="224"/>
      <c r="H710" s="224"/>
      <c r="I710" s="224"/>
      <c r="J710" s="10"/>
      <c r="K710" s="2"/>
      <c r="L710" s="2"/>
      <c r="M710" s="2"/>
      <c r="N710" s="3"/>
    </row>
    <row r="711" ht="15.75" customHeight="1">
      <c r="A711" s="401"/>
      <c r="B711" s="224"/>
      <c r="C711" s="224"/>
      <c r="D711" s="402"/>
      <c r="E711" s="415"/>
      <c r="F711" s="415"/>
      <c r="G711" s="224"/>
      <c r="H711" s="224"/>
      <c r="I711" s="224"/>
      <c r="J711" s="10"/>
      <c r="K711" s="2"/>
      <c r="L711" s="2"/>
      <c r="M711" s="2"/>
      <c r="N711" s="3"/>
    </row>
    <row r="712" ht="15.75" customHeight="1">
      <c r="A712" s="401"/>
      <c r="B712" s="224"/>
      <c r="C712" s="224"/>
      <c r="D712" s="402"/>
      <c r="E712" s="415"/>
      <c r="F712" s="415"/>
      <c r="G712" s="224"/>
      <c r="H712" s="224"/>
      <c r="I712" s="224"/>
      <c r="J712" s="10"/>
      <c r="K712" s="2"/>
      <c r="L712" s="2"/>
      <c r="M712" s="2"/>
      <c r="N712" s="3"/>
    </row>
    <row r="713" ht="15.75" customHeight="1">
      <c r="A713" s="401"/>
      <c r="B713" s="224"/>
      <c r="C713" s="224"/>
      <c r="D713" s="402"/>
      <c r="E713" s="415"/>
      <c r="F713" s="415"/>
      <c r="G713" s="224"/>
      <c r="H713" s="224"/>
      <c r="I713" s="224"/>
      <c r="J713" s="10"/>
      <c r="K713" s="2"/>
      <c r="L713" s="2"/>
      <c r="M713" s="2"/>
      <c r="N713" s="3"/>
    </row>
    <row r="714" ht="15.75" customHeight="1">
      <c r="A714" s="401"/>
      <c r="B714" s="224"/>
      <c r="C714" s="224"/>
      <c r="D714" s="402"/>
      <c r="E714" s="415"/>
      <c r="F714" s="415"/>
      <c r="G714" s="224"/>
      <c r="H714" s="224"/>
      <c r="I714" s="224"/>
      <c r="J714" s="10"/>
      <c r="K714" s="2"/>
      <c r="L714" s="2"/>
      <c r="M714" s="2"/>
      <c r="N714" s="3"/>
    </row>
    <row r="715" ht="15.75" customHeight="1">
      <c r="A715" s="401"/>
      <c r="B715" s="224"/>
      <c r="C715" s="224"/>
      <c r="D715" s="402"/>
      <c r="E715" s="415"/>
      <c r="F715" s="415"/>
      <c r="G715" s="224"/>
      <c r="H715" s="224"/>
      <c r="I715" s="224"/>
      <c r="J715" s="10"/>
      <c r="K715" s="2"/>
      <c r="L715" s="2"/>
      <c r="M715" s="2"/>
      <c r="N715" s="3"/>
    </row>
    <row r="716" ht="15.75" customHeight="1">
      <c r="A716" s="401"/>
      <c r="B716" s="224"/>
      <c r="C716" s="224"/>
      <c r="D716" s="402"/>
      <c r="E716" s="415"/>
      <c r="F716" s="415"/>
      <c r="G716" s="224"/>
      <c r="H716" s="224"/>
      <c r="I716" s="224"/>
      <c r="J716" s="10"/>
      <c r="K716" s="2"/>
      <c r="L716" s="2"/>
      <c r="M716" s="2"/>
      <c r="N716" s="3"/>
    </row>
    <row r="717" ht="15.75" customHeight="1">
      <c r="A717" s="401"/>
      <c r="B717" s="224"/>
      <c r="C717" s="224"/>
      <c r="D717" s="402"/>
      <c r="E717" s="415"/>
      <c r="F717" s="415"/>
      <c r="G717" s="224"/>
      <c r="H717" s="224"/>
      <c r="I717" s="224"/>
      <c r="J717" s="10"/>
      <c r="K717" s="2"/>
      <c r="L717" s="2"/>
      <c r="M717" s="2"/>
      <c r="N717" s="3"/>
    </row>
    <row r="718" ht="15.75" customHeight="1">
      <c r="A718" s="401"/>
      <c r="B718" s="224"/>
      <c r="C718" s="224"/>
      <c r="D718" s="402"/>
      <c r="E718" s="415"/>
      <c r="F718" s="415"/>
      <c r="G718" s="224"/>
      <c r="H718" s="224"/>
      <c r="I718" s="224"/>
      <c r="J718" s="10"/>
      <c r="K718" s="2"/>
      <c r="L718" s="2"/>
      <c r="M718" s="2"/>
      <c r="N718" s="3"/>
    </row>
    <row r="719" ht="15.75" customHeight="1">
      <c r="A719" s="401"/>
      <c r="B719" s="224"/>
      <c r="C719" s="224"/>
      <c r="D719" s="402"/>
      <c r="E719" s="415"/>
      <c r="F719" s="415"/>
      <c r="G719" s="224"/>
      <c r="H719" s="224"/>
      <c r="I719" s="224"/>
      <c r="J719" s="10"/>
      <c r="K719" s="2"/>
      <c r="L719" s="2"/>
      <c r="M719" s="2"/>
      <c r="N719" s="3"/>
    </row>
    <row r="720" ht="15.75" customHeight="1">
      <c r="A720" s="401"/>
      <c r="B720" s="224"/>
      <c r="C720" s="224"/>
      <c r="D720" s="402"/>
      <c r="E720" s="415"/>
      <c r="F720" s="415"/>
      <c r="G720" s="224"/>
      <c r="H720" s="224"/>
      <c r="I720" s="224"/>
      <c r="J720" s="10"/>
      <c r="K720" s="2"/>
      <c r="L720" s="2"/>
      <c r="M720" s="2"/>
      <c r="N720" s="3"/>
    </row>
    <row r="721" ht="15.75" customHeight="1">
      <c r="A721" s="401"/>
      <c r="B721" s="224"/>
      <c r="C721" s="224"/>
      <c r="D721" s="402"/>
      <c r="E721" s="415"/>
      <c r="F721" s="415"/>
      <c r="G721" s="224"/>
      <c r="H721" s="224"/>
      <c r="I721" s="224"/>
      <c r="J721" s="10"/>
      <c r="K721" s="2"/>
      <c r="L721" s="2"/>
      <c r="M721" s="2"/>
      <c r="N721" s="3"/>
    </row>
    <row r="722" ht="15.75" customHeight="1">
      <c r="A722" s="401"/>
      <c r="B722" s="224"/>
      <c r="C722" s="224"/>
      <c r="D722" s="402"/>
      <c r="E722" s="415"/>
      <c r="F722" s="415"/>
      <c r="G722" s="224"/>
      <c r="H722" s="224"/>
      <c r="I722" s="224"/>
      <c r="J722" s="10"/>
      <c r="K722" s="2"/>
      <c r="L722" s="2"/>
      <c r="M722" s="2"/>
      <c r="N722" s="3"/>
    </row>
    <row r="723" ht="15.75" customHeight="1">
      <c r="A723" s="401"/>
      <c r="B723" s="224"/>
      <c r="C723" s="224"/>
      <c r="D723" s="402"/>
      <c r="E723" s="415"/>
      <c r="F723" s="415"/>
      <c r="G723" s="224"/>
      <c r="H723" s="224"/>
      <c r="I723" s="224"/>
      <c r="J723" s="10"/>
      <c r="K723" s="2"/>
      <c r="L723" s="2"/>
      <c r="M723" s="2"/>
      <c r="N723" s="3"/>
    </row>
    <row r="724" ht="15.75" customHeight="1">
      <c r="A724" s="401"/>
      <c r="B724" s="224"/>
      <c r="C724" s="224"/>
      <c r="D724" s="402"/>
      <c r="E724" s="415"/>
      <c r="F724" s="415"/>
      <c r="G724" s="224"/>
      <c r="H724" s="224"/>
      <c r="I724" s="224"/>
      <c r="J724" s="10"/>
      <c r="K724" s="2"/>
      <c r="L724" s="2"/>
      <c r="M724" s="2"/>
      <c r="N724" s="3"/>
    </row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">
    <mergeCell ref="A1:J1"/>
    <mergeCell ref="A92:A108"/>
    <mergeCell ref="A109:A123"/>
    <mergeCell ref="A124:A138"/>
    <mergeCell ref="A139:A155"/>
    <mergeCell ref="A156:A170"/>
    <mergeCell ref="A171:A185"/>
    <mergeCell ref="A187:A197"/>
    <mergeCell ref="A198:A211"/>
    <mergeCell ref="A212:A230"/>
    <mergeCell ref="A231:A247"/>
    <mergeCell ref="A248:A267"/>
    <mergeCell ref="A268:A283"/>
    <mergeCell ref="A284:A300"/>
    <mergeCell ref="A436:A448"/>
    <mergeCell ref="A449:A465"/>
    <mergeCell ref="A466:A483"/>
    <mergeCell ref="A484:A500"/>
    <mergeCell ref="A501:A518"/>
    <mergeCell ref="A301:A320"/>
    <mergeCell ref="A321:A340"/>
    <mergeCell ref="A341:A357"/>
    <mergeCell ref="A358:A379"/>
    <mergeCell ref="A380:A399"/>
    <mergeCell ref="A400:A418"/>
    <mergeCell ref="A419:A435"/>
  </mergeCells>
  <printOptions gridLines="1" horizontalCentered="1"/>
  <pageMargins bottom="0.75" footer="0.0" header="0.0" left="0.7" right="0.7" top="0.75"/>
  <pageSetup fitToHeight="0" paperSize="9" cellComments="atEnd" orientation="landscape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0.88"/>
    <col customWidth="1" min="2" max="2" width="28.25"/>
    <col customWidth="1" min="3" max="3" width="12.5"/>
    <col customWidth="1" min="4" max="4" width="11.63"/>
    <col customWidth="1" min="5" max="5" width="12.75"/>
    <col customWidth="1" min="6" max="6" width="14.25"/>
    <col customWidth="1" min="7" max="7" width="34.75"/>
    <col customWidth="1" min="8" max="8" width="19.13"/>
    <col customWidth="1" min="9" max="9" width="17.63"/>
    <col customWidth="1" min="10" max="10" width="46.0"/>
    <col customWidth="1" min="11" max="11" width="18.63"/>
    <col customWidth="1" min="12" max="12" width="15.25"/>
    <col customWidth="1" min="13" max="13" width="16.63"/>
    <col customWidth="1" min="14" max="14" width="15.88"/>
  </cols>
  <sheetData>
    <row r="1">
      <c r="A1" s="1" t="s">
        <v>220</v>
      </c>
      <c r="K1" s="416"/>
      <c r="L1" s="416"/>
      <c r="M1" s="416"/>
      <c r="N1" s="417"/>
    </row>
    <row r="2">
      <c r="A2" s="4"/>
      <c r="B2" s="5"/>
      <c r="C2" s="6"/>
      <c r="D2" s="7"/>
      <c r="E2" s="8"/>
      <c r="F2" s="8"/>
      <c r="G2" s="5"/>
      <c r="H2" s="9"/>
      <c r="I2" s="9"/>
      <c r="J2" s="10"/>
      <c r="K2" s="416"/>
      <c r="L2" s="416"/>
      <c r="M2" s="416"/>
      <c r="N2" s="417"/>
    </row>
    <row r="3">
      <c r="A3" s="418" t="s">
        <v>1</v>
      </c>
      <c r="B3" s="12" t="s">
        <v>2</v>
      </c>
      <c r="C3" s="13" t="s">
        <v>3</v>
      </c>
      <c r="D3" s="14" t="s">
        <v>4</v>
      </c>
      <c r="E3" s="13" t="s">
        <v>5</v>
      </c>
      <c r="F3" s="13" t="s">
        <v>6</v>
      </c>
      <c r="G3" s="12" t="s">
        <v>7</v>
      </c>
      <c r="H3" s="15" t="s">
        <v>8</v>
      </c>
      <c r="I3" s="16" t="s">
        <v>9</v>
      </c>
      <c r="J3" s="17" t="s">
        <v>10</v>
      </c>
      <c r="K3" s="419" t="s">
        <v>11</v>
      </c>
      <c r="L3" s="420" t="s">
        <v>12</v>
      </c>
      <c r="M3" s="421" t="s">
        <v>13</v>
      </c>
      <c r="N3" s="422" t="s">
        <v>14</v>
      </c>
    </row>
    <row r="4">
      <c r="A4" s="22"/>
      <c r="B4" s="331">
        <v>55117.0</v>
      </c>
      <c r="C4" s="259">
        <v>2.0</v>
      </c>
      <c r="D4" s="291">
        <v>0.2708333333333333</v>
      </c>
      <c r="E4" s="290">
        <v>0.2708333333333333</v>
      </c>
      <c r="F4" s="291">
        <v>0.6805555555555556</v>
      </c>
      <c r="G4" s="166" t="s">
        <v>75</v>
      </c>
      <c r="H4" s="292">
        <v>77.0</v>
      </c>
      <c r="I4" s="336">
        <v>-635.17</v>
      </c>
      <c r="J4" s="31"/>
      <c r="K4" s="423"/>
      <c r="L4" s="424"/>
      <c r="M4" s="424"/>
      <c r="N4" s="425"/>
    </row>
    <row r="5">
      <c r="A5" s="35"/>
      <c r="B5" s="36">
        <v>52660.0</v>
      </c>
      <c r="C5" s="24">
        <v>6.0</v>
      </c>
      <c r="D5" s="37">
        <v>0.3090277777777778</v>
      </c>
      <c r="E5" s="27"/>
      <c r="F5" s="27"/>
      <c r="G5" s="28" t="s">
        <v>115</v>
      </c>
      <c r="H5" s="29">
        <v>310.0</v>
      </c>
      <c r="I5" s="29">
        <f t="shared" ref="I5:I9" si="1">I4+H4</f>
        <v>-558.17</v>
      </c>
      <c r="J5" s="38"/>
      <c r="K5" s="423"/>
      <c r="L5" s="424"/>
      <c r="M5" s="424"/>
      <c r="N5" s="425"/>
    </row>
    <row r="6">
      <c r="A6" s="35"/>
      <c r="B6" s="36">
        <v>50317.0</v>
      </c>
      <c r="C6" s="24">
        <v>2.0</v>
      </c>
      <c r="D6" s="26">
        <v>0.4166666666666667</v>
      </c>
      <c r="E6" s="27"/>
      <c r="F6" s="27"/>
      <c r="G6" s="28" t="s">
        <v>147</v>
      </c>
      <c r="H6" s="29">
        <v>77.0</v>
      </c>
      <c r="I6" s="29">
        <f t="shared" si="1"/>
        <v>-248.17</v>
      </c>
      <c r="J6" s="39"/>
      <c r="K6" s="426"/>
      <c r="L6" s="427"/>
      <c r="M6" s="424"/>
      <c r="N6" s="425"/>
    </row>
    <row r="7">
      <c r="A7" s="35"/>
      <c r="B7" s="42">
        <v>56328.0</v>
      </c>
      <c r="C7" s="24">
        <v>3.0</v>
      </c>
      <c r="D7" s="27">
        <v>0.4375</v>
      </c>
      <c r="E7" s="27"/>
      <c r="F7" s="27"/>
      <c r="G7" s="28" t="s">
        <v>115</v>
      </c>
      <c r="H7" s="29">
        <v>77.0</v>
      </c>
      <c r="I7" s="29">
        <f t="shared" si="1"/>
        <v>-171.17</v>
      </c>
      <c r="J7" s="249"/>
      <c r="K7" s="426"/>
      <c r="L7" s="427"/>
      <c r="M7" s="424"/>
      <c r="N7" s="425"/>
    </row>
    <row r="8">
      <c r="A8" s="35"/>
      <c r="B8" s="36">
        <v>51695.0</v>
      </c>
      <c r="C8" s="24">
        <v>2.0</v>
      </c>
      <c r="D8" s="27">
        <v>0.5277777777777778</v>
      </c>
      <c r="E8" s="27"/>
      <c r="F8" s="27"/>
      <c r="G8" s="28" t="s">
        <v>65</v>
      </c>
      <c r="H8" s="29">
        <v>103.0</v>
      </c>
      <c r="I8" s="29">
        <f t="shared" si="1"/>
        <v>-94.17</v>
      </c>
      <c r="J8" s="39">
        <v>1.0</v>
      </c>
      <c r="K8" s="426"/>
      <c r="L8" s="427"/>
      <c r="M8" s="424"/>
      <c r="N8" s="425"/>
    </row>
    <row r="9">
      <c r="A9" s="35"/>
      <c r="B9" s="36"/>
      <c r="C9" s="24"/>
      <c r="D9" s="27"/>
      <c r="E9" s="27"/>
      <c r="F9" s="27"/>
      <c r="G9" s="28"/>
      <c r="H9" s="116">
        <f>SUM(H4:H8)</f>
        <v>644</v>
      </c>
      <c r="I9" s="428">
        <f t="shared" si="1"/>
        <v>8.83</v>
      </c>
      <c r="J9" s="39"/>
      <c r="K9" s="429">
        <f t="shared" ref="K9:L9" si="2">H9</f>
        <v>644</v>
      </c>
      <c r="L9" s="430">
        <f t="shared" si="2"/>
        <v>8.83</v>
      </c>
      <c r="M9" s="424"/>
      <c r="N9" s="425"/>
    </row>
    <row r="10">
      <c r="A10" s="35">
        <v>45870.0</v>
      </c>
      <c r="B10" s="36"/>
      <c r="C10" s="24"/>
      <c r="D10" s="27"/>
      <c r="E10" s="27"/>
      <c r="F10" s="27"/>
      <c r="G10" s="28"/>
      <c r="H10" s="116"/>
      <c r="I10" s="29"/>
      <c r="J10" s="39"/>
      <c r="K10" s="426"/>
      <c r="L10" s="427"/>
      <c r="M10" s="424"/>
      <c r="N10" s="425"/>
    </row>
    <row r="11">
      <c r="A11" s="35"/>
      <c r="B11" s="36"/>
      <c r="C11" s="24"/>
      <c r="D11" s="27"/>
      <c r="E11" s="27"/>
      <c r="F11" s="27"/>
      <c r="G11" s="28"/>
      <c r="H11" s="29"/>
      <c r="I11" s="45"/>
      <c r="J11" s="38"/>
      <c r="K11" s="423"/>
      <c r="L11" s="424"/>
      <c r="M11" s="424"/>
      <c r="N11" s="425"/>
    </row>
    <row r="12">
      <c r="A12" s="35"/>
      <c r="B12" s="36">
        <v>56634.0</v>
      </c>
      <c r="C12" s="24">
        <v>2.0</v>
      </c>
      <c r="D12" s="27">
        <v>0.2881944444444444</v>
      </c>
      <c r="E12" s="27">
        <v>0.2881944444444444</v>
      </c>
      <c r="F12" s="431">
        <v>0.8333333333333334</v>
      </c>
      <c r="G12" s="28" t="s">
        <v>221</v>
      </c>
      <c r="H12" s="29">
        <v>310.0</v>
      </c>
      <c r="I12" s="29">
        <v>-635.17</v>
      </c>
      <c r="J12" s="432" t="s">
        <v>222</v>
      </c>
      <c r="K12" s="423"/>
      <c r="L12" s="424"/>
      <c r="M12" s="424"/>
      <c r="N12" s="425"/>
    </row>
    <row r="13">
      <c r="A13" s="35"/>
      <c r="B13" s="36">
        <v>49936.0</v>
      </c>
      <c r="C13" s="24">
        <v>2.0</v>
      </c>
      <c r="D13" s="27">
        <v>0.4652777777777778</v>
      </c>
      <c r="E13" s="27"/>
      <c r="F13" s="27"/>
      <c r="G13" s="28" t="s">
        <v>223</v>
      </c>
      <c r="H13" s="29">
        <v>44.0</v>
      </c>
      <c r="I13" s="29">
        <f t="shared" ref="I13:I16" si="3">I12+H12</f>
        <v>-325.17</v>
      </c>
      <c r="J13" s="39">
        <v>2.0</v>
      </c>
      <c r="K13" s="423"/>
      <c r="L13" s="424"/>
      <c r="M13" s="424"/>
      <c r="N13" s="425"/>
    </row>
    <row r="14">
      <c r="A14" s="35"/>
      <c r="B14" s="36">
        <v>53609.0</v>
      </c>
      <c r="C14" s="24">
        <v>2.0</v>
      </c>
      <c r="D14" s="27">
        <v>0.5208333333333334</v>
      </c>
      <c r="E14" s="27"/>
      <c r="F14" s="27"/>
      <c r="G14" s="28" t="s">
        <v>147</v>
      </c>
      <c r="H14" s="29">
        <v>77.0</v>
      </c>
      <c r="I14" s="29">
        <f t="shared" si="3"/>
        <v>-281.17</v>
      </c>
      <c r="J14" s="38"/>
      <c r="K14" s="423"/>
      <c r="L14" s="424"/>
      <c r="M14" s="424"/>
      <c r="N14" s="425"/>
    </row>
    <row r="15">
      <c r="A15" s="35"/>
      <c r="B15" s="36">
        <v>55401.0</v>
      </c>
      <c r="C15" s="24">
        <v>3.0</v>
      </c>
      <c r="D15" s="27">
        <v>0.625</v>
      </c>
      <c r="E15" s="27"/>
      <c r="F15" s="27"/>
      <c r="G15" s="28" t="s">
        <v>17</v>
      </c>
      <c r="H15" s="29">
        <v>362.0</v>
      </c>
      <c r="I15" s="29">
        <f t="shared" si="3"/>
        <v>-204.17</v>
      </c>
      <c r="J15" s="39"/>
      <c r="K15" s="423"/>
      <c r="L15" s="424"/>
      <c r="M15" s="433">
        <f t="shared" ref="M15:N15" si="4">H16</f>
        <v>793</v>
      </c>
      <c r="N15" s="425">
        <f t="shared" si="4"/>
        <v>157.83</v>
      </c>
    </row>
    <row r="16">
      <c r="A16" s="35"/>
      <c r="B16" s="36"/>
      <c r="C16" s="24"/>
      <c r="D16" s="27"/>
      <c r="E16" s="27"/>
      <c r="F16" s="27"/>
      <c r="H16" s="116">
        <f>SUM(H12:H15)</f>
        <v>793</v>
      </c>
      <c r="I16" s="116">
        <f t="shared" si="3"/>
        <v>157.83</v>
      </c>
      <c r="J16" s="434" t="s">
        <v>224</v>
      </c>
      <c r="K16" s="423"/>
      <c r="L16" s="424"/>
      <c r="M16" s="435">
        <v>-150.0</v>
      </c>
      <c r="N16" s="436">
        <f>N15+M16</f>
        <v>7.83</v>
      </c>
    </row>
    <row r="17">
      <c r="A17" s="35"/>
      <c r="B17" s="57"/>
      <c r="C17" s="58"/>
      <c r="D17" s="59"/>
      <c r="E17" s="59"/>
      <c r="F17" s="59"/>
      <c r="G17" s="437"/>
      <c r="H17" s="69"/>
      <c r="I17" s="428">
        <f>I16-150</f>
        <v>7.83</v>
      </c>
      <c r="J17" s="185"/>
      <c r="K17" s="423"/>
      <c r="L17" s="424"/>
      <c r="M17" s="424"/>
      <c r="N17" s="425"/>
    </row>
    <row r="18">
      <c r="A18" s="73"/>
      <c r="B18" s="74"/>
      <c r="C18" s="75"/>
      <c r="D18" s="76"/>
      <c r="E18" s="76"/>
      <c r="F18" s="76"/>
      <c r="G18" s="77"/>
      <c r="H18" s="78"/>
      <c r="I18" s="29"/>
      <c r="J18" s="79"/>
      <c r="K18" s="438"/>
      <c r="L18" s="439"/>
      <c r="M18" s="439"/>
      <c r="N18" s="440"/>
    </row>
    <row r="19">
      <c r="A19" s="83"/>
      <c r="B19" s="84">
        <v>51672.0</v>
      </c>
      <c r="C19" s="85">
        <v>4.0</v>
      </c>
      <c r="D19" s="86">
        <v>0.22916666666666666</v>
      </c>
      <c r="E19" s="86">
        <v>0.22916666666666666</v>
      </c>
      <c r="F19" s="86">
        <v>0.6118055555555556</v>
      </c>
      <c r="G19" s="87" t="s">
        <v>75</v>
      </c>
      <c r="H19" s="88">
        <v>310.0</v>
      </c>
      <c r="I19" s="30">
        <v>-635.17</v>
      </c>
      <c r="J19" s="89"/>
      <c r="K19" s="423"/>
      <c r="L19" s="424"/>
      <c r="M19" s="424"/>
      <c r="N19" s="425"/>
    </row>
    <row r="20">
      <c r="A20" s="35"/>
      <c r="B20" s="90">
        <v>53172.0</v>
      </c>
      <c r="C20" s="91">
        <v>1.0</v>
      </c>
      <c r="D20" s="92">
        <v>0.3611111111111111</v>
      </c>
      <c r="E20" s="92"/>
      <c r="F20" s="92"/>
      <c r="G20" s="93" t="s">
        <v>225</v>
      </c>
      <c r="H20" s="94">
        <v>44.0</v>
      </c>
      <c r="I20" s="441">
        <f t="shared" ref="I20:I23" si="5">I19+H19</f>
        <v>-325.17</v>
      </c>
      <c r="J20" s="38"/>
      <c r="K20" s="423"/>
      <c r="L20" s="424"/>
      <c r="M20" s="424"/>
      <c r="N20" s="425"/>
    </row>
    <row r="21" ht="15.75" customHeight="1">
      <c r="A21" s="35"/>
      <c r="B21" s="96">
        <v>54433.0</v>
      </c>
      <c r="C21" s="49">
        <v>10.0</v>
      </c>
      <c r="D21" s="55">
        <v>0.4479166666666667</v>
      </c>
      <c r="E21" s="55"/>
      <c r="F21" s="55"/>
      <c r="G21" s="56" t="s">
        <v>75</v>
      </c>
      <c r="H21" s="97">
        <v>310.0</v>
      </c>
      <c r="I21" s="441">
        <f t="shared" si="5"/>
        <v>-281.17</v>
      </c>
      <c r="J21" s="38"/>
      <c r="K21" s="32"/>
      <c r="L21" s="424"/>
      <c r="M21" s="424"/>
      <c r="N21" s="425"/>
    </row>
    <row r="22" ht="15.75" customHeight="1">
      <c r="A22" s="35"/>
      <c r="B22" s="96">
        <v>54083.0</v>
      </c>
      <c r="C22" s="49">
        <v>8.0</v>
      </c>
      <c r="D22" s="55">
        <v>0.59375</v>
      </c>
      <c r="E22" s="55"/>
      <c r="F22" s="55"/>
      <c r="G22" s="56" t="s">
        <v>75</v>
      </c>
      <c r="H22" s="442">
        <v>310.0</v>
      </c>
      <c r="I22" s="441">
        <f t="shared" si="5"/>
        <v>28.83</v>
      </c>
      <c r="J22" s="38"/>
      <c r="K22" s="423"/>
      <c r="L22" s="424"/>
      <c r="M22" s="424"/>
      <c r="N22" s="425"/>
    </row>
    <row r="23" ht="15.75" customHeight="1">
      <c r="A23" s="35"/>
      <c r="B23" s="96"/>
      <c r="C23" s="49"/>
      <c r="D23" s="55"/>
      <c r="E23" s="55"/>
      <c r="F23" s="55"/>
      <c r="G23" s="56"/>
      <c r="H23" s="98">
        <f>SUM(H19:H22)</f>
        <v>974</v>
      </c>
      <c r="I23" s="443">
        <f t="shared" si="5"/>
        <v>338.83</v>
      </c>
      <c r="J23" s="39">
        <v>1.0</v>
      </c>
      <c r="K23" s="444">
        <f t="shared" ref="K23:L23" si="6">K9+H23</f>
        <v>1618</v>
      </c>
      <c r="L23" s="433">
        <f t="shared" si="6"/>
        <v>347.66</v>
      </c>
      <c r="M23" s="424"/>
      <c r="N23" s="425"/>
    </row>
    <row r="24" ht="15.75" customHeight="1">
      <c r="A24" s="35"/>
      <c r="B24" s="103"/>
      <c r="C24" s="104"/>
      <c r="D24" s="105"/>
      <c r="E24" s="105"/>
      <c r="F24" s="105"/>
      <c r="G24" s="106"/>
      <c r="H24" s="107"/>
      <c r="I24" s="108"/>
      <c r="J24" s="39"/>
      <c r="K24" s="423"/>
      <c r="L24" s="424"/>
      <c r="M24" s="424"/>
      <c r="N24" s="425"/>
    </row>
    <row r="25" ht="15.75" customHeight="1">
      <c r="A25" s="35">
        <v>45871.0</v>
      </c>
      <c r="B25" s="36"/>
      <c r="C25" s="24"/>
      <c r="D25" s="27"/>
      <c r="E25" s="27"/>
      <c r="F25" s="27"/>
      <c r="G25" s="28"/>
      <c r="H25" s="29"/>
      <c r="I25" s="45"/>
      <c r="J25" s="38"/>
      <c r="K25" s="423"/>
      <c r="L25" s="424"/>
      <c r="M25" s="424"/>
      <c r="N25" s="425"/>
    </row>
    <row r="26" ht="15.75" customHeight="1">
      <c r="A26" s="35"/>
      <c r="B26" s="48">
        <v>45637.0</v>
      </c>
      <c r="C26" s="49">
        <v>9.0</v>
      </c>
      <c r="D26" s="27">
        <v>0.4861111111111111</v>
      </c>
      <c r="E26" s="27">
        <v>0.4861111111111111</v>
      </c>
      <c r="F26" s="27">
        <v>0.8534722222222222</v>
      </c>
      <c r="G26" s="28" t="s">
        <v>75</v>
      </c>
      <c r="H26" s="29">
        <v>310.0</v>
      </c>
      <c r="I26" s="53">
        <v>-635.17</v>
      </c>
      <c r="J26" s="31"/>
      <c r="K26" s="423"/>
      <c r="L26" s="424"/>
      <c r="M26" s="424"/>
      <c r="N26" s="425"/>
    </row>
    <row r="27" ht="15.75" customHeight="1">
      <c r="A27" s="35"/>
      <c r="B27" s="36">
        <v>51111.0</v>
      </c>
      <c r="C27" s="24">
        <v>6.0</v>
      </c>
      <c r="D27" s="51">
        <v>0.5694444444444444</v>
      </c>
      <c r="E27" s="51"/>
      <c r="F27" s="51"/>
      <c r="G27" s="52" t="s">
        <v>16</v>
      </c>
      <c r="H27" s="29">
        <v>310.0</v>
      </c>
      <c r="I27" s="53">
        <f t="shared" ref="I27:I30" si="7">I26+H26</f>
        <v>-325.17</v>
      </c>
      <c r="J27" s="54"/>
      <c r="K27" s="423"/>
      <c r="L27" s="424"/>
      <c r="M27" s="424"/>
      <c r="N27" s="425"/>
    </row>
    <row r="28" ht="15.75" customHeight="1">
      <c r="A28" s="35"/>
      <c r="B28" s="36">
        <v>54856.0</v>
      </c>
      <c r="C28" s="24">
        <v>4.0</v>
      </c>
      <c r="D28" s="27">
        <v>0.6909722222222222</v>
      </c>
      <c r="E28" s="55"/>
      <c r="F28" s="55"/>
      <c r="G28" s="56" t="s">
        <v>66</v>
      </c>
      <c r="H28" s="29">
        <v>362.0</v>
      </c>
      <c r="I28" s="53">
        <f t="shared" si="7"/>
        <v>-15.17</v>
      </c>
      <c r="J28" s="39"/>
      <c r="K28" s="423"/>
      <c r="L28" s="424"/>
      <c r="M28" s="424"/>
      <c r="N28" s="425"/>
    </row>
    <row r="29" ht="15.75" customHeight="1">
      <c r="A29" s="35"/>
      <c r="B29" s="36">
        <v>52461.0</v>
      </c>
      <c r="C29" s="24">
        <v>4.0</v>
      </c>
      <c r="D29" s="27">
        <v>0.7361111111111112</v>
      </c>
      <c r="E29" s="27"/>
      <c r="F29" s="27"/>
      <c r="G29" s="28" t="s">
        <v>16</v>
      </c>
      <c r="H29" s="29">
        <v>310.0</v>
      </c>
      <c r="I29" s="53">
        <f t="shared" si="7"/>
        <v>346.83</v>
      </c>
      <c r="J29" s="39">
        <v>2.0</v>
      </c>
      <c r="K29" s="423"/>
      <c r="L29" s="424"/>
      <c r="M29" s="424"/>
      <c r="N29" s="425"/>
    </row>
    <row r="30" ht="15.75" customHeight="1">
      <c r="A30" s="35"/>
      <c r="B30" s="57"/>
      <c r="C30" s="58"/>
      <c r="D30" s="59"/>
      <c r="E30" s="59"/>
      <c r="F30" s="59"/>
      <c r="G30" s="60"/>
      <c r="H30" s="69">
        <f>SUM(H26:H29)</f>
        <v>1292</v>
      </c>
      <c r="I30" s="160">
        <f t="shared" si="7"/>
        <v>656.83</v>
      </c>
      <c r="J30" s="39"/>
      <c r="K30" s="423"/>
      <c r="L30" s="424"/>
      <c r="M30" s="433">
        <f>M15+M16+H30</f>
        <v>1935</v>
      </c>
      <c r="N30" s="425">
        <f>N16+I30</f>
        <v>664.66</v>
      </c>
    </row>
    <row r="31" ht="15.75" customHeight="1">
      <c r="A31" s="35"/>
      <c r="B31" s="57"/>
      <c r="C31" s="58"/>
      <c r="D31" s="59"/>
      <c r="E31" s="59"/>
      <c r="F31" s="59"/>
      <c r="G31" s="60"/>
      <c r="H31" s="69"/>
      <c r="I31" s="121"/>
      <c r="J31" s="39"/>
      <c r="K31" s="423"/>
      <c r="L31" s="424"/>
      <c r="M31" s="424"/>
      <c r="N31" s="425"/>
    </row>
    <row r="32" ht="15.75" customHeight="1">
      <c r="A32" s="73"/>
      <c r="B32" s="74"/>
      <c r="C32" s="75"/>
      <c r="D32" s="76"/>
      <c r="E32" s="76"/>
      <c r="F32" s="76"/>
      <c r="G32" s="77"/>
      <c r="H32" s="78"/>
      <c r="I32" s="122"/>
      <c r="J32" s="79"/>
      <c r="K32" s="438"/>
      <c r="L32" s="439"/>
      <c r="M32" s="439"/>
      <c r="N32" s="440"/>
    </row>
    <row r="33" ht="15.75" customHeight="1">
      <c r="A33" s="83"/>
      <c r="B33" s="123">
        <v>56182.0</v>
      </c>
      <c r="C33" s="124">
        <v>4.0</v>
      </c>
      <c r="D33" s="86">
        <v>0.2777777777777778</v>
      </c>
      <c r="E33" s="86">
        <v>0.27847222222222223</v>
      </c>
      <c r="F33" s="86">
        <v>0.6652777777777777</v>
      </c>
      <c r="G33" s="87" t="s">
        <v>75</v>
      </c>
      <c r="H33" s="125">
        <v>310.0</v>
      </c>
      <c r="I33" s="30">
        <v>-635.17</v>
      </c>
      <c r="J33" s="126"/>
      <c r="K33" s="423"/>
      <c r="L33" s="424"/>
      <c r="M33" s="424"/>
      <c r="N33" s="425"/>
    </row>
    <row r="34" ht="15.75" customHeight="1">
      <c r="A34" s="35"/>
      <c r="B34" s="48">
        <v>50075.0</v>
      </c>
      <c r="C34" s="259">
        <v>3.0</v>
      </c>
      <c r="D34" s="291">
        <v>0.3645833333333333</v>
      </c>
      <c r="E34" s="291"/>
      <c r="F34" s="291"/>
      <c r="G34" s="166" t="s">
        <v>23</v>
      </c>
      <c r="H34" s="292">
        <v>77.0</v>
      </c>
      <c r="I34" s="445">
        <f t="shared" ref="I34:I37" si="8">I33+H33</f>
        <v>-325.17</v>
      </c>
      <c r="J34" s="296"/>
      <c r="K34" s="423"/>
      <c r="L34" s="424"/>
      <c r="M34" s="424"/>
      <c r="N34" s="425"/>
    </row>
    <row r="35" ht="15.75" customHeight="1">
      <c r="A35" s="35"/>
      <c r="B35" s="36">
        <v>52177.0</v>
      </c>
      <c r="C35" s="24">
        <v>2.0</v>
      </c>
      <c r="D35" s="27">
        <v>0.4861111111111111</v>
      </c>
      <c r="E35" s="27"/>
      <c r="F35" s="27"/>
      <c r="G35" s="28" t="s">
        <v>75</v>
      </c>
      <c r="H35" s="292">
        <v>77.0</v>
      </c>
      <c r="I35" s="108">
        <f t="shared" si="8"/>
        <v>-248.17</v>
      </c>
      <c r="J35" s="39"/>
      <c r="K35" s="423"/>
      <c r="L35" s="424"/>
      <c r="M35" s="424"/>
      <c r="N35" s="425"/>
    </row>
    <row r="36" ht="15.75" customHeight="1">
      <c r="A36" s="35"/>
      <c r="B36" s="36">
        <v>52660.0</v>
      </c>
      <c r="C36" s="24">
        <v>6.0</v>
      </c>
      <c r="D36" s="27">
        <v>0.6284722222222222</v>
      </c>
      <c r="E36" s="27"/>
      <c r="F36" s="27"/>
      <c r="G36" s="28" t="s">
        <v>75</v>
      </c>
      <c r="H36" s="29">
        <v>310.0</v>
      </c>
      <c r="I36" s="108">
        <f t="shared" si="8"/>
        <v>-171.17</v>
      </c>
      <c r="J36" s="39">
        <v>1.0</v>
      </c>
      <c r="K36" s="423"/>
      <c r="L36" s="424"/>
      <c r="M36" s="424"/>
      <c r="N36" s="425"/>
    </row>
    <row r="37" ht="15.75" customHeight="1">
      <c r="A37" s="35"/>
      <c r="B37" s="36"/>
      <c r="C37" s="24"/>
      <c r="D37" s="27"/>
      <c r="E37" s="27"/>
      <c r="F37" s="27"/>
      <c r="G37" s="28"/>
      <c r="H37" s="116">
        <f>SUM(H33:H36)</f>
        <v>774</v>
      </c>
      <c r="I37" s="443">
        <f t="shared" si="8"/>
        <v>138.83</v>
      </c>
      <c r="J37" s="39"/>
      <c r="K37" s="444">
        <f t="shared" ref="K37:L37" si="9">K23+H37</f>
        <v>2392</v>
      </c>
      <c r="L37" s="433">
        <f t="shared" si="9"/>
        <v>486.49</v>
      </c>
      <c r="M37" s="424"/>
      <c r="N37" s="425"/>
    </row>
    <row r="38" ht="15.75" customHeight="1">
      <c r="A38" s="35"/>
      <c r="B38" s="36"/>
      <c r="C38" s="24"/>
      <c r="D38" s="27"/>
      <c r="E38" s="27"/>
      <c r="F38" s="27"/>
      <c r="G38" s="28"/>
      <c r="H38" s="116"/>
      <c r="I38" s="108"/>
      <c r="J38" s="39"/>
      <c r="K38" s="423"/>
      <c r="L38" s="424"/>
      <c r="M38" s="424"/>
      <c r="N38" s="425"/>
    </row>
    <row r="39" ht="15.75" customHeight="1">
      <c r="A39" s="35"/>
      <c r="B39" s="36"/>
      <c r="C39" s="24"/>
      <c r="D39" s="27"/>
      <c r="E39" s="27"/>
      <c r="F39" s="27"/>
      <c r="G39" s="28"/>
      <c r="H39" s="29"/>
      <c r="I39" s="127"/>
      <c r="J39" s="131"/>
      <c r="K39" s="423"/>
      <c r="L39" s="424"/>
      <c r="M39" s="424"/>
      <c r="N39" s="425"/>
    </row>
    <row r="40" ht="15.75" customHeight="1">
      <c r="A40" s="35"/>
      <c r="B40" s="48">
        <v>46916.0</v>
      </c>
      <c r="C40" s="24">
        <v>12.0</v>
      </c>
      <c r="D40" s="27">
        <v>0.21875</v>
      </c>
      <c r="E40" s="27">
        <v>0.22291666666666668</v>
      </c>
      <c r="F40" s="27">
        <v>0.6493055555555556</v>
      </c>
      <c r="G40" s="28" t="s">
        <v>75</v>
      </c>
      <c r="H40" s="29">
        <v>310.0</v>
      </c>
      <c r="I40" s="53">
        <v>-635.17</v>
      </c>
      <c r="J40" s="114"/>
      <c r="K40" s="423"/>
      <c r="L40" s="424"/>
      <c r="M40" s="424"/>
      <c r="N40" s="425"/>
    </row>
    <row r="41" ht="15.75" customHeight="1">
      <c r="A41" s="35">
        <v>45872.0</v>
      </c>
      <c r="B41" s="36">
        <v>52553.0</v>
      </c>
      <c r="C41" s="24">
        <v>7.0</v>
      </c>
      <c r="D41" s="27">
        <v>0.2604166666666667</v>
      </c>
      <c r="E41" s="27"/>
      <c r="F41" s="27"/>
      <c r="G41" s="28" t="s">
        <v>16</v>
      </c>
      <c r="H41" s="29">
        <v>310.0</v>
      </c>
      <c r="I41" s="127">
        <f t="shared" ref="I41:I45" si="10">I40+H40</f>
        <v>-325.17</v>
      </c>
      <c r="J41" s="39"/>
      <c r="K41" s="423"/>
      <c r="L41" s="424"/>
      <c r="M41" s="424"/>
      <c r="N41" s="425"/>
    </row>
    <row r="42" ht="15.75" customHeight="1">
      <c r="A42" s="35"/>
      <c r="B42" s="36">
        <v>53031.0</v>
      </c>
      <c r="C42" s="24">
        <v>5.0</v>
      </c>
      <c r="D42" s="27">
        <v>0.5173611111111112</v>
      </c>
      <c r="E42" s="27"/>
      <c r="F42" s="27"/>
      <c r="G42" s="28" t="s">
        <v>68</v>
      </c>
      <c r="H42" s="29">
        <v>88.0</v>
      </c>
      <c r="I42" s="127">
        <f t="shared" si="10"/>
        <v>-15.17</v>
      </c>
      <c r="J42" s="39"/>
      <c r="K42" s="423"/>
      <c r="L42" s="424"/>
      <c r="M42" s="424"/>
      <c r="N42" s="425"/>
    </row>
    <row r="43" ht="15.75" customHeight="1">
      <c r="A43" s="35"/>
      <c r="B43" s="36">
        <v>56027.0</v>
      </c>
      <c r="C43" s="24">
        <v>3.0</v>
      </c>
      <c r="D43" s="27">
        <v>0.5486111111111112</v>
      </c>
      <c r="E43" s="27"/>
      <c r="F43" s="27"/>
      <c r="G43" s="28" t="s">
        <v>16</v>
      </c>
      <c r="H43" s="29">
        <v>77.0</v>
      </c>
      <c r="I43" s="127">
        <f t="shared" si="10"/>
        <v>72.83</v>
      </c>
      <c r="J43" s="39">
        <v>2.0</v>
      </c>
      <c r="K43" s="423"/>
      <c r="L43" s="424"/>
      <c r="M43" s="424"/>
      <c r="N43" s="425"/>
    </row>
    <row r="44" ht="15.75" customHeight="1">
      <c r="A44" s="35"/>
      <c r="B44" s="36">
        <v>55979.0</v>
      </c>
      <c r="C44" s="24">
        <v>2.0</v>
      </c>
      <c r="D44" s="27">
        <v>0.6388888888888888</v>
      </c>
      <c r="E44" s="27"/>
      <c r="F44" s="27"/>
      <c r="G44" s="28" t="s">
        <v>23</v>
      </c>
      <c r="H44" s="29">
        <v>77.0</v>
      </c>
      <c r="I44" s="127">
        <f t="shared" si="10"/>
        <v>149.83</v>
      </c>
      <c r="J44" s="39"/>
      <c r="K44" s="423"/>
      <c r="L44" s="424"/>
      <c r="M44" s="424"/>
      <c r="N44" s="425"/>
    </row>
    <row r="45" ht="15.75" customHeight="1">
      <c r="A45" s="35"/>
      <c r="B45" s="36"/>
      <c r="C45" s="24"/>
      <c r="D45" s="27"/>
      <c r="E45" s="27"/>
      <c r="F45" s="27"/>
      <c r="G45" s="28"/>
      <c r="H45" s="116">
        <f>SUM(H40:H44)</f>
        <v>862</v>
      </c>
      <c r="I45" s="446">
        <f t="shared" si="10"/>
        <v>226.83</v>
      </c>
      <c r="J45" s="39"/>
      <c r="K45" s="423"/>
      <c r="L45" s="424"/>
      <c r="M45" s="433">
        <f t="shared" ref="M45:N45" si="11">M30+H45</f>
        <v>2797</v>
      </c>
      <c r="N45" s="425">
        <f t="shared" si="11"/>
        <v>891.49</v>
      </c>
    </row>
    <row r="46" ht="15.75" customHeight="1">
      <c r="A46" s="35"/>
      <c r="B46" s="36"/>
      <c r="C46" s="24"/>
      <c r="D46" s="27"/>
      <c r="E46" s="27"/>
      <c r="F46" s="27"/>
      <c r="G46" s="28"/>
      <c r="H46" s="29"/>
      <c r="I46" s="127"/>
      <c r="J46" s="39"/>
      <c r="K46" s="423"/>
      <c r="L46" s="424"/>
      <c r="M46" s="424"/>
      <c r="N46" s="425"/>
    </row>
    <row r="47" ht="15.75" customHeight="1">
      <c r="A47" s="73"/>
      <c r="B47" s="133"/>
      <c r="C47" s="134"/>
      <c r="D47" s="135"/>
      <c r="E47" s="135"/>
      <c r="F47" s="135"/>
      <c r="G47" s="136"/>
      <c r="H47" s="137"/>
      <c r="I47" s="138"/>
      <c r="J47" s="39"/>
      <c r="K47" s="438"/>
      <c r="L47" s="439"/>
      <c r="M47" s="439"/>
      <c r="N47" s="440"/>
    </row>
    <row r="48" ht="15.75" customHeight="1">
      <c r="A48" s="83"/>
      <c r="B48" s="123">
        <v>55107.0</v>
      </c>
      <c r="C48" s="124">
        <v>6.0</v>
      </c>
      <c r="D48" s="86">
        <v>0.2916666666666667</v>
      </c>
      <c r="E48" s="86">
        <v>0.2916666666666667</v>
      </c>
      <c r="F48" s="86">
        <v>0.6791666666666667</v>
      </c>
      <c r="G48" s="87" t="s">
        <v>75</v>
      </c>
      <c r="H48" s="125">
        <v>310.0</v>
      </c>
      <c r="I48" s="447">
        <v>-635.17</v>
      </c>
      <c r="J48" s="31"/>
      <c r="K48" s="448"/>
      <c r="L48" s="449"/>
      <c r="M48" s="449"/>
      <c r="N48" s="450"/>
    </row>
    <row r="49" ht="15.75" customHeight="1">
      <c r="A49" s="35"/>
      <c r="B49" s="36">
        <v>55900.0</v>
      </c>
      <c r="C49" s="24">
        <v>5.0</v>
      </c>
      <c r="D49" s="27">
        <v>0.40625</v>
      </c>
      <c r="E49" s="27"/>
      <c r="F49" s="27"/>
      <c r="G49" s="28" t="s">
        <v>16</v>
      </c>
      <c r="H49" s="29">
        <v>310.0</v>
      </c>
      <c r="I49" s="181">
        <f t="shared" ref="I49:I52" si="12">I48+H48</f>
        <v>-325.17</v>
      </c>
      <c r="J49" s="38"/>
      <c r="K49" s="423"/>
      <c r="L49" s="424"/>
      <c r="M49" s="424"/>
      <c r="N49" s="425"/>
    </row>
    <row r="50" ht="15.75" customHeight="1">
      <c r="A50" s="35"/>
      <c r="B50" s="36">
        <v>53228.0</v>
      </c>
      <c r="C50" s="24">
        <v>4.0</v>
      </c>
      <c r="D50" s="27">
        <v>0.5</v>
      </c>
      <c r="E50" s="27"/>
      <c r="F50" s="27"/>
      <c r="G50" s="28" t="s">
        <v>68</v>
      </c>
      <c r="H50" s="29">
        <v>88.0</v>
      </c>
      <c r="I50" s="181">
        <f t="shared" si="12"/>
        <v>-15.17</v>
      </c>
      <c r="J50" s="39"/>
      <c r="K50" s="423"/>
      <c r="L50" s="424"/>
      <c r="M50" s="424"/>
      <c r="N50" s="425"/>
    </row>
    <row r="51" ht="15.75" customHeight="1">
      <c r="A51" s="35"/>
      <c r="B51" s="36">
        <v>52014.0</v>
      </c>
      <c r="C51" s="24">
        <v>8.0</v>
      </c>
      <c r="D51" s="27">
        <v>0.6180555555555556</v>
      </c>
      <c r="E51" s="27"/>
      <c r="F51" s="27"/>
      <c r="G51" s="28" t="s">
        <v>75</v>
      </c>
      <c r="H51" s="29">
        <v>310.0</v>
      </c>
      <c r="I51" s="181">
        <f t="shared" si="12"/>
        <v>72.83</v>
      </c>
      <c r="J51" s="39">
        <v>1.0</v>
      </c>
      <c r="K51" s="423"/>
      <c r="L51" s="424"/>
      <c r="M51" s="424"/>
      <c r="N51" s="425"/>
    </row>
    <row r="52" ht="15.75" customHeight="1">
      <c r="A52" s="35"/>
      <c r="B52" s="103"/>
      <c r="C52" s="104"/>
      <c r="D52" s="105"/>
      <c r="E52" s="105"/>
      <c r="F52" s="105"/>
      <c r="G52" s="106"/>
      <c r="H52" s="107">
        <f>SUM(H48:H51)</f>
        <v>1018</v>
      </c>
      <c r="I52" s="451">
        <f t="shared" si="12"/>
        <v>382.83</v>
      </c>
      <c r="J52" s="39"/>
      <c r="K52" s="452">
        <f t="shared" ref="K52:L52" si="13">K37+H52</f>
        <v>3410</v>
      </c>
      <c r="L52" s="453">
        <f t="shared" si="13"/>
        <v>869.32</v>
      </c>
      <c r="M52" s="424"/>
      <c r="N52" s="425"/>
    </row>
    <row r="53" ht="15.75" customHeight="1">
      <c r="A53" s="35"/>
      <c r="B53" s="36"/>
      <c r="C53" s="24"/>
      <c r="D53" s="27"/>
      <c r="E53" s="27"/>
      <c r="F53" s="27"/>
      <c r="G53" s="28"/>
      <c r="H53" s="29"/>
      <c r="I53" s="181"/>
      <c r="J53" s="154"/>
      <c r="K53" s="423"/>
      <c r="L53" s="424"/>
      <c r="M53" s="424"/>
      <c r="N53" s="425"/>
    </row>
    <row r="54" ht="15.75" customHeight="1">
      <c r="A54" s="35">
        <v>45873.0</v>
      </c>
      <c r="B54" s="48">
        <v>55320.0</v>
      </c>
      <c r="C54" s="24">
        <v>5.0</v>
      </c>
      <c r="D54" s="26">
        <v>0.3298611111111111</v>
      </c>
      <c r="E54" s="27">
        <v>0.3298611111111111</v>
      </c>
      <c r="F54" s="27">
        <v>0.8125</v>
      </c>
      <c r="G54" s="28" t="s">
        <v>75</v>
      </c>
      <c r="H54" s="29">
        <v>310.0</v>
      </c>
      <c r="I54" s="53">
        <v>-635.17</v>
      </c>
      <c r="J54" s="39"/>
      <c r="K54" s="423"/>
      <c r="L54" s="424"/>
      <c r="M54" s="424"/>
      <c r="N54" s="425"/>
    </row>
    <row r="55" ht="15.75" customHeight="1">
      <c r="A55" s="35"/>
      <c r="B55" s="36">
        <v>54976.0</v>
      </c>
      <c r="C55" s="24">
        <v>4.0</v>
      </c>
      <c r="D55" s="26">
        <v>0.40625</v>
      </c>
      <c r="E55" s="27"/>
      <c r="F55" s="27"/>
      <c r="G55" s="28" t="s">
        <v>16</v>
      </c>
      <c r="H55" s="29">
        <v>310.0</v>
      </c>
      <c r="I55" s="108">
        <f t="shared" ref="I55:I58" si="14">I54+H54</f>
        <v>-325.17</v>
      </c>
      <c r="J55" s="39"/>
      <c r="K55" s="454"/>
      <c r="L55" s="455"/>
      <c r="M55" s="424"/>
      <c r="N55" s="425"/>
    </row>
    <row r="56" ht="15.75" customHeight="1">
      <c r="A56" s="35"/>
      <c r="B56" s="36">
        <v>56123.0</v>
      </c>
      <c r="C56" s="24">
        <v>3.0</v>
      </c>
      <c r="D56" s="27">
        <v>0.5381944444444444</v>
      </c>
      <c r="E56" s="27"/>
      <c r="F56" s="27"/>
      <c r="G56" s="28" t="s">
        <v>17</v>
      </c>
      <c r="H56" s="29">
        <v>103.0</v>
      </c>
      <c r="I56" s="108">
        <f t="shared" si="14"/>
        <v>-15.17</v>
      </c>
      <c r="J56" s="39"/>
      <c r="K56" s="423"/>
      <c r="L56" s="424"/>
      <c r="M56" s="424"/>
      <c r="N56" s="425"/>
    </row>
    <row r="57" ht="15.75" customHeight="1">
      <c r="A57" s="35"/>
      <c r="B57" s="48" t="s">
        <v>226</v>
      </c>
      <c r="C57" s="259">
        <v>6.0</v>
      </c>
      <c r="D57" s="291">
        <v>0.7256944444444444</v>
      </c>
      <c r="E57" s="291"/>
      <c r="F57" s="291"/>
      <c r="G57" s="166" t="s">
        <v>47</v>
      </c>
      <c r="H57" s="292">
        <f>77*3</f>
        <v>231</v>
      </c>
      <c r="I57" s="445">
        <f t="shared" si="14"/>
        <v>87.83</v>
      </c>
      <c r="J57" s="39">
        <v>2.0</v>
      </c>
      <c r="K57" s="423"/>
      <c r="L57" s="424"/>
      <c r="M57" s="424"/>
      <c r="N57" s="425"/>
    </row>
    <row r="58" ht="15.75" customHeight="1">
      <c r="A58" s="35"/>
      <c r="B58" s="36"/>
      <c r="C58" s="24"/>
      <c r="D58" s="27"/>
      <c r="E58" s="27"/>
      <c r="F58" s="27"/>
      <c r="G58" s="28"/>
      <c r="H58" s="116">
        <f>SUM(H54:H57)</f>
        <v>954</v>
      </c>
      <c r="I58" s="443">
        <f t="shared" si="14"/>
        <v>318.83</v>
      </c>
      <c r="J58" s="39"/>
      <c r="K58" s="423"/>
      <c r="L58" s="424"/>
      <c r="M58" s="433">
        <f t="shared" ref="M58:N58" si="15">M45+H58</f>
        <v>3751</v>
      </c>
      <c r="N58" s="425">
        <f t="shared" si="15"/>
        <v>1210.32</v>
      </c>
    </row>
    <row r="59" ht="15.75" customHeight="1">
      <c r="A59" s="35"/>
      <c r="B59" s="36"/>
      <c r="C59" s="24"/>
      <c r="D59" s="27"/>
      <c r="E59" s="27"/>
      <c r="F59" s="27"/>
      <c r="G59" s="28"/>
      <c r="H59" s="29"/>
      <c r="I59" s="108"/>
      <c r="J59" s="39"/>
      <c r="K59" s="423"/>
      <c r="L59" s="424"/>
      <c r="M59" s="424"/>
      <c r="N59" s="425"/>
    </row>
    <row r="60" ht="15.75" customHeight="1">
      <c r="A60" s="73"/>
      <c r="B60" s="74"/>
      <c r="C60" s="75"/>
      <c r="D60" s="76"/>
      <c r="E60" s="76"/>
      <c r="F60" s="76"/>
      <c r="G60" s="77"/>
      <c r="H60" s="78"/>
      <c r="I60" s="100"/>
      <c r="J60" s="79"/>
      <c r="K60" s="438"/>
      <c r="L60" s="439"/>
      <c r="M60" s="439"/>
      <c r="N60" s="440"/>
    </row>
    <row r="61" ht="15.75" customHeight="1">
      <c r="A61" s="83"/>
      <c r="B61" s="157" t="s">
        <v>227</v>
      </c>
      <c r="C61" s="124">
        <v>10.0</v>
      </c>
      <c r="D61" s="86">
        <v>0.3541666666666667</v>
      </c>
      <c r="E61" s="158">
        <v>0.3423611111111111</v>
      </c>
      <c r="F61" s="158">
        <v>0.7201388888888889</v>
      </c>
      <c r="G61" s="28" t="s">
        <v>228</v>
      </c>
      <c r="H61" s="276">
        <v>793.0</v>
      </c>
      <c r="I61" s="30">
        <v>-635.17</v>
      </c>
      <c r="J61" s="89"/>
      <c r="K61" s="423"/>
      <c r="L61" s="424"/>
      <c r="M61" s="424"/>
      <c r="N61" s="425"/>
    </row>
    <row r="62" ht="15.75" customHeight="1">
      <c r="A62" s="35"/>
      <c r="B62" s="159"/>
      <c r="C62" s="24"/>
      <c r="D62" s="27"/>
      <c r="E62" s="27"/>
      <c r="F62" s="27"/>
      <c r="G62" s="28"/>
      <c r="H62" s="29"/>
      <c r="I62" s="203">
        <f>I61+H61</f>
        <v>157.83</v>
      </c>
      <c r="J62" s="38"/>
      <c r="K62" s="423"/>
      <c r="L62" s="424"/>
      <c r="M62" s="424"/>
      <c r="N62" s="425"/>
    </row>
    <row r="63" ht="15.75" customHeight="1">
      <c r="A63" s="35"/>
      <c r="B63" s="159"/>
      <c r="C63" s="24"/>
      <c r="D63" s="27"/>
      <c r="E63" s="27"/>
      <c r="F63" s="27"/>
      <c r="G63" s="28"/>
      <c r="H63" s="29"/>
      <c r="I63" s="202"/>
      <c r="J63" s="39"/>
      <c r="K63" s="423"/>
      <c r="L63" s="424"/>
      <c r="M63" s="424"/>
      <c r="N63" s="425"/>
    </row>
    <row r="64" ht="15.75" customHeight="1">
      <c r="A64" s="35"/>
      <c r="B64" s="159"/>
      <c r="C64" s="24"/>
      <c r="D64" s="27"/>
      <c r="E64" s="27"/>
      <c r="F64" s="27"/>
      <c r="G64" s="28"/>
      <c r="H64" s="29"/>
      <c r="I64" s="202"/>
      <c r="J64" s="39">
        <v>1.0</v>
      </c>
      <c r="K64" s="444">
        <f>K52+H61</f>
        <v>4203</v>
      </c>
      <c r="L64" s="433">
        <f>L52+I62</f>
        <v>1027.15</v>
      </c>
      <c r="M64" s="424"/>
      <c r="N64" s="425"/>
    </row>
    <row r="65" ht="15.75" customHeight="1">
      <c r="A65" s="35"/>
      <c r="B65" s="159"/>
      <c r="C65" s="24"/>
      <c r="D65" s="27"/>
      <c r="E65" s="27"/>
      <c r="F65" s="27"/>
      <c r="G65" s="28"/>
      <c r="H65" s="116"/>
      <c r="I65" s="204"/>
      <c r="J65" s="38"/>
      <c r="K65" s="423"/>
      <c r="L65" s="424"/>
      <c r="M65" s="424"/>
      <c r="N65" s="425"/>
    </row>
    <row r="66" ht="15.75" customHeight="1">
      <c r="A66" s="35"/>
      <c r="B66" s="106"/>
      <c r="C66" s="104"/>
      <c r="D66" s="105"/>
      <c r="E66" s="105"/>
      <c r="F66" s="105"/>
      <c r="G66" s="106"/>
      <c r="H66" s="107"/>
      <c r="I66" s="202"/>
      <c r="J66" s="154"/>
      <c r="K66" s="423"/>
      <c r="L66" s="424"/>
      <c r="M66" s="424"/>
      <c r="N66" s="425"/>
    </row>
    <row r="67" ht="15.75" customHeight="1">
      <c r="A67" s="35">
        <v>45874.0</v>
      </c>
      <c r="B67" s="166">
        <v>54976.0</v>
      </c>
      <c r="C67" s="24">
        <v>4.0</v>
      </c>
      <c r="D67" s="27">
        <v>0.375</v>
      </c>
      <c r="E67" s="27">
        <v>0.375</v>
      </c>
      <c r="F67" s="27">
        <v>0.7916666666666666</v>
      </c>
      <c r="G67" s="28" t="s">
        <v>116</v>
      </c>
      <c r="H67" s="29">
        <v>509.0</v>
      </c>
      <c r="I67" s="30">
        <v>-635.17</v>
      </c>
      <c r="J67" s="114"/>
      <c r="K67" s="423"/>
      <c r="L67" s="424"/>
      <c r="M67" s="424"/>
      <c r="N67" s="425"/>
    </row>
    <row r="68" ht="15.75" customHeight="1">
      <c r="A68" s="35"/>
      <c r="B68" s="28">
        <v>55060.0</v>
      </c>
      <c r="C68" s="24">
        <v>2.0</v>
      </c>
      <c r="D68" s="27">
        <v>0.6041666666666666</v>
      </c>
      <c r="E68" s="27"/>
      <c r="F68" s="27"/>
      <c r="G68" s="28" t="s">
        <v>229</v>
      </c>
      <c r="H68" s="29">
        <v>63.0</v>
      </c>
      <c r="I68" s="53">
        <f t="shared" ref="I68:I70" si="16">I67+H67</f>
        <v>-126.17</v>
      </c>
      <c r="J68" s="39"/>
      <c r="K68" s="423"/>
      <c r="L68" s="424"/>
      <c r="M68" s="424"/>
      <c r="N68" s="425"/>
    </row>
    <row r="69" ht="15.75" customHeight="1">
      <c r="A69" s="35"/>
      <c r="B69" s="28">
        <v>56634.0</v>
      </c>
      <c r="C69" s="24">
        <v>5.0</v>
      </c>
      <c r="D69" s="27">
        <v>0.75</v>
      </c>
      <c r="E69" s="27"/>
      <c r="F69" s="27"/>
      <c r="G69" s="28" t="s">
        <v>230</v>
      </c>
      <c r="H69" s="29">
        <v>310.0</v>
      </c>
      <c r="I69" s="53">
        <f t="shared" si="16"/>
        <v>-63.17</v>
      </c>
      <c r="J69" s="39"/>
      <c r="K69" s="423"/>
      <c r="L69" s="424"/>
      <c r="M69" s="424"/>
      <c r="N69" s="425"/>
    </row>
    <row r="70" ht="15.75" customHeight="1">
      <c r="A70" s="35"/>
      <c r="B70" s="28"/>
      <c r="C70" s="24"/>
      <c r="D70" s="27"/>
      <c r="E70" s="27"/>
      <c r="F70" s="27"/>
      <c r="G70" s="28"/>
      <c r="H70" s="116">
        <f>SUM(H67:H69)</f>
        <v>882</v>
      </c>
      <c r="I70" s="160">
        <f t="shared" si="16"/>
        <v>246.83</v>
      </c>
      <c r="J70" s="39"/>
      <c r="K70" s="423"/>
      <c r="L70" s="424"/>
      <c r="M70" s="433">
        <f t="shared" ref="M70:N70" si="17">M58+H70</f>
        <v>4633</v>
      </c>
      <c r="N70" s="425">
        <f t="shared" si="17"/>
        <v>1457.15</v>
      </c>
    </row>
    <row r="71" ht="15.75" customHeight="1">
      <c r="A71" s="35"/>
      <c r="B71" s="28"/>
      <c r="C71" s="24"/>
      <c r="D71" s="27"/>
      <c r="E71" s="27"/>
      <c r="F71" s="27"/>
      <c r="G71" s="28"/>
      <c r="H71" s="116"/>
      <c r="I71" s="44"/>
      <c r="J71" s="39">
        <v>2.0</v>
      </c>
      <c r="K71" s="423"/>
      <c r="L71" s="424"/>
      <c r="M71" s="424"/>
      <c r="N71" s="425"/>
    </row>
    <row r="72" ht="15.75" customHeight="1">
      <c r="A72" s="35"/>
      <c r="B72" s="28"/>
      <c r="C72" s="24"/>
      <c r="D72" s="27"/>
      <c r="E72" s="27"/>
      <c r="F72" s="27"/>
      <c r="G72" s="28"/>
      <c r="H72" s="116"/>
      <c r="I72" s="53"/>
      <c r="J72" s="39"/>
      <c r="K72" s="423"/>
      <c r="L72" s="424"/>
      <c r="M72" s="424"/>
      <c r="N72" s="425"/>
    </row>
    <row r="73" ht="15.75" customHeight="1">
      <c r="A73" s="73"/>
      <c r="B73" s="77"/>
      <c r="C73" s="136"/>
      <c r="D73" s="163"/>
      <c r="E73" s="163"/>
      <c r="F73" s="163"/>
      <c r="G73" s="164"/>
      <c r="H73" s="137"/>
      <c r="I73" s="165"/>
      <c r="J73" s="79"/>
      <c r="K73" s="438"/>
      <c r="L73" s="439"/>
      <c r="M73" s="439"/>
      <c r="N73" s="440"/>
    </row>
    <row r="74" ht="15.75" customHeight="1">
      <c r="A74" s="83"/>
      <c r="B74" s="159">
        <v>55900.0</v>
      </c>
      <c r="C74" s="24">
        <v>5.0</v>
      </c>
      <c r="D74" s="27">
        <v>0.5208333333333334</v>
      </c>
      <c r="E74" s="27">
        <v>0.5208333333333334</v>
      </c>
      <c r="F74" s="27">
        <v>0.9166666666666666</v>
      </c>
      <c r="G74" s="28" t="s">
        <v>231</v>
      </c>
      <c r="H74" s="29">
        <v>310.0</v>
      </c>
      <c r="I74" s="30">
        <v>-635.17</v>
      </c>
      <c r="J74" s="456"/>
      <c r="K74" s="423"/>
      <c r="L74" s="424"/>
      <c r="M74" s="424"/>
      <c r="N74" s="425"/>
    </row>
    <row r="75" ht="15.75" customHeight="1">
      <c r="A75" s="35"/>
      <c r="B75" s="159">
        <v>52093.0</v>
      </c>
      <c r="C75" s="24">
        <v>8.0</v>
      </c>
      <c r="D75" s="26">
        <v>0.6180555555555556</v>
      </c>
      <c r="E75" s="27"/>
      <c r="F75" s="27"/>
      <c r="G75" s="28" t="s">
        <v>232</v>
      </c>
      <c r="H75" s="29">
        <v>310.0</v>
      </c>
      <c r="I75" s="148">
        <f t="shared" ref="I75:I78" si="18">I74+H74</f>
        <v>-325.17</v>
      </c>
      <c r="J75" s="168"/>
      <c r="K75" s="423"/>
      <c r="L75" s="424"/>
      <c r="M75" s="424"/>
      <c r="N75" s="425"/>
    </row>
    <row r="76" ht="15.75" customHeight="1">
      <c r="A76" s="35"/>
      <c r="B76" s="159">
        <v>53679.0</v>
      </c>
      <c r="C76" s="24">
        <v>2.0</v>
      </c>
      <c r="D76" s="27">
        <v>0.75</v>
      </c>
      <c r="E76" s="27"/>
      <c r="F76" s="27"/>
      <c r="G76" s="28" t="s">
        <v>231</v>
      </c>
      <c r="H76" s="29">
        <v>77.0</v>
      </c>
      <c r="I76" s="148">
        <f t="shared" si="18"/>
        <v>-15.17</v>
      </c>
      <c r="J76" s="169"/>
      <c r="K76" s="423"/>
      <c r="L76" s="424"/>
      <c r="M76" s="424"/>
      <c r="N76" s="425"/>
    </row>
    <row r="77" ht="15.75" customHeight="1">
      <c r="A77" s="35"/>
      <c r="B77" s="159">
        <v>56771.0</v>
      </c>
      <c r="C77" s="24">
        <v>7.0</v>
      </c>
      <c r="D77" s="27">
        <v>0.8229166666666666</v>
      </c>
      <c r="E77" s="27"/>
      <c r="F77" s="27"/>
      <c r="G77" s="28" t="s">
        <v>232</v>
      </c>
      <c r="H77" s="29">
        <v>310.0</v>
      </c>
      <c r="I77" s="148">
        <f t="shared" si="18"/>
        <v>61.83</v>
      </c>
      <c r="J77" s="170">
        <v>1.0</v>
      </c>
      <c r="K77" s="423"/>
      <c r="L77" s="424"/>
      <c r="M77" s="424"/>
      <c r="N77" s="425"/>
    </row>
    <row r="78" ht="15.75" customHeight="1">
      <c r="A78" s="35"/>
      <c r="B78" s="159"/>
      <c r="C78" s="24"/>
      <c r="D78" s="27"/>
      <c r="E78" s="27"/>
      <c r="F78" s="27"/>
      <c r="G78" s="28"/>
      <c r="H78" s="116">
        <f>SUM(H73:H77)</f>
        <v>1007</v>
      </c>
      <c r="I78" s="150">
        <f t="shared" si="18"/>
        <v>371.83</v>
      </c>
      <c r="J78" s="168"/>
      <c r="K78" s="423"/>
      <c r="L78" s="424"/>
      <c r="M78" s="424"/>
      <c r="N78" s="425"/>
    </row>
    <row r="79" ht="15.75" customHeight="1">
      <c r="A79" s="35">
        <v>45875.0</v>
      </c>
      <c r="B79" s="159"/>
      <c r="C79" s="24"/>
      <c r="D79" s="27"/>
      <c r="E79" s="27"/>
      <c r="F79" s="27"/>
      <c r="G79" s="28"/>
      <c r="H79" s="116"/>
      <c r="I79" s="457"/>
      <c r="J79" s="169"/>
      <c r="K79" s="444">
        <f t="shared" ref="K79:L79" si="19">K64+H78</f>
        <v>5210</v>
      </c>
      <c r="L79" s="433">
        <f t="shared" si="19"/>
        <v>1398.98</v>
      </c>
      <c r="M79" s="424"/>
      <c r="N79" s="425"/>
    </row>
    <row r="80" ht="15.75" customHeight="1">
      <c r="A80" s="35"/>
      <c r="B80" s="28"/>
      <c r="C80" s="24"/>
      <c r="D80" s="27"/>
      <c r="E80" s="105"/>
      <c r="F80" s="105"/>
      <c r="G80" s="28"/>
      <c r="H80" s="107"/>
      <c r="I80" s="172"/>
      <c r="J80" s="169"/>
      <c r="K80" s="423"/>
      <c r="L80" s="424"/>
      <c r="M80" s="424"/>
      <c r="N80" s="425"/>
    </row>
    <row r="81" ht="15.75" customHeight="1">
      <c r="A81" s="35"/>
      <c r="B81" s="106"/>
      <c r="C81" s="104"/>
      <c r="D81" s="105"/>
      <c r="E81" s="105"/>
      <c r="F81" s="105"/>
      <c r="G81" s="106"/>
      <c r="H81" s="173"/>
      <c r="I81" s="174"/>
      <c r="J81" s="169"/>
      <c r="K81" s="423"/>
      <c r="L81" s="424"/>
      <c r="M81" s="424"/>
      <c r="N81" s="425"/>
    </row>
    <row r="82" ht="15.75" customHeight="1">
      <c r="A82" s="35"/>
      <c r="B82" s="157">
        <v>56133.0</v>
      </c>
      <c r="C82" s="124">
        <v>4.0</v>
      </c>
      <c r="D82" s="275">
        <v>0.25</v>
      </c>
      <c r="E82" s="86">
        <v>0.25</v>
      </c>
      <c r="F82" s="458">
        <v>0.7118055555555556</v>
      </c>
      <c r="G82" s="87" t="s">
        <v>231</v>
      </c>
      <c r="H82" s="459">
        <v>310.0</v>
      </c>
      <c r="I82" s="218">
        <v>-635.17</v>
      </c>
      <c r="J82" s="460"/>
      <c r="K82" s="454"/>
      <c r="L82" s="455"/>
      <c r="M82" s="424"/>
      <c r="N82" s="425"/>
    </row>
    <row r="83" ht="15.75" customHeight="1">
      <c r="A83" s="35"/>
      <c r="B83" s="28">
        <v>54976.0</v>
      </c>
      <c r="C83" s="24">
        <v>4.0</v>
      </c>
      <c r="D83" s="26">
        <v>0.375</v>
      </c>
      <c r="E83" s="27"/>
      <c r="F83" s="27"/>
      <c r="G83" s="28" t="s">
        <v>233</v>
      </c>
      <c r="H83" s="127">
        <v>707.0</v>
      </c>
      <c r="I83" s="53">
        <f t="shared" ref="I83:I84" si="20">I82+H82</f>
        <v>-325.17</v>
      </c>
      <c r="J83" s="178"/>
      <c r="K83" s="423"/>
      <c r="L83" s="424"/>
      <c r="M83" s="424"/>
      <c r="N83" s="425"/>
    </row>
    <row r="84" ht="15.75" customHeight="1">
      <c r="A84" s="35"/>
      <c r="B84" s="179"/>
      <c r="C84" s="180"/>
      <c r="D84" s="37"/>
      <c r="E84" s="37"/>
      <c r="F84" s="37"/>
      <c r="G84" s="179"/>
      <c r="H84" s="250">
        <f>SUM(H82:H83)</f>
        <v>1017</v>
      </c>
      <c r="I84" s="376">
        <f t="shared" si="20"/>
        <v>381.83</v>
      </c>
      <c r="J84" s="182">
        <v>2.0</v>
      </c>
      <c r="K84" s="423"/>
      <c r="L84" s="424"/>
      <c r="M84" s="424"/>
      <c r="N84" s="425"/>
    </row>
    <row r="85" ht="15.75" customHeight="1">
      <c r="A85" s="35"/>
      <c r="B85" s="179"/>
      <c r="C85" s="180"/>
      <c r="D85" s="37"/>
      <c r="E85" s="37"/>
      <c r="F85" s="37"/>
      <c r="H85" s="53"/>
      <c r="I85" s="148"/>
      <c r="J85" s="461"/>
      <c r="K85" s="423"/>
      <c r="L85" s="424"/>
      <c r="M85" s="433">
        <f t="shared" ref="M85:N85" si="21">M70+H84</f>
        <v>5650</v>
      </c>
      <c r="N85" s="425">
        <f t="shared" si="21"/>
        <v>1838.98</v>
      </c>
    </row>
    <row r="86" ht="15.75" customHeight="1">
      <c r="A86" s="35"/>
      <c r="B86" s="179"/>
      <c r="C86" s="24"/>
      <c r="D86" s="27"/>
      <c r="E86" s="27"/>
      <c r="F86" s="27"/>
      <c r="G86" s="28"/>
      <c r="H86" s="116"/>
      <c r="I86" s="250"/>
      <c r="J86" s="184"/>
      <c r="K86" s="423"/>
      <c r="L86" s="424"/>
      <c r="M86" s="424"/>
      <c r="N86" s="425"/>
    </row>
    <row r="87" ht="15.75" customHeight="1">
      <c r="A87" s="73"/>
      <c r="B87" s="77"/>
      <c r="C87" s="75"/>
      <c r="D87" s="76"/>
      <c r="E87" s="76"/>
      <c r="F87" s="76"/>
      <c r="G87" s="77"/>
      <c r="H87" s="78"/>
      <c r="I87" s="462"/>
      <c r="J87" s="79"/>
      <c r="K87" s="438"/>
      <c r="L87" s="439"/>
      <c r="M87" s="439"/>
      <c r="N87" s="440"/>
    </row>
    <row r="88" ht="15.75" customHeight="1">
      <c r="A88" s="83">
        <v>45876.0</v>
      </c>
      <c r="B88" s="87">
        <v>52553.0</v>
      </c>
      <c r="C88" s="124">
        <v>7.0</v>
      </c>
      <c r="D88" s="463">
        <v>0.16666666666666666</v>
      </c>
      <c r="E88" s="86">
        <v>0.16666666666666666</v>
      </c>
      <c r="F88" s="86">
        <v>0.5451388888888888</v>
      </c>
      <c r="G88" s="87" t="s">
        <v>234</v>
      </c>
      <c r="H88" s="125">
        <v>310.0</v>
      </c>
      <c r="I88" s="30">
        <v>-635.17</v>
      </c>
      <c r="J88" s="187"/>
      <c r="K88" s="423"/>
      <c r="L88" s="424"/>
      <c r="M88" s="424"/>
      <c r="N88" s="425"/>
    </row>
    <row r="89" ht="15.75" customHeight="1">
      <c r="A89" s="188"/>
      <c r="B89" s="166">
        <v>51111.0</v>
      </c>
      <c r="C89" s="259">
        <v>6.0</v>
      </c>
      <c r="D89" s="291">
        <v>0.2638888888888889</v>
      </c>
      <c r="E89" s="291"/>
      <c r="F89" s="291"/>
      <c r="G89" s="166" t="s">
        <v>235</v>
      </c>
      <c r="H89" s="29">
        <v>310.0</v>
      </c>
      <c r="I89" s="172">
        <f t="shared" ref="I89:I93" si="22">I88+H88</f>
        <v>-325.17</v>
      </c>
      <c r="J89" s="190"/>
      <c r="K89" s="423"/>
      <c r="L89" s="424"/>
      <c r="M89" s="424"/>
      <c r="N89" s="425"/>
    </row>
    <row r="90" ht="15.75" customHeight="1">
      <c r="A90" s="188"/>
      <c r="B90" s="28">
        <v>53156.0</v>
      </c>
      <c r="C90" s="24">
        <v>3.0</v>
      </c>
      <c r="D90" s="27">
        <v>0.3784722222222222</v>
      </c>
      <c r="E90" s="27"/>
      <c r="F90" s="27"/>
      <c r="G90" s="28" t="s">
        <v>16</v>
      </c>
      <c r="H90" s="29">
        <v>77.0</v>
      </c>
      <c r="I90" s="172">
        <f t="shared" si="22"/>
        <v>-15.17</v>
      </c>
      <c r="J90" s="170"/>
      <c r="K90" s="423"/>
      <c r="L90" s="424"/>
      <c r="M90" s="424"/>
      <c r="N90" s="425"/>
    </row>
    <row r="91" ht="15.75" customHeight="1">
      <c r="A91" s="188"/>
      <c r="B91" s="166" t="s">
        <v>236</v>
      </c>
      <c r="C91" s="259">
        <v>6.0</v>
      </c>
      <c r="D91" s="291">
        <v>0.4583333333333333</v>
      </c>
      <c r="E91" s="291"/>
      <c r="F91" s="291"/>
      <c r="G91" s="166" t="s">
        <v>68</v>
      </c>
      <c r="H91" s="292">
        <v>88.0</v>
      </c>
      <c r="I91" s="464">
        <f t="shared" si="22"/>
        <v>61.83</v>
      </c>
      <c r="J91" s="465">
        <v>1.0</v>
      </c>
      <c r="K91" s="423"/>
      <c r="L91" s="424"/>
      <c r="M91" s="424"/>
      <c r="N91" s="425"/>
    </row>
    <row r="92" ht="15.75" customHeight="1">
      <c r="A92" s="188"/>
      <c r="B92" s="166">
        <v>51294.0</v>
      </c>
      <c r="C92" s="259">
        <v>2.0</v>
      </c>
      <c r="D92" s="290">
        <v>0.5</v>
      </c>
      <c r="E92" s="355"/>
      <c r="F92" s="355"/>
      <c r="G92" s="356" t="s">
        <v>237</v>
      </c>
      <c r="H92" s="292">
        <v>77.0</v>
      </c>
      <c r="I92" s="464">
        <f t="shared" si="22"/>
        <v>149.83</v>
      </c>
      <c r="J92" s="466"/>
      <c r="K92" s="444">
        <f t="shared" ref="K92:L92" si="23">K79+H93</f>
        <v>6072</v>
      </c>
      <c r="L92" s="433">
        <f t="shared" si="23"/>
        <v>1625.81</v>
      </c>
      <c r="M92" s="424"/>
      <c r="N92" s="425"/>
    </row>
    <row r="93" ht="15.75" customHeight="1">
      <c r="A93" s="188"/>
      <c r="B93" s="28"/>
      <c r="C93" s="104"/>
      <c r="D93" s="105"/>
      <c r="E93" s="105"/>
      <c r="F93" s="105"/>
      <c r="G93" s="106"/>
      <c r="H93" s="107">
        <f>SUM(H88:H92)</f>
        <v>862</v>
      </c>
      <c r="I93" s="194">
        <f t="shared" si="22"/>
        <v>226.83</v>
      </c>
      <c r="J93" s="170"/>
      <c r="K93" s="423"/>
      <c r="L93" s="424"/>
      <c r="M93" s="424"/>
      <c r="N93" s="425"/>
    </row>
    <row r="94" ht="15.75" customHeight="1">
      <c r="A94" s="188"/>
      <c r="B94" s="197"/>
      <c r="C94" s="104"/>
      <c r="D94" s="105"/>
      <c r="E94" s="105"/>
      <c r="F94" s="105"/>
      <c r="G94" s="106"/>
      <c r="H94" s="173"/>
      <c r="I94" s="172"/>
      <c r="J94" s="198"/>
      <c r="K94" s="423"/>
      <c r="L94" s="424"/>
      <c r="M94" s="424"/>
      <c r="N94" s="425"/>
    </row>
    <row r="95" ht="15.75" customHeight="1">
      <c r="A95" s="188"/>
      <c r="B95" s="166">
        <v>51112.0</v>
      </c>
      <c r="C95" s="24">
        <v>6.0</v>
      </c>
      <c r="D95" s="27">
        <v>0.2638888888888889</v>
      </c>
      <c r="E95" s="27">
        <v>0.2638888888888889</v>
      </c>
      <c r="F95" s="27">
        <v>0.6291666666666667</v>
      </c>
      <c r="G95" s="28" t="s">
        <v>235</v>
      </c>
      <c r="H95" s="29">
        <v>310.0</v>
      </c>
      <c r="I95" s="30">
        <v>-635.17</v>
      </c>
      <c r="J95" s="39"/>
      <c r="K95" s="423"/>
      <c r="L95" s="424"/>
      <c r="M95" s="424"/>
      <c r="N95" s="425"/>
    </row>
    <row r="96" ht="15.75" customHeight="1">
      <c r="A96" s="188"/>
      <c r="B96" s="28">
        <v>55641.0</v>
      </c>
      <c r="C96" s="24">
        <v>3.0</v>
      </c>
      <c r="D96" s="27">
        <v>0.3888888888888889</v>
      </c>
      <c r="E96" s="27"/>
      <c r="F96" s="27"/>
      <c r="G96" s="28" t="s">
        <v>237</v>
      </c>
      <c r="H96" s="201">
        <v>310.0</v>
      </c>
      <c r="I96" s="202">
        <f t="shared" ref="I96:I99" si="24">I95+H95</f>
        <v>-325.17</v>
      </c>
      <c r="J96" s="249" t="s">
        <v>238</v>
      </c>
      <c r="K96" s="423"/>
      <c r="L96" s="424"/>
      <c r="M96" s="424"/>
      <c r="N96" s="425"/>
    </row>
    <row r="97" ht="15.75" customHeight="1">
      <c r="A97" s="188"/>
      <c r="B97" s="166">
        <v>51536.0</v>
      </c>
      <c r="C97" s="259">
        <v>4.0</v>
      </c>
      <c r="D97" s="291">
        <v>0.4305555555555556</v>
      </c>
      <c r="E97" s="291"/>
      <c r="F97" s="291"/>
      <c r="G97" s="166" t="s">
        <v>47</v>
      </c>
      <c r="H97" s="97">
        <v>154.0</v>
      </c>
      <c r="I97" s="318">
        <f t="shared" si="24"/>
        <v>-15.17</v>
      </c>
      <c r="J97" s="296"/>
      <c r="K97" s="423"/>
      <c r="L97" s="424"/>
      <c r="M97" s="424"/>
      <c r="N97" s="425"/>
    </row>
    <row r="98" ht="15.75" customHeight="1">
      <c r="A98" s="188"/>
      <c r="B98" s="28" t="s">
        <v>239</v>
      </c>
      <c r="C98" s="24">
        <v>4.0</v>
      </c>
      <c r="D98" s="27">
        <v>0.5798611111111112</v>
      </c>
      <c r="E98" s="27"/>
      <c r="F98" s="27"/>
      <c r="G98" s="28" t="s">
        <v>47</v>
      </c>
      <c r="H98" s="29">
        <v>154.0</v>
      </c>
      <c r="I98" s="202">
        <f t="shared" si="24"/>
        <v>138.83</v>
      </c>
      <c r="J98" s="39">
        <v>2.0</v>
      </c>
      <c r="K98" s="423"/>
      <c r="L98" s="424"/>
      <c r="M98" s="424"/>
      <c r="N98" s="425"/>
    </row>
    <row r="99" ht="15.75" customHeight="1">
      <c r="A99" s="188"/>
      <c r="B99" s="28"/>
      <c r="C99" s="24"/>
      <c r="D99" s="27"/>
      <c r="E99" s="27"/>
      <c r="F99" s="27"/>
      <c r="G99" s="28"/>
      <c r="H99" s="116">
        <f>SUM(H95:H98)</f>
        <v>928</v>
      </c>
      <c r="I99" s="203">
        <f t="shared" si="24"/>
        <v>292.83</v>
      </c>
      <c r="J99" s="39"/>
      <c r="K99" s="423"/>
      <c r="L99" s="424"/>
      <c r="M99" s="433">
        <f t="shared" ref="M99:N99" si="25">M85+H99</f>
        <v>6578</v>
      </c>
      <c r="N99" s="425">
        <f t="shared" si="25"/>
        <v>2131.81</v>
      </c>
    </row>
    <row r="100" ht="15.75" customHeight="1">
      <c r="A100" s="188"/>
      <c r="B100" s="28"/>
      <c r="C100" s="24"/>
      <c r="D100" s="27"/>
      <c r="E100" s="27"/>
      <c r="F100" s="27"/>
      <c r="G100" s="28"/>
      <c r="H100" s="29"/>
      <c r="I100" s="202"/>
      <c r="J100" s="39"/>
      <c r="K100" s="423"/>
      <c r="L100" s="424"/>
      <c r="M100" s="424"/>
      <c r="N100" s="425"/>
    </row>
    <row r="101" ht="15.75" customHeight="1">
      <c r="A101" s="188"/>
      <c r="B101" s="28"/>
      <c r="C101" s="104"/>
      <c r="D101" s="105"/>
      <c r="E101" s="105"/>
      <c r="F101" s="105"/>
      <c r="G101" s="106"/>
      <c r="H101" s="107"/>
      <c r="I101" s="204"/>
      <c r="J101" s="39"/>
      <c r="K101" s="423"/>
      <c r="L101" s="424"/>
      <c r="M101" s="424"/>
      <c r="N101" s="425"/>
    </row>
    <row r="102" ht="15.75" customHeight="1">
      <c r="A102" s="205"/>
      <c r="B102" s="206"/>
      <c r="C102" s="207"/>
      <c r="D102" s="208"/>
      <c r="E102" s="208"/>
      <c r="F102" s="208"/>
      <c r="G102" s="206"/>
      <c r="H102" s="209"/>
      <c r="I102" s="210"/>
      <c r="J102" s="79"/>
      <c r="K102" s="438"/>
      <c r="L102" s="439"/>
      <c r="M102" s="439"/>
      <c r="N102" s="440"/>
    </row>
    <row r="103" ht="15.75" customHeight="1">
      <c r="A103" s="467">
        <v>45877.0</v>
      </c>
      <c r="B103" s="211">
        <v>55971.0</v>
      </c>
      <c r="C103" s="212">
        <v>6.0</v>
      </c>
      <c r="D103" s="468">
        <v>0.16666666666666666</v>
      </c>
      <c r="E103" s="214">
        <v>0.16666666666666666</v>
      </c>
      <c r="F103" s="215">
        <v>0.6430555555555556</v>
      </c>
      <c r="G103" s="216" t="s">
        <v>237</v>
      </c>
      <c r="H103" s="217">
        <v>310.0</v>
      </c>
      <c r="I103" s="218">
        <v>-635.17</v>
      </c>
      <c r="J103" s="469" t="s">
        <v>240</v>
      </c>
      <c r="K103" s="423"/>
      <c r="L103" s="424"/>
      <c r="M103" s="424"/>
      <c r="N103" s="425"/>
    </row>
    <row r="104" ht="15.75" customHeight="1">
      <c r="A104" s="470"/>
      <c r="B104" s="36">
        <v>55291.0</v>
      </c>
      <c r="C104" s="24">
        <v>1.0</v>
      </c>
      <c r="D104" s="219">
        <v>0.25</v>
      </c>
      <c r="E104" s="27"/>
      <c r="F104" s="27"/>
      <c r="G104" s="28" t="s">
        <v>237</v>
      </c>
      <c r="H104" s="29">
        <v>77.0</v>
      </c>
      <c r="I104" s="202">
        <f t="shared" ref="I104:I108" si="26">I103+H103</f>
        <v>-325.17</v>
      </c>
      <c r="J104" s="184"/>
      <c r="K104" s="423"/>
      <c r="L104" s="424"/>
      <c r="M104" s="424"/>
      <c r="N104" s="425"/>
    </row>
    <row r="105" ht="15.75" customHeight="1">
      <c r="A105" s="470"/>
      <c r="B105" s="36">
        <v>53016.0</v>
      </c>
      <c r="C105" s="24">
        <v>2.0</v>
      </c>
      <c r="D105" s="219">
        <v>0.3333333333333333</v>
      </c>
      <c r="E105" s="27"/>
      <c r="F105" s="27"/>
      <c r="G105" s="28" t="s">
        <v>47</v>
      </c>
      <c r="H105" s="29">
        <v>77.0</v>
      </c>
      <c r="I105" s="202">
        <f t="shared" si="26"/>
        <v>-248.17</v>
      </c>
      <c r="J105" s="182">
        <v>1.0</v>
      </c>
      <c r="K105" s="423"/>
      <c r="L105" s="424"/>
      <c r="M105" s="424"/>
      <c r="N105" s="425"/>
    </row>
    <row r="106" ht="15.75" customHeight="1">
      <c r="A106" s="470"/>
      <c r="B106" s="36">
        <v>56827.0</v>
      </c>
      <c r="C106" s="24">
        <v>4.0</v>
      </c>
      <c r="D106" s="219">
        <v>0.46875</v>
      </c>
      <c r="E106" s="27"/>
      <c r="F106" s="27"/>
      <c r="G106" s="28" t="s">
        <v>47</v>
      </c>
      <c r="H106" s="471">
        <v>154.0</v>
      </c>
      <c r="I106" s="202">
        <f t="shared" si="26"/>
        <v>-171.17</v>
      </c>
      <c r="J106" s="472" t="s">
        <v>241</v>
      </c>
      <c r="K106" s="423"/>
      <c r="L106" s="424"/>
      <c r="M106" s="424"/>
      <c r="N106" s="425"/>
    </row>
    <row r="107" ht="15.75" customHeight="1">
      <c r="A107" s="470"/>
      <c r="B107" s="36">
        <v>49889.0</v>
      </c>
      <c r="C107" s="24">
        <v>2.0</v>
      </c>
      <c r="D107" s="223">
        <v>0.625</v>
      </c>
      <c r="E107" s="27"/>
      <c r="F107" s="27"/>
      <c r="G107" s="28" t="s">
        <v>159</v>
      </c>
      <c r="H107" s="29">
        <v>40.0</v>
      </c>
      <c r="I107" s="202">
        <f t="shared" si="26"/>
        <v>-17.17</v>
      </c>
      <c r="J107" s="184"/>
      <c r="K107" s="448"/>
      <c r="L107" s="449"/>
      <c r="M107" s="449"/>
      <c r="N107" s="450"/>
      <c r="O107" s="224"/>
      <c r="P107" s="224"/>
      <c r="Q107" s="224"/>
      <c r="R107" s="224"/>
      <c r="S107" s="224"/>
      <c r="T107" s="224"/>
      <c r="U107" s="224"/>
      <c r="V107" s="224"/>
      <c r="W107" s="224"/>
      <c r="X107" s="224"/>
      <c r="Y107" s="224"/>
      <c r="Z107" s="224"/>
    </row>
    <row r="108" ht="15.75" customHeight="1">
      <c r="A108" s="470"/>
      <c r="B108" s="103"/>
      <c r="C108" s="104"/>
      <c r="D108" s="105"/>
      <c r="E108" s="105"/>
      <c r="F108" s="105"/>
      <c r="G108" s="106"/>
      <c r="H108" s="107">
        <f>SUM(H103:H107)</f>
        <v>658</v>
      </c>
      <c r="I108" s="473">
        <f t="shared" si="26"/>
        <v>22.83</v>
      </c>
      <c r="J108" s="226" t="s">
        <v>242</v>
      </c>
      <c r="K108" s="444">
        <f t="shared" ref="K108:L108" si="27">K92+H108</f>
        <v>6730</v>
      </c>
      <c r="L108" s="433">
        <f t="shared" si="27"/>
        <v>1648.64</v>
      </c>
      <c r="M108" s="424"/>
      <c r="N108" s="425"/>
    </row>
    <row r="109" ht="15.75" customHeight="1">
      <c r="A109" s="470"/>
      <c r="B109" s="103"/>
      <c r="C109" s="104"/>
      <c r="D109" s="105"/>
      <c r="E109" s="105"/>
      <c r="F109" s="105"/>
      <c r="G109" s="106"/>
      <c r="H109" s="209"/>
      <c r="I109" s="474">
        <f>I108-75</f>
        <v>-52.17</v>
      </c>
      <c r="J109" s="184"/>
      <c r="K109" s="423"/>
      <c r="L109" s="424"/>
      <c r="M109" s="424"/>
      <c r="N109" s="425"/>
    </row>
    <row r="110" ht="15.75" customHeight="1">
      <c r="A110" s="470"/>
      <c r="B110" s="103"/>
      <c r="C110" s="104"/>
      <c r="D110" s="105"/>
      <c r="E110" s="105"/>
      <c r="F110" s="105"/>
      <c r="G110" s="106"/>
      <c r="H110" s="209"/>
      <c r="I110" s="202"/>
      <c r="J110" s="184"/>
      <c r="K110" s="423"/>
      <c r="L110" s="424"/>
      <c r="M110" s="424"/>
      <c r="N110" s="425"/>
    </row>
    <row r="111" ht="15.75" customHeight="1">
      <c r="A111" s="470"/>
      <c r="B111" s="48">
        <v>55401.0</v>
      </c>
      <c r="C111" s="24">
        <v>3.0</v>
      </c>
      <c r="D111" s="219">
        <v>0.4548611111111111</v>
      </c>
      <c r="E111" s="228">
        <v>0.4548611111111111</v>
      </c>
      <c r="F111" s="228">
        <v>0.8180555555555555</v>
      </c>
      <c r="G111" s="229" t="s">
        <v>66</v>
      </c>
      <c r="H111" s="29">
        <v>362.0</v>
      </c>
      <c r="I111" s="230">
        <v>-635.17</v>
      </c>
      <c r="J111" s="231"/>
      <c r="K111" s="454"/>
      <c r="L111" s="455"/>
      <c r="M111" s="424"/>
      <c r="N111" s="425"/>
    </row>
    <row r="112" ht="15.75" customHeight="1">
      <c r="A112" s="470"/>
      <c r="B112" s="36">
        <v>55749.0</v>
      </c>
      <c r="C112" s="24">
        <v>2.0</v>
      </c>
      <c r="D112" s="219">
        <v>0.6041666666666666</v>
      </c>
      <c r="E112" s="228"/>
      <c r="F112" s="228"/>
      <c r="G112" s="229" t="s">
        <v>243</v>
      </c>
      <c r="H112" s="29">
        <v>63.0</v>
      </c>
      <c r="I112" s="232">
        <f t="shared" ref="I112:I115" si="28">H111+I111</f>
        <v>-273.17</v>
      </c>
      <c r="J112" s="184"/>
      <c r="K112" s="423"/>
      <c r="L112" s="424"/>
      <c r="M112" s="424"/>
      <c r="N112" s="425"/>
    </row>
    <row r="113" ht="15.75" customHeight="1">
      <c r="A113" s="470"/>
      <c r="B113" s="36">
        <v>56419.0</v>
      </c>
      <c r="C113" s="24">
        <v>2.0</v>
      </c>
      <c r="D113" s="219">
        <v>0.6979166666666666</v>
      </c>
      <c r="E113" s="228"/>
      <c r="F113" s="228"/>
      <c r="G113" s="229" t="s">
        <v>237</v>
      </c>
      <c r="H113" s="29">
        <v>77.0</v>
      </c>
      <c r="I113" s="232">
        <f t="shared" si="28"/>
        <v>-210.17</v>
      </c>
      <c r="J113" s="182"/>
      <c r="K113" s="423"/>
      <c r="L113" s="424"/>
      <c r="M113" s="424"/>
      <c r="N113" s="425"/>
    </row>
    <row r="114" ht="15.75" customHeight="1">
      <c r="A114" s="470"/>
      <c r="B114" s="36" t="s">
        <v>244</v>
      </c>
      <c r="C114" s="24">
        <v>11.0</v>
      </c>
      <c r="D114" s="219">
        <v>0.7465277777777778</v>
      </c>
      <c r="E114" s="228"/>
      <c r="F114" s="228"/>
      <c r="G114" s="229" t="s">
        <v>47</v>
      </c>
      <c r="H114" s="29">
        <f>77*4</f>
        <v>308</v>
      </c>
      <c r="I114" s="232">
        <f t="shared" si="28"/>
        <v>-133.17</v>
      </c>
      <c r="J114" s="233">
        <v>2.0</v>
      </c>
      <c r="K114" s="448"/>
      <c r="L114" s="449"/>
      <c r="M114" s="449"/>
      <c r="N114" s="450"/>
      <c r="O114" s="224"/>
      <c r="P114" s="224"/>
      <c r="Q114" s="224"/>
      <c r="R114" s="224"/>
      <c r="S114" s="224"/>
      <c r="T114" s="224"/>
      <c r="U114" s="224"/>
      <c r="V114" s="224"/>
      <c r="W114" s="224"/>
      <c r="X114" s="224"/>
      <c r="Y114" s="224"/>
      <c r="Z114" s="224"/>
    </row>
    <row r="115" ht="15.75" customHeight="1">
      <c r="A115" s="470"/>
      <c r="B115" s="36"/>
      <c r="C115" s="24"/>
      <c r="D115" s="27"/>
      <c r="E115" s="228"/>
      <c r="F115" s="228"/>
      <c r="G115" s="229"/>
      <c r="H115" s="116">
        <f>SUM(H111:H114)</f>
        <v>810</v>
      </c>
      <c r="I115" s="234">
        <f t="shared" si="28"/>
        <v>174.83</v>
      </c>
      <c r="J115" s="184"/>
      <c r="K115" s="423"/>
      <c r="L115" s="424"/>
      <c r="M115" s="433">
        <f t="shared" ref="M115:N115" si="29">M99+H115</f>
        <v>7388</v>
      </c>
      <c r="N115" s="425">
        <f t="shared" si="29"/>
        <v>2306.64</v>
      </c>
    </row>
    <row r="116" ht="15.75" customHeight="1">
      <c r="A116" s="470"/>
      <c r="B116" s="36"/>
      <c r="C116" s="24"/>
      <c r="D116" s="27"/>
      <c r="E116" s="228"/>
      <c r="F116" s="228"/>
      <c r="G116" s="229"/>
      <c r="H116" s="29"/>
      <c r="I116" s="232"/>
      <c r="J116" s="184"/>
      <c r="K116" s="423"/>
      <c r="L116" s="424"/>
      <c r="M116" s="424"/>
      <c r="N116" s="425"/>
    </row>
    <row r="117" ht="15.75" customHeight="1">
      <c r="A117" s="475"/>
      <c r="B117" s="235"/>
      <c r="C117" s="236"/>
      <c r="D117" s="237"/>
      <c r="E117" s="237"/>
      <c r="F117" s="237"/>
      <c r="G117" s="238"/>
      <c r="H117" s="239"/>
      <c r="I117" s="240"/>
      <c r="J117" s="241"/>
      <c r="K117" s="438"/>
      <c r="L117" s="439"/>
      <c r="M117" s="439"/>
      <c r="N117" s="440"/>
    </row>
    <row r="118" ht="15.75" customHeight="1">
      <c r="A118" s="35">
        <v>45878.0</v>
      </c>
      <c r="B118" s="314">
        <v>55700.0</v>
      </c>
      <c r="C118" s="315">
        <v>5.0</v>
      </c>
      <c r="D118" s="158">
        <v>0.22569444444444445</v>
      </c>
      <c r="E118" s="158">
        <v>0.22569444444444445</v>
      </c>
      <c r="F118" s="158">
        <v>0.6027777777777777</v>
      </c>
      <c r="G118" s="314" t="s">
        <v>245</v>
      </c>
      <c r="H118" s="375">
        <v>310.0</v>
      </c>
      <c r="I118" s="246">
        <v>-635.17</v>
      </c>
      <c r="J118" s="38"/>
      <c r="K118" s="423"/>
      <c r="L118" s="424"/>
      <c r="M118" s="424"/>
      <c r="N118" s="425"/>
    </row>
    <row r="119" ht="15.75" customHeight="1">
      <c r="A119" s="188"/>
      <c r="B119" s="166">
        <v>53256.0</v>
      </c>
      <c r="C119" s="24">
        <v>4.0</v>
      </c>
      <c r="D119" s="27">
        <v>0.3333333333333333</v>
      </c>
      <c r="E119" s="27"/>
      <c r="F119" s="27"/>
      <c r="G119" s="28" t="s">
        <v>23</v>
      </c>
      <c r="H119" s="29">
        <f t="shared" ref="H119:H120" si="30">77*2</f>
        <v>154</v>
      </c>
      <c r="I119" s="53">
        <f t="shared" ref="I119:I123" si="31">I118+H118</f>
        <v>-325.17</v>
      </c>
      <c r="J119" s="249"/>
      <c r="K119" s="423"/>
      <c r="L119" s="424"/>
      <c r="M119" s="424"/>
      <c r="N119" s="425"/>
    </row>
    <row r="120" ht="15.75" customHeight="1">
      <c r="A120" s="188"/>
      <c r="B120" s="28" t="s">
        <v>246</v>
      </c>
      <c r="C120" s="24">
        <v>5.0</v>
      </c>
      <c r="D120" s="27">
        <v>0.3888888888888889</v>
      </c>
      <c r="E120" s="27"/>
      <c r="F120" s="27"/>
      <c r="G120" s="28" t="s">
        <v>23</v>
      </c>
      <c r="H120" s="29">
        <f t="shared" si="30"/>
        <v>154</v>
      </c>
      <c r="I120" s="53">
        <f t="shared" si="31"/>
        <v>-171.17</v>
      </c>
      <c r="J120" s="249"/>
      <c r="K120" s="423"/>
      <c r="L120" s="424"/>
      <c r="M120" s="424"/>
      <c r="N120" s="425"/>
    </row>
    <row r="121" ht="15.75" customHeight="1">
      <c r="A121" s="188"/>
      <c r="B121" s="28" t="s">
        <v>247</v>
      </c>
      <c r="C121" s="24">
        <v>7.0</v>
      </c>
      <c r="D121" s="27">
        <v>0.4513888888888889</v>
      </c>
      <c r="E121" s="27"/>
      <c r="F121" s="27"/>
      <c r="G121" s="28" t="s">
        <v>23</v>
      </c>
      <c r="H121" s="476">
        <v>231.0</v>
      </c>
      <c r="I121" s="53">
        <f t="shared" si="31"/>
        <v>-17.17</v>
      </c>
      <c r="J121" s="249"/>
      <c r="K121" s="423"/>
      <c r="L121" s="424"/>
      <c r="M121" s="424"/>
      <c r="N121" s="425"/>
    </row>
    <row r="122" ht="15.75" customHeight="1">
      <c r="A122" s="188"/>
      <c r="B122" s="28">
        <v>53482.0</v>
      </c>
      <c r="C122" s="24">
        <v>3.0</v>
      </c>
      <c r="D122" s="27">
        <v>0.5416666666666666</v>
      </c>
      <c r="E122" s="105"/>
      <c r="F122" s="105"/>
      <c r="G122" s="106" t="s">
        <v>245</v>
      </c>
      <c r="H122" s="29">
        <v>77.0</v>
      </c>
      <c r="I122" s="53">
        <f t="shared" si="31"/>
        <v>213.83</v>
      </c>
      <c r="J122" s="39">
        <v>1.0</v>
      </c>
      <c r="K122" s="444">
        <f t="shared" ref="K122:L122" si="32">K108+H123</f>
        <v>7656</v>
      </c>
      <c r="L122" s="433">
        <f t="shared" si="32"/>
        <v>1939.47</v>
      </c>
      <c r="M122" s="424"/>
      <c r="N122" s="425"/>
    </row>
    <row r="123" ht="15.75" customHeight="1">
      <c r="A123" s="188"/>
      <c r="B123" s="106"/>
      <c r="C123" s="104"/>
      <c r="D123" s="105"/>
      <c r="E123" s="105"/>
      <c r="F123" s="105"/>
      <c r="G123" s="106"/>
      <c r="H123" s="107">
        <f>SUM(H118:H122)</f>
        <v>926</v>
      </c>
      <c r="I123" s="160">
        <f t="shared" si="31"/>
        <v>290.83</v>
      </c>
      <c r="J123" s="38"/>
      <c r="K123" s="423"/>
      <c r="L123" s="424"/>
      <c r="M123" s="424"/>
      <c r="N123" s="425"/>
    </row>
    <row r="124" ht="15.75" customHeight="1">
      <c r="A124" s="188"/>
      <c r="B124" s="106"/>
      <c r="C124" s="104"/>
      <c r="D124" s="105"/>
      <c r="E124" s="105"/>
      <c r="F124" s="105"/>
      <c r="G124" s="106"/>
      <c r="H124" s="173"/>
      <c r="I124" s="250"/>
      <c r="J124" s="38"/>
      <c r="K124" s="423"/>
      <c r="L124" s="424"/>
      <c r="M124" s="424"/>
      <c r="N124" s="425"/>
    </row>
    <row r="125" ht="15.75" customHeight="1">
      <c r="A125" s="188"/>
      <c r="B125" s="166" t="s">
        <v>248</v>
      </c>
      <c r="C125" s="24">
        <v>13.0</v>
      </c>
      <c r="D125" s="27">
        <v>0.3541666666666667</v>
      </c>
      <c r="E125" s="27">
        <v>0.3541666666666667</v>
      </c>
      <c r="F125" s="27">
        <v>0.7611111111111111</v>
      </c>
      <c r="G125" s="28" t="s">
        <v>249</v>
      </c>
      <c r="H125" s="29">
        <v>793.0</v>
      </c>
      <c r="I125" s="181">
        <v>-635.17</v>
      </c>
      <c r="J125" s="31"/>
      <c r="K125" s="423"/>
      <c r="L125" s="424"/>
      <c r="M125" s="424"/>
      <c r="N125" s="425"/>
    </row>
    <row r="126" ht="15.75" customHeight="1">
      <c r="A126" s="188"/>
      <c r="B126" s="28">
        <v>52008.0</v>
      </c>
      <c r="C126" s="24">
        <v>4.0</v>
      </c>
      <c r="D126" s="27">
        <v>0.75</v>
      </c>
      <c r="E126" s="27"/>
      <c r="F126" s="27"/>
      <c r="G126" s="28" t="s">
        <v>25</v>
      </c>
      <c r="H126" s="29">
        <f>63*2</f>
        <v>126</v>
      </c>
      <c r="I126" s="172">
        <f t="shared" ref="I126:I127" si="33">H125+I125</f>
        <v>157.83</v>
      </c>
      <c r="J126" s="38"/>
      <c r="K126" s="423"/>
      <c r="L126" s="424"/>
      <c r="M126" s="424"/>
      <c r="N126" s="425"/>
    </row>
    <row r="127" ht="15.75" customHeight="1">
      <c r="A127" s="188"/>
      <c r="B127" s="28"/>
      <c r="C127" s="24"/>
      <c r="D127" s="27"/>
      <c r="E127" s="27"/>
      <c r="F127" s="27"/>
      <c r="G127" s="28"/>
      <c r="H127" s="116">
        <f>SUM(H125:H126)</f>
        <v>919</v>
      </c>
      <c r="I127" s="194">
        <f t="shared" si="33"/>
        <v>283.83</v>
      </c>
      <c r="J127" s="39"/>
      <c r="K127" s="423"/>
      <c r="L127" s="424"/>
      <c r="M127" s="424"/>
      <c r="N127" s="425"/>
    </row>
    <row r="128" ht="15.75" customHeight="1">
      <c r="A128" s="188"/>
      <c r="B128" s="28"/>
      <c r="C128" s="24"/>
      <c r="D128" s="27"/>
      <c r="E128" s="27"/>
      <c r="F128" s="27"/>
      <c r="G128" s="28"/>
      <c r="H128" s="29"/>
      <c r="I128" s="172"/>
      <c r="J128" s="39">
        <v>2.0</v>
      </c>
      <c r="K128" s="423"/>
      <c r="L128" s="424"/>
      <c r="M128" s="424"/>
      <c r="N128" s="425"/>
    </row>
    <row r="129" ht="15.75" customHeight="1">
      <c r="A129" s="188"/>
      <c r="B129" s="28"/>
      <c r="C129" s="24"/>
      <c r="D129" s="27"/>
      <c r="E129" s="27"/>
      <c r="F129" s="27"/>
      <c r="G129" s="28"/>
      <c r="H129" s="29"/>
      <c r="I129" s="53"/>
      <c r="J129" s="251"/>
      <c r="K129" s="454"/>
      <c r="L129" s="455"/>
      <c r="M129" s="433">
        <f t="shared" ref="M129:N129" si="34">M115+H127</f>
        <v>8307</v>
      </c>
      <c r="N129" s="425">
        <f t="shared" si="34"/>
        <v>2590.47</v>
      </c>
    </row>
    <row r="130" ht="15.75" customHeight="1">
      <c r="A130" s="188"/>
      <c r="B130" s="28"/>
      <c r="C130" s="104"/>
      <c r="D130" s="105"/>
      <c r="E130" s="105"/>
      <c r="F130" s="105"/>
      <c r="G130" s="106"/>
      <c r="H130" s="107"/>
      <c r="I130" s="44"/>
      <c r="J130" s="38"/>
      <c r="K130" s="423"/>
      <c r="L130" s="424"/>
      <c r="M130" s="424"/>
      <c r="N130" s="425"/>
    </row>
    <row r="131" ht="15.75" customHeight="1">
      <c r="A131" s="205"/>
      <c r="B131" s="136"/>
      <c r="C131" s="134"/>
      <c r="D131" s="135"/>
      <c r="E131" s="135"/>
      <c r="F131" s="135"/>
      <c r="G131" s="136"/>
      <c r="H131" s="252"/>
      <c r="I131" s="253"/>
      <c r="J131" s="254"/>
      <c r="K131" s="438"/>
      <c r="L131" s="439"/>
      <c r="M131" s="439"/>
      <c r="N131" s="440"/>
    </row>
    <row r="132" ht="15.75" customHeight="1">
      <c r="A132" s="272"/>
      <c r="B132" s="28">
        <v>55700.0</v>
      </c>
      <c r="C132" s="24">
        <v>5.0</v>
      </c>
      <c r="D132" s="27">
        <v>0.375</v>
      </c>
      <c r="E132" s="27">
        <v>0.375</v>
      </c>
      <c r="F132" s="27">
        <v>0.7729166666666667</v>
      </c>
      <c r="G132" s="28" t="s">
        <v>108</v>
      </c>
      <c r="H132" s="29">
        <v>793.0</v>
      </c>
      <c r="I132" s="53">
        <v>-635.17</v>
      </c>
      <c r="J132" s="38"/>
      <c r="K132" s="423"/>
      <c r="L132" s="424"/>
      <c r="M132" s="424"/>
      <c r="N132" s="425"/>
    </row>
    <row r="133" ht="15.75" customHeight="1">
      <c r="A133" s="272"/>
      <c r="B133" s="28">
        <v>56057.0</v>
      </c>
      <c r="C133" s="24">
        <v>2.0</v>
      </c>
      <c r="D133" s="26">
        <v>0.7569444444444444</v>
      </c>
      <c r="E133" s="27"/>
      <c r="F133" s="27"/>
      <c r="G133" s="28" t="s">
        <v>250</v>
      </c>
      <c r="H133" s="29">
        <v>77.0</v>
      </c>
      <c r="I133" s="202">
        <f t="shared" ref="I133:I134" si="35">H132+I132</f>
        <v>157.83</v>
      </c>
      <c r="J133" s="39"/>
      <c r="K133" s="454"/>
      <c r="L133" s="455"/>
      <c r="M133" s="424"/>
      <c r="N133" s="425"/>
    </row>
    <row r="134" ht="15.75" customHeight="1">
      <c r="A134" s="272"/>
      <c r="B134" s="36"/>
      <c r="C134" s="24"/>
      <c r="D134" s="27"/>
      <c r="E134" s="27"/>
      <c r="F134" s="27"/>
      <c r="G134" s="28"/>
      <c r="H134" s="116">
        <f>SUM(H132:H133)</f>
        <v>870</v>
      </c>
      <c r="I134" s="203">
        <f t="shared" si="35"/>
        <v>234.83</v>
      </c>
      <c r="J134" s="39"/>
      <c r="K134" s="448"/>
      <c r="L134" s="449"/>
      <c r="M134" s="424"/>
      <c r="N134" s="425"/>
    </row>
    <row r="135" ht="15.75" customHeight="1">
      <c r="A135" s="272"/>
      <c r="B135" s="36"/>
      <c r="C135" s="24"/>
      <c r="D135" s="27"/>
      <c r="E135" s="27"/>
      <c r="F135" s="27"/>
      <c r="G135" s="28"/>
      <c r="H135" s="116"/>
      <c r="I135" s="204"/>
      <c r="J135" s="39">
        <v>1.0</v>
      </c>
      <c r="K135" s="477">
        <f t="shared" ref="K135:L135" si="36">K122+H134</f>
        <v>8526</v>
      </c>
      <c r="L135" s="478">
        <f t="shared" si="36"/>
        <v>2174.3</v>
      </c>
      <c r="M135" s="424"/>
      <c r="N135" s="425"/>
    </row>
    <row r="136" ht="15.75" customHeight="1">
      <c r="A136" s="272"/>
      <c r="B136" s="103"/>
      <c r="C136" s="104"/>
      <c r="D136" s="105"/>
      <c r="E136" s="105"/>
      <c r="F136" s="105"/>
      <c r="G136" s="106"/>
      <c r="H136" s="107"/>
      <c r="I136" s="204"/>
      <c r="J136" s="38"/>
      <c r="K136" s="448"/>
      <c r="L136" s="449"/>
      <c r="M136" s="424"/>
      <c r="N136" s="425"/>
    </row>
    <row r="137" ht="15.75" customHeight="1">
      <c r="A137" s="272"/>
      <c r="B137" s="103"/>
      <c r="C137" s="104"/>
      <c r="D137" s="105"/>
      <c r="E137" s="105"/>
      <c r="F137" s="105"/>
      <c r="G137" s="106"/>
      <c r="H137" s="173"/>
      <c r="I137" s="202"/>
      <c r="J137" s="38"/>
      <c r="K137" s="448"/>
      <c r="L137" s="449"/>
      <c r="M137" s="424"/>
      <c r="N137" s="425"/>
    </row>
    <row r="138" ht="15.75" customHeight="1">
      <c r="A138" s="272"/>
      <c r="B138" s="103"/>
      <c r="C138" s="104"/>
      <c r="D138" s="105"/>
      <c r="E138" s="105"/>
      <c r="F138" s="105"/>
      <c r="G138" s="106"/>
      <c r="H138" s="173"/>
      <c r="I138" s="202"/>
      <c r="J138" s="154"/>
      <c r="K138" s="448"/>
      <c r="L138" s="449"/>
      <c r="M138" s="424"/>
      <c r="N138" s="425"/>
    </row>
    <row r="139" ht="15.75" customHeight="1">
      <c r="A139" s="272"/>
      <c r="B139" s="48"/>
      <c r="C139" s="24"/>
      <c r="D139" s="27"/>
      <c r="E139" s="27"/>
      <c r="F139" s="27"/>
      <c r="G139" s="28"/>
      <c r="H139" s="29"/>
      <c r="I139" s="53"/>
      <c r="J139" s="31"/>
      <c r="K139" s="454"/>
      <c r="L139" s="455"/>
      <c r="M139" s="424"/>
      <c r="N139" s="425"/>
    </row>
    <row r="140" ht="15.75" customHeight="1">
      <c r="A140" s="272">
        <v>45879.0</v>
      </c>
      <c r="B140" s="48">
        <v>52277.0</v>
      </c>
      <c r="C140" s="259">
        <v>2.0</v>
      </c>
      <c r="D140" s="290">
        <v>0.6631944444444444</v>
      </c>
      <c r="E140" s="27">
        <v>0.6631944444444444</v>
      </c>
      <c r="F140" s="27">
        <v>0.030555555555555555</v>
      </c>
      <c r="G140" s="28" t="s">
        <v>250</v>
      </c>
      <c r="H140" s="29">
        <v>77.0</v>
      </c>
      <c r="I140" s="202">
        <v>-635.17</v>
      </c>
      <c r="J140" s="296"/>
      <c r="K140" s="423"/>
      <c r="L140" s="424"/>
      <c r="M140" s="424"/>
      <c r="N140" s="425"/>
    </row>
    <row r="141" ht="15.75" customHeight="1">
      <c r="A141" s="272"/>
      <c r="B141" s="48">
        <v>52744.0</v>
      </c>
      <c r="C141" s="259">
        <v>6.0</v>
      </c>
      <c r="D141" s="291">
        <v>0.7847222222222222</v>
      </c>
      <c r="E141" s="27"/>
      <c r="F141" s="27"/>
      <c r="G141" s="28" t="s">
        <v>250</v>
      </c>
      <c r="H141" s="29">
        <v>310.0</v>
      </c>
      <c r="I141" s="202">
        <f t="shared" ref="I141:I143" si="37">I140+H140</f>
        <v>-558.17</v>
      </c>
      <c r="J141" s="39"/>
      <c r="K141" s="423"/>
      <c r="L141" s="424"/>
      <c r="M141" s="424"/>
      <c r="N141" s="425"/>
    </row>
    <row r="142" ht="15.75" customHeight="1">
      <c r="A142" s="272"/>
      <c r="B142" s="166">
        <v>56710.0</v>
      </c>
      <c r="C142" s="259">
        <v>9.0</v>
      </c>
      <c r="D142" s="291">
        <v>0.9375</v>
      </c>
      <c r="E142" s="27"/>
      <c r="F142" s="27"/>
      <c r="G142" s="28" t="s">
        <v>251</v>
      </c>
      <c r="H142" s="29">
        <v>509.0</v>
      </c>
      <c r="I142" s="202">
        <f t="shared" si="37"/>
        <v>-248.17</v>
      </c>
      <c r="J142" s="39">
        <v>2.0</v>
      </c>
      <c r="K142" s="423"/>
      <c r="L142" s="424"/>
      <c r="M142" s="424"/>
      <c r="N142" s="425"/>
    </row>
    <row r="143" ht="15.75" customHeight="1">
      <c r="A143" s="272"/>
      <c r="B143" s="28"/>
      <c r="C143" s="24"/>
      <c r="D143" s="27"/>
      <c r="E143" s="27"/>
      <c r="F143" s="27"/>
      <c r="G143" s="28"/>
      <c r="H143" s="116">
        <f>SUM(H140:H142)</f>
        <v>896</v>
      </c>
      <c r="I143" s="203">
        <f t="shared" si="37"/>
        <v>260.83</v>
      </c>
      <c r="J143" s="38"/>
      <c r="K143" s="423"/>
      <c r="L143" s="424"/>
      <c r="M143" s="433">
        <f t="shared" ref="M143:N143" si="38">M129+H143</f>
        <v>9203</v>
      </c>
      <c r="N143" s="425">
        <f t="shared" si="38"/>
        <v>2851.3</v>
      </c>
    </row>
    <row r="144" ht="15.75" customHeight="1">
      <c r="A144" s="272"/>
      <c r="B144" s="28"/>
      <c r="C144" s="24"/>
      <c r="D144" s="27"/>
      <c r="E144" s="27"/>
      <c r="F144" s="27"/>
      <c r="G144" s="28"/>
      <c r="H144" s="116"/>
      <c r="I144" s="202"/>
      <c r="J144" s="39"/>
      <c r="K144" s="423"/>
      <c r="L144" s="424"/>
      <c r="M144" s="424"/>
      <c r="N144" s="425"/>
    </row>
    <row r="145" ht="15.75" customHeight="1">
      <c r="A145" s="272"/>
      <c r="B145" s="28"/>
      <c r="C145" s="24"/>
      <c r="D145" s="27"/>
      <c r="E145" s="27"/>
      <c r="F145" s="27"/>
      <c r="G145" s="28"/>
      <c r="H145" s="116"/>
      <c r="I145" s="204"/>
      <c r="J145" s="38"/>
      <c r="K145" s="423"/>
      <c r="L145" s="424"/>
      <c r="M145" s="424"/>
      <c r="N145" s="425"/>
    </row>
    <row r="146" ht="15.75" customHeight="1">
      <c r="A146" s="479"/>
      <c r="B146" s="77"/>
      <c r="C146" s="75"/>
      <c r="D146" s="163"/>
      <c r="E146" s="163"/>
      <c r="F146" s="163"/>
      <c r="G146" s="164"/>
      <c r="H146" s="137"/>
      <c r="I146" s="252"/>
      <c r="J146" s="257"/>
      <c r="K146" s="438"/>
      <c r="L146" s="439"/>
      <c r="M146" s="439"/>
      <c r="N146" s="440"/>
    </row>
    <row r="147" ht="15.75" customHeight="1">
      <c r="A147" s="480"/>
      <c r="B147" s="87">
        <v>56710.0</v>
      </c>
      <c r="C147" s="124">
        <v>9.0</v>
      </c>
      <c r="D147" s="86">
        <v>0.375</v>
      </c>
      <c r="E147" s="158">
        <v>0.375</v>
      </c>
      <c r="F147" s="158">
        <v>0.7597222222222222</v>
      </c>
      <c r="G147" s="28" t="s">
        <v>108</v>
      </c>
      <c r="H147" s="276">
        <v>793.0</v>
      </c>
      <c r="I147" s="30">
        <v>-635.17</v>
      </c>
      <c r="J147" s="89"/>
      <c r="K147" s="423"/>
      <c r="L147" s="424"/>
      <c r="M147" s="424"/>
      <c r="N147" s="425"/>
    </row>
    <row r="148" ht="15.75" customHeight="1">
      <c r="A148" s="481"/>
      <c r="B148" s="24"/>
      <c r="C148" s="24"/>
      <c r="D148" s="27"/>
      <c r="E148" s="27"/>
      <c r="F148" s="27"/>
      <c r="G148" s="28"/>
      <c r="H148" s="29"/>
      <c r="I148" s="203">
        <f>I147+H147</f>
        <v>157.83</v>
      </c>
      <c r="J148" s="38"/>
      <c r="K148" s="423"/>
      <c r="L148" s="424"/>
      <c r="M148" s="424"/>
      <c r="N148" s="425"/>
    </row>
    <row r="149" ht="15.75" customHeight="1">
      <c r="A149" s="481"/>
      <c r="B149" s="28"/>
      <c r="C149" s="24"/>
      <c r="D149" s="27"/>
      <c r="E149" s="27"/>
      <c r="F149" s="27"/>
      <c r="G149" s="28"/>
      <c r="H149" s="29"/>
      <c r="I149" s="202"/>
      <c r="J149" s="39" t="s">
        <v>252</v>
      </c>
      <c r="K149" s="423"/>
      <c r="L149" s="424"/>
      <c r="M149" s="424"/>
      <c r="N149" s="425"/>
    </row>
    <row r="150" ht="15.75" customHeight="1">
      <c r="A150" s="481"/>
      <c r="B150" s="28"/>
      <c r="C150" s="24"/>
      <c r="D150" s="27"/>
      <c r="E150" s="27"/>
      <c r="F150" s="27"/>
      <c r="G150" s="28"/>
      <c r="H150" s="29"/>
      <c r="I150" s="202"/>
      <c r="J150" s="39">
        <v>1.0</v>
      </c>
      <c r="K150" s="444">
        <f>K135+H147</f>
        <v>9319</v>
      </c>
      <c r="L150" s="433">
        <f>L135+I148</f>
        <v>2332.13</v>
      </c>
      <c r="M150" s="424"/>
      <c r="N150" s="425"/>
    </row>
    <row r="151" ht="15.75" customHeight="1">
      <c r="A151" s="481"/>
      <c r="B151" s="28"/>
      <c r="C151" s="24"/>
      <c r="D151" s="27"/>
      <c r="E151" s="27"/>
      <c r="F151" s="27"/>
      <c r="G151" s="28"/>
      <c r="H151" s="116"/>
      <c r="I151" s="204"/>
      <c r="J151" s="38"/>
      <c r="K151" s="423"/>
      <c r="L151" s="424"/>
      <c r="M151" s="424"/>
      <c r="N151" s="425"/>
    </row>
    <row r="152" ht="15.75" customHeight="1">
      <c r="A152" s="481"/>
      <c r="B152" s="28"/>
      <c r="C152" s="24"/>
      <c r="D152" s="27"/>
      <c r="E152" s="27"/>
      <c r="F152" s="27"/>
      <c r="G152" s="28"/>
      <c r="H152" s="29"/>
      <c r="I152" s="202"/>
      <c r="J152" s="38"/>
      <c r="K152" s="423"/>
      <c r="L152" s="424"/>
      <c r="M152" s="424"/>
      <c r="N152" s="425"/>
    </row>
    <row r="153" ht="15.75" customHeight="1">
      <c r="A153" s="482">
        <v>45880.0</v>
      </c>
      <c r="B153" s="106"/>
      <c r="C153" s="104"/>
      <c r="D153" s="105"/>
      <c r="E153" s="105"/>
      <c r="F153" s="105"/>
      <c r="G153" s="106"/>
      <c r="H153" s="107"/>
      <c r="I153" s="204"/>
      <c r="J153" s="38"/>
      <c r="K153" s="423"/>
      <c r="L153" s="424"/>
      <c r="M153" s="424"/>
      <c r="N153" s="425"/>
    </row>
    <row r="154" ht="15.75" customHeight="1">
      <c r="A154" s="483"/>
      <c r="B154" s="28"/>
      <c r="C154" s="24"/>
      <c r="D154" s="105"/>
      <c r="E154" s="105"/>
      <c r="F154" s="105"/>
      <c r="G154" s="106"/>
      <c r="H154" s="173"/>
      <c r="I154" s="202"/>
      <c r="J154" s="154"/>
      <c r="K154" s="423"/>
      <c r="L154" s="424"/>
      <c r="M154" s="424"/>
      <c r="N154" s="425"/>
    </row>
    <row r="155" ht="15.75" customHeight="1">
      <c r="A155" s="272"/>
      <c r="B155" s="259">
        <v>56434.0</v>
      </c>
      <c r="C155" s="24">
        <v>4.0</v>
      </c>
      <c r="D155" s="26">
        <v>0.4270833333333333</v>
      </c>
      <c r="E155" s="27">
        <v>0.4270833333333333</v>
      </c>
      <c r="F155" s="27">
        <v>0.89375</v>
      </c>
      <c r="G155" s="28" t="s">
        <v>16</v>
      </c>
      <c r="H155" s="29">
        <v>310.0</v>
      </c>
      <c r="I155" s="260">
        <v>-635.17</v>
      </c>
      <c r="J155" s="31"/>
      <c r="K155" s="423"/>
      <c r="L155" s="424"/>
      <c r="M155" s="424"/>
      <c r="N155" s="425"/>
    </row>
    <row r="156" ht="15.75" customHeight="1">
      <c r="A156" s="272"/>
      <c r="B156" s="159">
        <v>51536.0</v>
      </c>
      <c r="C156" s="49">
        <v>4.0</v>
      </c>
      <c r="D156" s="27">
        <v>0.5833333333333334</v>
      </c>
      <c r="E156" s="27"/>
      <c r="F156" s="27"/>
      <c r="G156" s="200" t="s">
        <v>23</v>
      </c>
      <c r="H156" s="261">
        <f>77*2</f>
        <v>154</v>
      </c>
      <c r="I156" s="260">
        <f t="shared" ref="I156:I160" si="39">I155+H155</f>
        <v>-325.17</v>
      </c>
      <c r="J156" s="38"/>
      <c r="K156" s="416"/>
      <c r="L156" s="424"/>
      <c r="M156" s="424"/>
      <c r="N156" s="425"/>
    </row>
    <row r="157" ht="15.75" customHeight="1">
      <c r="A157" s="272"/>
      <c r="B157" s="28">
        <v>49854.0</v>
      </c>
      <c r="C157" s="24">
        <v>3.0</v>
      </c>
      <c r="D157" s="27">
        <v>0.6666666666666666</v>
      </c>
      <c r="E157" s="27"/>
      <c r="F157" s="27"/>
      <c r="G157" s="28" t="s">
        <v>75</v>
      </c>
      <c r="H157" s="29">
        <v>77.0</v>
      </c>
      <c r="I157" s="260">
        <f t="shared" si="39"/>
        <v>-171.17</v>
      </c>
      <c r="J157" s="39">
        <v>1.0</v>
      </c>
      <c r="K157" s="416"/>
      <c r="L157" s="424"/>
      <c r="M157" s="424"/>
      <c r="N157" s="425"/>
    </row>
    <row r="158" ht="15.75" customHeight="1">
      <c r="A158" s="272"/>
      <c r="B158" s="28">
        <v>55403.0</v>
      </c>
      <c r="C158" s="24">
        <v>4.0</v>
      </c>
      <c r="D158" s="27">
        <v>0.71875</v>
      </c>
      <c r="E158" s="27"/>
      <c r="F158" s="27"/>
      <c r="G158" s="28" t="s">
        <v>16</v>
      </c>
      <c r="H158" s="29">
        <v>310.0</v>
      </c>
      <c r="I158" s="260">
        <f t="shared" si="39"/>
        <v>-94.17</v>
      </c>
      <c r="J158" s="39"/>
      <c r="K158" s="416"/>
      <c r="L158" s="424"/>
      <c r="M158" s="424"/>
      <c r="N158" s="425"/>
    </row>
    <row r="159" ht="15.75" customHeight="1">
      <c r="A159" s="272"/>
      <c r="B159" s="28">
        <v>55962.0</v>
      </c>
      <c r="C159" s="24">
        <v>6.0</v>
      </c>
      <c r="D159" s="263">
        <v>0.8541666666666666</v>
      </c>
      <c r="E159" s="27"/>
      <c r="F159" s="27"/>
      <c r="G159" s="28" t="s">
        <v>75</v>
      </c>
      <c r="H159" s="29">
        <v>310.0</v>
      </c>
      <c r="I159" s="260">
        <f t="shared" si="39"/>
        <v>215.83</v>
      </c>
      <c r="J159" s="38"/>
      <c r="K159" s="484"/>
      <c r="L159" s="485"/>
      <c r="M159" s="433">
        <f t="shared" ref="M159:N159" si="40">M143+H160</f>
        <v>10364</v>
      </c>
      <c r="N159" s="425">
        <f t="shared" si="40"/>
        <v>3377.13</v>
      </c>
    </row>
    <row r="160" ht="15.75" customHeight="1">
      <c r="A160" s="272"/>
      <c r="B160" s="24"/>
      <c r="C160" s="197"/>
      <c r="D160" s="27"/>
      <c r="E160" s="27"/>
      <c r="F160" s="27"/>
      <c r="G160" s="28"/>
      <c r="H160" s="116">
        <f>SUM(H155:H159)</f>
        <v>1161</v>
      </c>
      <c r="I160" s="270">
        <f t="shared" si="39"/>
        <v>525.83</v>
      </c>
      <c r="J160" s="168"/>
      <c r="K160" s="416"/>
      <c r="L160" s="424"/>
      <c r="M160" s="424"/>
      <c r="N160" s="425"/>
    </row>
    <row r="161" ht="15.75" customHeight="1">
      <c r="A161" s="272"/>
      <c r="B161" s="206"/>
      <c r="C161" s="266"/>
      <c r="D161" s="267"/>
      <c r="E161" s="267"/>
      <c r="F161" s="267"/>
      <c r="G161" s="268"/>
      <c r="H161" s="269"/>
      <c r="I161" s="209"/>
      <c r="J161" s="38"/>
      <c r="K161" s="416"/>
      <c r="L161" s="424"/>
      <c r="M161" s="424"/>
      <c r="N161" s="425"/>
    </row>
    <row r="162" ht="15.75" customHeight="1">
      <c r="A162" s="479"/>
      <c r="B162" s="136"/>
      <c r="C162" s="271"/>
      <c r="D162" s="163"/>
      <c r="E162" s="163"/>
      <c r="F162" s="163"/>
      <c r="G162" s="164"/>
      <c r="H162" s="137"/>
      <c r="I162" s="252"/>
      <c r="J162" s="257"/>
      <c r="K162" s="438"/>
      <c r="L162" s="439"/>
      <c r="M162" s="439"/>
      <c r="N162" s="440"/>
    </row>
    <row r="163" ht="15.75" customHeight="1">
      <c r="A163" s="309"/>
      <c r="B163" s="87">
        <v>54014.0</v>
      </c>
      <c r="C163" s="124">
        <v>10.0</v>
      </c>
      <c r="D163" s="486">
        <v>0.17708333333333334</v>
      </c>
      <c r="E163" s="158">
        <v>0.17708333333333334</v>
      </c>
      <c r="F163" s="487">
        <v>0.6722222222222223</v>
      </c>
      <c r="G163" s="28" t="s">
        <v>75</v>
      </c>
      <c r="H163" s="29">
        <v>310.0</v>
      </c>
      <c r="I163" s="260">
        <v>-635.17</v>
      </c>
      <c r="J163" s="488" t="s">
        <v>253</v>
      </c>
      <c r="K163" s="423"/>
      <c r="L163" s="424"/>
      <c r="M163" s="424"/>
      <c r="N163" s="425"/>
    </row>
    <row r="164" ht="15.75" customHeight="1">
      <c r="A164" s="272"/>
      <c r="B164" s="28">
        <v>53271.0</v>
      </c>
      <c r="C164" s="24">
        <v>4.0</v>
      </c>
      <c r="D164" s="27">
        <v>0.2708333333333333</v>
      </c>
      <c r="E164" s="27"/>
      <c r="F164" s="27"/>
      <c r="G164" s="28" t="s">
        <v>75</v>
      </c>
      <c r="H164" s="29">
        <v>310.0</v>
      </c>
      <c r="I164" s="53">
        <f t="shared" ref="I164:I169" si="41">I163+H163</f>
        <v>-325.17</v>
      </c>
      <c r="J164" s="38"/>
      <c r="K164" s="423"/>
      <c r="L164" s="424"/>
      <c r="M164" s="424"/>
      <c r="N164" s="425"/>
    </row>
    <row r="165" ht="15.75" customHeight="1">
      <c r="A165" s="272"/>
      <c r="B165" s="28">
        <v>55156.0</v>
      </c>
      <c r="C165" s="24">
        <v>4.0</v>
      </c>
      <c r="D165" s="27">
        <v>0.3541666666666667</v>
      </c>
      <c r="E165" s="27"/>
      <c r="F165" s="27"/>
      <c r="G165" s="28" t="s">
        <v>254</v>
      </c>
      <c r="H165" s="29">
        <v>44.0</v>
      </c>
      <c r="I165" s="53">
        <f t="shared" si="41"/>
        <v>-15.17</v>
      </c>
      <c r="J165" s="489" t="s">
        <v>255</v>
      </c>
      <c r="K165" s="423"/>
      <c r="L165" s="424"/>
      <c r="M165" s="424"/>
      <c r="N165" s="425"/>
    </row>
    <row r="166" ht="15.75" customHeight="1">
      <c r="A166" s="272"/>
      <c r="B166" s="28" t="s">
        <v>256</v>
      </c>
      <c r="C166" s="24">
        <v>3.0</v>
      </c>
      <c r="D166" s="27">
        <v>0.4097222222222222</v>
      </c>
      <c r="E166" s="27"/>
      <c r="F166" s="27"/>
      <c r="G166" s="28" t="s">
        <v>23</v>
      </c>
      <c r="H166" s="29">
        <v>77.0</v>
      </c>
      <c r="I166" s="53">
        <f t="shared" si="41"/>
        <v>28.83</v>
      </c>
      <c r="J166" s="38"/>
      <c r="K166" s="423"/>
      <c r="L166" s="424"/>
      <c r="M166" s="424"/>
      <c r="N166" s="425"/>
    </row>
    <row r="167" ht="15.75" customHeight="1">
      <c r="A167" s="272"/>
      <c r="B167" s="28">
        <v>56887.0</v>
      </c>
      <c r="C167" s="24">
        <v>2.0</v>
      </c>
      <c r="D167" s="27">
        <v>0.4583333333333333</v>
      </c>
      <c r="E167" s="27"/>
      <c r="F167" s="27"/>
      <c r="G167" s="28" t="s">
        <v>47</v>
      </c>
      <c r="H167" s="29">
        <v>77.0</v>
      </c>
      <c r="I167" s="53">
        <f t="shared" si="41"/>
        <v>105.83</v>
      </c>
      <c r="J167" s="39">
        <v>1.0</v>
      </c>
      <c r="K167" s="423"/>
      <c r="L167" s="424"/>
      <c r="M167" s="424"/>
      <c r="N167" s="425"/>
    </row>
    <row r="168" ht="15.75" customHeight="1">
      <c r="A168" s="272"/>
      <c r="B168" s="28">
        <v>55156.0</v>
      </c>
      <c r="C168" s="24">
        <v>4.0</v>
      </c>
      <c r="D168" s="27">
        <v>0.5416666666666666</v>
      </c>
      <c r="E168" s="27"/>
      <c r="F168" s="27"/>
      <c r="G168" s="28" t="s">
        <v>257</v>
      </c>
      <c r="H168" s="29">
        <v>44.0</v>
      </c>
      <c r="I168" s="53">
        <f t="shared" si="41"/>
        <v>182.83</v>
      </c>
      <c r="J168" s="39"/>
      <c r="K168" s="444">
        <f>K150+H169</f>
        <v>10181</v>
      </c>
      <c r="L168" s="433">
        <f>L150+I169-75</f>
        <v>2483.96</v>
      </c>
      <c r="M168" s="424"/>
      <c r="N168" s="425"/>
    </row>
    <row r="169" ht="15.75" customHeight="1">
      <c r="A169" s="272"/>
      <c r="B169" s="28"/>
      <c r="C169" s="24"/>
      <c r="D169" s="27"/>
      <c r="E169" s="27"/>
      <c r="F169" s="27"/>
      <c r="G169" s="28"/>
      <c r="H169" s="116">
        <f>SUM(H163:H168)</f>
        <v>862</v>
      </c>
      <c r="I169" s="160">
        <f t="shared" si="41"/>
        <v>226.83</v>
      </c>
      <c r="J169" s="38"/>
      <c r="K169" s="423"/>
      <c r="L169" s="424"/>
      <c r="M169" s="424"/>
      <c r="N169" s="425"/>
    </row>
    <row r="170" ht="15.75" customHeight="1">
      <c r="A170" s="272"/>
      <c r="B170" s="103"/>
      <c r="C170" s="104"/>
      <c r="D170" s="105"/>
      <c r="E170" s="176"/>
      <c r="F170" s="176"/>
      <c r="G170" s="273"/>
      <c r="H170" s="107"/>
      <c r="I170" s="53"/>
      <c r="J170" s="38"/>
      <c r="K170" s="423"/>
      <c r="L170" s="424"/>
      <c r="M170" s="424"/>
      <c r="N170" s="425"/>
    </row>
    <row r="171" ht="15.75" customHeight="1">
      <c r="A171" s="272">
        <v>45881.0</v>
      </c>
      <c r="B171" s="106"/>
      <c r="C171" s="104"/>
      <c r="D171" s="105"/>
      <c r="E171" s="105"/>
      <c r="F171" s="105"/>
      <c r="G171" s="106"/>
      <c r="H171" s="173"/>
      <c r="I171" s="202"/>
      <c r="J171" s="154"/>
      <c r="K171" s="423"/>
      <c r="L171" s="424"/>
      <c r="M171" s="424"/>
      <c r="N171" s="425"/>
    </row>
    <row r="172" ht="15.75" customHeight="1">
      <c r="A172" s="272"/>
      <c r="B172" s="28">
        <v>56264.0</v>
      </c>
      <c r="C172" s="24">
        <v>4.0</v>
      </c>
      <c r="D172" s="27">
        <v>0.2638888888888889</v>
      </c>
      <c r="E172" s="27">
        <v>0.2638888888888889</v>
      </c>
      <c r="F172" s="27">
        <v>0.6340277777777777</v>
      </c>
      <c r="G172" s="28" t="s">
        <v>75</v>
      </c>
      <c r="H172" s="29">
        <v>310.0</v>
      </c>
      <c r="I172" s="260">
        <v>-635.17</v>
      </c>
      <c r="J172" s="31"/>
      <c r="K172" s="423"/>
      <c r="L172" s="424"/>
      <c r="M172" s="424"/>
      <c r="N172" s="425"/>
    </row>
    <row r="173" ht="15.75" customHeight="1">
      <c r="A173" s="272"/>
      <c r="B173" s="28">
        <v>52094.0</v>
      </c>
      <c r="C173" s="24">
        <v>8.0</v>
      </c>
      <c r="D173" s="27">
        <v>0.4097222222222222</v>
      </c>
      <c r="E173" s="27"/>
      <c r="F173" s="27"/>
      <c r="G173" s="28" t="s">
        <v>75</v>
      </c>
      <c r="H173" s="29">
        <v>310.0</v>
      </c>
      <c r="I173" s="202">
        <f t="shared" ref="I173:I176" si="42">I172+H172</f>
        <v>-325.17</v>
      </c>
      <c r="J173" s="38"/>
      <c r="K173" s="423"/>
      <c r="L173" s="424"/>
      <c r="M173" s="424"/>
      <c r="N173" s="425"/>
    </row>
    <row r="174" ht="15.75" customHeight="1">
      <c r="A174" s="272"/>
      <c r="B174" s="28">
        <v>55080.0</v>
      </c>
      <c r="C174" s="24">
        <v>2.0</v>
      </c>
      <c r="D174" s="27">
        <v>0.5069444444444444</v>
      </c>
      <c r="E174" s="27"/>
      <c r="F174" s="27"/>
      <c r="G174" s="28" t="s">
        <v>16</v>
      </c>
      <c r="H174" s="29">
        <v>77.0</v>
      </c>
      <c r="I174" s="202">
        <f t="shared" si="42"/>
        <v>-15.17</v>
      </c>
      <c r="J174" s="39">
        <v>2.0</v>
      </c>
      <c r="K174" s="423"/>
      <c r="L174" s="424"/>
      <c r="M174" s="424"/>
      <c r="N174" s="425"/>
    </row>
    <row r="175" ht="15.75" customHeight="1">
      <c r="A175" s="272"/>
      <c r="B175" s="28">
        <v>56827.0</v>
      </c>
      <c r="C175" s="24">
        <v>4.0</v>
      </c>
      <c r="D175" s="27">
        <v>0.625</v>
      </c>
      <c r="E175" s="27"/>
      <c r="F175" s="27"/>
      <c r="G175" s="28" t="s">
        <v>23</v>
      </c>
      <c r="H175" s="29">
        <f>77*2</f>
        <v>154</v>
      </c>
      <c r="I175" s="202">
        <f t="shared" si="42"/>
        <v>61.83</v>
      </c>
      <c r="J175" s="39" t="s">
        <v>258</v>
      </c>
      <c r="K175" s="423"/>
      <c r="L175" s="424"/>
      <c r="M175" s="424"/>
      <c r="N175" s="425"/>
    </row>
    <row r="176" ht="15.75" customHeight="1">
      <c r="A176" s="272"/>
      <c r="B176" s="28"/>
      <c r="C176" s="24"/>
      <c r="D176" s="27"/>
      <c r="E176" s="27"/>
      <c r="F176" s="27"/>
      <c r="G176" s="28"/>
      <c r="H176" s="116">
        <f>SUM(H172:H175)</f>
        <v>851</v>
      </c>
      <c r="I176" s="203">
        <f t="shared" si="42"/>
        <v>215.83</v>
      </c>
      <c r="J176" s="38"/>
      <c r="K176" s="423"/>
      <c r="L176" s="424"/>
      <c r="M176" s="433">
        <f t="shared" ref="M176:N176" si="43">M159+H176</f>
        <v>11215</v>
      </c>
      <c r="N176" s="425">
        <f t="shared" si="43"/>
        <v>3592.96</v>
      </c>
    </row>
    <row r="177" ht="15.75" customHeight="1">
      <c r="A177" s="272"/>
      <c r="B177" s="28"/>
      <c r="C177" s="24"/>
      <c r="D177" s="27"/>
      <c r="E177" s="27"/>
      <c r="F177" s="27"/>
      <c r="G177" s="28"/>
      <c r="H177" s="116"/>
      <c r="I177" s="204"/>
      <c r="J177" s="38"/>
      <c r="K177" s="423"/>
      <c r="L177" s="424"/>
      <c r="M177" s="424"/>
      <c r="N177" s="425"/>
    </row>
    <row r="178" ht="15.75" customHeight="1">
      <c r="A178" s="272"/>
      <c r="B178" s="60"/>
      <c r="C178" s="206"/>
      <c r="D178" s="267"/>
      <c r="E178" s="267"/>
      <c r="F178" s="267"/>
      <c r="G178" s="268"/>
      <c r="H178" s="269"/>
      <c r="I178" s="209"/>
      <c r="J178" s="38"/>
      <c r="K178" s="438"/>
      <c r="L178" s="439"/>
      <c r="M178" s="439"/>
      <c r="N178" s="440"/>
    </row>
    <row r="179" ht="15.75" customHeight="1">
      <c r="A179" s="274">
        <v>45882.0</v>
      </c>
      <c r="B179" s="87">
        <v>49982.0</v>
      </c>
      <c r="C179" s="124">
        <v>5.0</v>
      </c>
      <c r="D179" s="275">
        <v>0.22569444444444445</v>
      </c>
      <c r="E179" s="86">
        <v>0.22569444444444445</v>
      </c>
      <c r="F179" s="86">
        <v>0.5763888888888888</v>
      </c>
      <c r="G179" s="87" t="s">
        <v>259</v>
      </c>
      <c r="H179" s="125">
        <v>310.0</v>
      </c>
      <c r="I179" s="30">
        <v>-635.17</v>
      </c>
      <c r="J179" s="490"/>
      <c r="K179" s="423"/>
      <c r="L179" s="424"/>
      <c r="M179" s="424"/>
      <c r="N179" s="425"/>
    </row>
    <row r="180" ht="15.75" customHeight="1">
      <c r="A180" s="278"/>
      <c r="B180" s="166" t="s">
        <v>260</v>
      </c>
      <c r="C180" s="259">
        <v>11.0</v>
      </c>
      <c r="D180" s="291">
        <v>0.3472222222222222</v>
      </c>
      <c r="E180" s="291"/>
      <c r="F180" s="291"/>
      <c r="G180" s="166" t="s">
        <v>68</v>
      </c>
      <c r="H180" s="292">
        <v>176.0</v>
      </c>
      <c r="I180" s="118">
        <f t="shared" ref="I180:I182" si="44">I179+H179</f>
        <v>-325.17</v>
      </c>
      <c r="J180" s="491"/>
      <c r="K180" s="423"/>
      <c r="L180" s="424"/>
      <c r="M180" s="424"/>
      <c r="N180" s="425"/>
    </row>
    <row r="181" ht="15.75" customHeight="1">
      <c r="A181" s="278"/>
      <c r="B181" s="28">
        <v>50842.0</v>
      </c>
      <c r="C181" s="24">
        <v>5.0</v>
      </c>
      <c r="D181" s="27">
        <v>0.3923611111111111</v>
      </c>
      <c r="E181" s="27"/>
      <c r="F181" s="27"/>
      <c r="G181" s="28" t="s">
        <v>116</v>
      </c>
      <c r="H181" s="29">
        <v>509.0</v>
      </c>
      <c r="I181" s="53">
        <f t="shared" si="44"/>
        <v>-149.17</v>
      </c>
      <c r="J181" s="279"/>
      <c r="K181" s="423"/>
      <c r="L181" s="424"/>
      <c r="M181" s="424"/>
      <c r="N181" s="425"/>
    </row>
    <row r="182" ht="15.75" customHeight="1">
      <c r="A182" s="278"/>
      <c r="B182" s="28"/>
      <c r="C182" s="24"/>
      <c r="D182" s="27"/>
      <c r="E182" s="27"/>
      <c r="F182" s="27"/>
      <c r="G182" s="28"/>
      <c r="H182" s="116">
        <f>SUM(H179:H181)</f>
        <v>995</v>
      </c>
      <c r="I182" s="160">
        <f t="shared" si="44"/>
        <v>359.83</v>
      </c>
      <c r="J182" s="279"/>
      <c r="K182" s="423"/>
      <c r="L182" s="424"/>
      <c r="M182" s="424"/>
      <c r="N182" s="425"/>
    </row>
    <row r="183" ht="15.75" customHeight="1">
      <c r="A183" s="278"/>
      <c r="B183" s="28"/>
      <c r="C183" s="24"/>
      <c r="D183" s="27"/>
      <c r="E183" s="27"/>
      <c r="F183" s="27"/>
      <c r="G183" s="28"/>
      <c r="H183" s="29"/>
      <c r="I183" s="53"/>
      <c r="J183" s="178">
        <v>1.0</v>
      </c>
      <c r="K183" s="444">
        <f t="shared" ref="K183:L183" si="45">K168+H182</f>
        <v>11176</v>
      </c>
      <c r="L183" s="433">
        <f t="shared" si="45"/>
        <v>2843.79</v>
      </c>
      <c r="M183" s="424"/>
      <c r="N183" s="425"/>
    </row>
    <row r="184" ht="15.75" customHeight="1">
      <c r="A184" s="278"/>
      <c r="B184" s="28"/>
      <c r="C184" s="24"/>
      <c r="D184" s="27"/>
      <c r="E184" s="27"/>
      <c r="F184" s="27"/>
      <c r="G184" s="28"/>
      <c r="H184" s="107"/>
      <c r="I184" s="44"/>
      <c r="J184" s="178"/>
      <c r="K184" s="423"/>
      <c r="L184" s="424"/>
      <c r="M184" s="424"/>
      <c r="N184" s="425"/>
    </row>
    <row r="185" ht="15.75" customHeight="1">
      <c r="A185" s="278"/>
      <c r="B185" s="28"/>
      <c r="C185" s="24"/>
      <c r="D185" s="105"/>
      <c r="E185" s="105"/>
      <c r="F185" s="105"/>
      <c r="G185" s="106"/>
      <c r="H185" s="107"/>
      <c r="I185" s="53"/>
      <c r="J185" s="279"/>
      <c r="K185" s="423"/>
      <c r="L185" s="424"/>
      <c r="M185" s="424"/>
      <c r="N185" s="425"/>
    </row>
    <row r="186" ht="15.75" customHeight="1">
      <c r="A186" s="278"/>
      <c r="B186" s="106"/>
      <c r="C186" s="104"/>
      <c r="D186" s="105"/>
      <c r="E186" s="105"/>
      <c r="F186" s="105"/>
      <c r="G186" s="106"/>
      <c r="H186" s="173"/>
      <c r="I186" s="202"/>
      <c r="J186" s="279"/>
      <c r="K186" s="423"/>
      <c r="L186" s="424"/>
      <c r="M186" s="424"/>
      <c r="N186" s="425"/>
    </row>
    <row r="187" ht="15.75" customHeight="1">
      <c r="A187" s="278"/>
      <c r="B187" s="106"/>
      <c r="C187" s="104"/>
      <c r="D187" s="105"/>
      <c r="E187" s="105"/>
      <c r="F187" s="105"/>
      <c r="G187" s="106"/>
      <c r="H187" s="173"/>
      <c r="I187" s="202"/>
      <c r="J187" s="279"/>
      <c r="K187" s="423"/>
      <c r="L187" s="424"/>
      <c r="M187" s="424"/>
      <c r="N187" s="425"/>
    </row>
    <row r="188" ht="15.75" customHeight="1">
      <c r="A188" s="278"/>
      <c r="B188" s="166">
        <v>54918.0</v>
      </c>
      <c r="C188" s="24">
        <v>7.0</v>
      </c>
      <c r="D188" s="27">
        <v>0.6076388888888888</v>
      </c>
      <c r="E188" s="27">
        <v>0.6076388888888888</v>
      </c>
      <c r="F188" s="27">
        <v>0.8986111111111111</v>
      </c>
      <c r="G188" s="28" t="s">
        <v>261</v>
      </c>
      <c r="H188" s="29">
        <v>362.0</v>
      </c>
      <c r="I188" s="53">
        <v>-635.17</v>
      </c>
      <c r="J188" s="492"/>
      <c r="K188" s="423"/>
      <c r="L188" s="424"/>
      <c r="M188" s="424"/>
      <c r="N188" s="425"/>
    </row>
    <row r="189" ht="15.75" customHeight="1">
      <c r="A189" s="278"/>
      <c r="B189" s="28">
        <v>57059.0</v>
      </c>
      <c r="C189" s="24">
        <v>4.0</v>
      </c>
      <c r="D189" s="26">
        <v>0.7395833333333334</v>
      </c>
      <c r="E189" s="27"/>
      <c r="F189" s="27"/>
      <c r="G189" s="28" t="s">
        <v>259</v>
      </c>
      <c r="H189" s="29">
        <v>310.0</v>
      </c>
      <c r="I189" s="202">
        <f t="shared" ref="I189:I191" si="46">I188+H188</f>
        <v>-273.17</v>
      </c>
      <c r="J189" s="280"/>
      <c r="K189" s="423"/>
      <c r="L189" s="424"/>
      <c r="M189" s="424"/>
      <c r="N189" s="425"/>
    </row>
    <row r="190" ht="15.75" customHeight="1">
      <c r="A190" s="278"/>
      <c r="B190" s="28">
        <v>51436.0</v>
      </c>
      <c r="C190" s="24">
        <v>9.0</v>
      </c>
      <c r="D190" s="27">
        <v>0.8506944444444444</v>
      </c>
      <c r="E190" s="27"/>
      <c r="F190" s="27"/>
      <c r="G190" s="28" t="s">
        <v>261</v>
      </c>
      <c r="H190" s="29">
        <v>362.0</v>
      </c>
      <c r="I190" s="202">
        <f t="shared" si="46"/>
        <v>36.83</v>
      </c>
      <c r="J190" s="280"/>
      <c r="K190" s="423"/>
      <c r="L190" s="424"/>
      <c r="M190" s="424"/>
      <c r="N190" s="425"/>
    </row>
    <row r="191" ht="15.75" customHeight="1">
      <c r="A191" s="278"/>
      <c r="B191" s="28"/>
      <c r="C191" s="24"/>
      <c r="D191" s="27"/>
      <c r="E191" s="27"/>
      <c r="F191" s="27"/>
      <c r="G191" s="28"/>
      <c r="H191" s="116">
        <f>SUM(H188:H190)</f>
        <v>1034</v>
      </c>
      <c r="I191" s="203">
        <f t="shared" si="46"/>
        <v>398.83</v>
      </c>
      <c r="J191" s="280"/>
      <c r="K191" s="423"/>
      <c r="L191" s="424"/>
      <c r="M191" s="433">
        <f t="shared" ref="M191:N191" si="47">M176+H191</f>
        <v>12249</v>
      </c>
      <c r="N191" s="425">
        <f t="shared" si="47"/>
        <v>3991.79</v>
      </c>
    </row>
    <row r="192" ht="15.75" customHeight="1">
      <c r="A192" s="278"/>
      <c r="B192" s="28"/>
      <c r="C192" s="24"/>
      <c r="D192" s="27"/>
      <c r="E192" s="27"/>
      <c r="F192" s="27"/>
      <c r="G192" s="28"/>
      <c r="H192" s="29"/>
      <c r="I192" s="202"/>
      <c r="J192" s="279"/>
      <c r="K192" s="423"/>
      <c r="L192" s="424"/>
      <c r="M192" s="424"/>
      <c r="N192" s="425"/>
    </row>
    <row r="193" ht="15.75" customHeight="1">
      <c r="A193" s="278"/>
      <c r="B193" s="28"/>
      <c r="C193" s="24"/>
      <c r="D193" s="27"/>
      <c r="E193" s="27"/>
      <c r="F193" s="27"/>
      <c r="G193" s="28"/>
      <c r="H193" s="29"/>
      <c r="I193" s="202"/>
      <c r="J193" s="178">
        <v>2.0</v>
      </c>
      <c r="K193" s="423"/>
      <c r="L193" s="424"/>
      <c r="M193" s="424"/>
      <c r="N193" s="425"/>
    </row>
    <row r="194" ht="15.75" customHeight="1">
      <c r="A194" s="278"/>
      <c r="B194" s="28"/>
      <c r="C194" s="24"/>
      <c r="D194" s="27"/>
      <c r="E194" s="27"/>
      <c r="F194" s="27"/>
      <c r="G194" s="28"/>
      <c r="H194" s="29"/>
      <c r="I194" s="202"/>
      <c r="J194" s="178"/>
      <c r="K194" s="423"/>
      <c r="L194" s="424"/>
      <c r="M194" s="424"/>
      <c r="N194" s="425"/>
    </row>
    <row r="195" ht="15.75" customHeight="1">
      <c r="A195" s="278"/>
      <c r="B195" s="28"/>
      <c r="C195" s="24"/>
      <c r="D195" s="27"/>
      <c r="E195" s="27"/>
      <c r="F195" s="27"/>
      <c r="G195" s="28"/>
      <c r="H195" s="116"/>
      <c r="I195" s="204"/>
      <c r="J195" s="279"/>
      <c r="K195" s="423"/>
      <c r="L195" s="424"/>
      <c r="M195" s="424"/>
      <c r="N195" s="425"/>
    </row>
    <row r="196" ht="15.75" customHeight="1">
      <c r="A196" s="278"/>
      <c r="B196" s="28"/>
      <c r="C196" s="24"/>
      <c r="D196" s="27"/>
      <c r="E196" s="27"/>
      <c r="F196" s="27"/>
      <c r="G196" s="28"/>
      <c r="H196" s="29"/>
      <c r="I196" s="204"/>
      <c r="J196" s="279"/>
      <c r="K196" s="423"/>
      <c r="L196" s="424"/>
      <c r="M196" s="424"/>
      <c r="N196" s="425"/>
    </row>
    <row r="197" ht="15.75" customHeight="1">
      <c r="A197" s="278"/>
      <c r="B197" s="28"/>
      <c r="C197" s="104"/>
      <c r="D197" s="105"/>
      <c r="E197" s="105"/>
      <c r="F197" s="105"/>
      <c r="G197" s="106"/>
      <c r="H197" s="107"/>
      <c r="I197" s="173"/>
      <c r="J197" s="279"/>
      <c r="K197" s="423"/>
      <c r="L197" s="424"/>
      <c r="M197" s="424"/>
      <c r="N197" s="425"/>
    </row>
    <row r="198" ht="15.75" customHeight="1">
      <c r="A198" s="281"/>
      <c r="B198" s="282"/>
      <c r="C198" s="283"/>
      <c r="D198" s="284"/>
      <c r="E198" s="284"/>
      <c r="F198" s="284"/>
      <c r="G198" s="282"/>
      <c r="H198" s="285"/>
      <c r="I198" s="286"/>
      <c r="J198" s="254"/>
      <c r="K198" s="438"/>
      <c r="L198" s="439"/>
      <c r="M198" s="439"/>
      <c r="N198" s="440"/>
    </row>
    <row r="199" ht="15.75" customHeight="1">
      <c r="A199" s="272">
        <v>45883.0</v>
      </c>
      <c r="B199" s="28">
        <v>56718.0</v>
      </c>
      <c r="C199" s="24">
        <v>11.0</v>
      </c>
      <c r="D199" s="27">
        <v>0.22569444444444445</v>
      </c>
      <c r="E199" s="27">
        <v>0.22569444444444445</v>
      </c>
      <c r="F199" s="27">
        <v>0.6402777777777777</v>
      </c>
      <c r="G199" s="28" t="s">
        <v>262</v>
      </c>
      <c r="H199" s="29">
        <v>310.0</v>
      </c>
      <c r="I199" s="30">
        <v>-635.17</v>
      </c>
      <c r="J199" s="89"/>
      <c r="K199" s="423"/>
      <c r="L199" s="424"/>
      <c r="M199" s="424"/>
      <c r="N199" s="425"/>
    </row>
    <row r="200" ht="15.75" customHeight="1">
      <c r="A200" s="188"/>
      <c r="B200" s="28">
        <v>56584.0</v>
      </c>
      <c r="C200" s="24">
        <v>6.0</v>
      </c>
      <c r="D200" s="27">
        <v>0.3541666666666667</v>
      </c>
      <c r="E200" s="27"/>
      <c r="F200" s="27"/>
      <c r="G200" s="28" t="s">
        <v>63</v>
      </c>
      <c r="H200" s="29">
        <v>707.0</v>
      </c>
      <c r="I200" s="287">
        <f t="shared" ref="I200:I201" si="48">H199+I199</f>
        <v>-325.17</v>
      </c>
      <c r="J200" s="38"/>
      <c r="K200" s="423"/>
      <c r="L200" s="424"/>
      <c r="M200" s="424"/>
      <c r="N200" s="425"/>
    </row>
    <row r="201" ht="15.75" customHeight="1">
      <c r="A201" s="188"/>
      <c r="B201" s="28"/>
      <c r="C201" s="24"/>
      <c r="D201" s="27"/>
      <c r="E201" s="27"/>
      <c r="F201" s="27"/>
      <c r="G201" s="28"/>
      <c r="H201" s="116">
        <f>SUM(H199:H200)</f>
        <v>1017</v>
      </c>
      <c r="I201" s="288">
        <f t="shared" si="48"/>
        <v>381.83</v>
      </c>
      <c r="J201" s="38"/>
      <c r="K201" s="423"/>
      <c r="L201" s="424"/>
      <c r="M201" s="424"/>
      <c r="N201" s="425"/>
    </row>
    <row r="202" ht="15.75" customHeight="1">
      <c r="A202" s="188"/>
      <c r="B202" s="28"/>
      <c r="C202" s="24"/>
      <c r="D202" s="27"/>
      <c r="E202" s="27"/>
      <c r="F202" s="27"/>
      <c r="G202" s="28"/>
      <c r="H202" s="29"/>
      <c r="I202" s="287"/>
      <c r="J202" s="39">
        <v>1.0</v>
      </c>
      <c r="K202" s="444">
        <f t="shared" ref="K202:L202" si="49">K183+H201</f>
        <v>12193</v>
      </c>
      <c r="L202" s="433">
        <f t="shared" si="49"/>
        <v>3225.62</v>
      </c>
      <c r="M202" s="424"/>
      <c r="N202" s="425"/>
    </row>
    <row r="203" ht="15.75" customHeight="1">
      <c r="A203" s="188"/>
      <c r="B203" s="28"/>
      <c r="C203" s="24"/>
      <c r="D203" s="27"/>
      <c r="E203" s="27"/>
      <c r="F203" s="27"/>
      <c r="G203" s="28"/>
      <c r="H203" s="116"/>
      <c r="I203" s="204"/>
      <c r="J203" s="38"/>
      <c r="K203" s="423"/>
      <c r="L203" s="424"/>
      <c r="M203" s="424"/>
      <c r="N203" s="425"/>
    </row>
    <row r="204" ht="15.75" customHeight="1">
      <c r="A204" s="188"/>
      <c r="B204" s="106"/>
      <c r="C204" s="104"/>
      <c r="D204" s="105"/>
      <c r="E204" s="105"/>
      <c r="F204" s="105"/>
      <c r="G204" s="106"/>
      <c r="H204" s="173"/>
      <c r="I204" s="202"/>
      <c r="J204" s="38"/>
      <c r="K204" s="423"/>
      <c r="L204" s="424"/>
      <c r="M204" s="424"/>
      <c r="N204" s="425"/>
    </row>
    <row r="205" ht="15.75" customHeight="1">
      <c r="A205" s="188"/>
      <c r="B205" s="106"/>
      <c r="C205" s="104"/>
      <c r="D205" s="105"/>
      <c r="E205" s="105"/>
      <c r="F205" s="105"/>
      <c r="G205" s="106"/>
      <c r="H205" s="173"/>
      <c r="I205" s="202"/>
      <c r="J205" s="38"/>
      <c r="K205" s="423"/>
      <c r="L205" s="424"/>
      <c r="M205" s="424"/>
      <c r="N205" s="425"/>
    </row>
    <row r="206" ht="15.75" customHeight="1">
      <c r="A206" s="188"/>
      <c r="B206" s="28">
        <v>56720.0</v>
      </c>
      <c r="C206" s="24">
        <v>8.0</v>
      </c>
      <c r="D206" s="27">
        <v>0.22569444444444445</v>
      </c>
      <c r="E206" s="27">
        <v>0.22569444444444445</v>
      </c>
      <c r="F206" s="27">
        <v>0.6326388888888889</v>
      </c>
      <c r="G206" s="28" t="s">
        <v>262</v>
      </c>
      <c r="H206" s="29">
        <v>310.0</v>
      </c>
      <c r="I206" s="53">
        <v>-635.17</v>
      </c>
      <c r="J206" s="31"/>
      <c r="K206" s="423"/>
      <c r="L206" s="424"/>
      <c r="M206" s="424"/>
      <c r="N206" s="425"/>
    </row>
    <row r="207" ht="15.75" customHeight="1">
      <c r="A207" s="188"/>
      <c r="B207" s="28" t="s">
        <v>263</v>
      </c>
      <c r="C207" s="24">
        <v>4.0</v>
      </c>
      <c r="D207" s="27">
        <v>0.3541666666666667</v>
      </c>
      <c r="E207" s="27"/>
      <c r="F207" s="27"/>
      <c r="G207" s="28" t="s">
        <v>116</v>
      </c>
      <c r="H207" s="29">
        <v>509.0</v>
      </c>
      <c r="I207" s="202">
        <f t="shared" ref="I207:I208" si="50">I206+H206</f>
        <v>-325.17</v>
      </c>
      <c r="J207" s="38"/>
      <c r="K207" s="423"/>
      <c r="L207" s="424"/>
      <c r="M207" s="424"/>
      <c r="N207" s="425"/>
    </row>
    <row r="208" ht="15.75" customHeight="1">
      <c r="A208" s="188"/>
      <c r="B208" s="28"/>
      <c r="C208" s="24"/>
      <c r="D208" s="27"/>
      <c r="E208" s="27"/>
      <c r="F208" s="27"/>
      <c r="G208" s="28"/>
      <c r="H208" s="116">
        <f>SUM(H206:H207)</f>
        <v>819</v>
      </c>
      <c r="I208" s="203">
        <f t="shared" si="50"/>
        <v>183.83</v>
      </c>
      <c r="J208" s="289">
        <v>2.0</v>
      </c>
      <c r="K208" s="423"/>
      <c r="L208" s="424"/>
      <c r="M208" s="433">
        <f t="shared" ref="M208:N208" si="51">M191+H208</f>
        <v>13068</v>
      </c>
      <c r="N208" s="425">
        <f t="shared" si="51"/>
        <v>4175.62</v>
      </c>
    </row>
    <row r="209" ht="15.75" customHeight="1">
      <c r="A209" s="188"/>
      <c r="B209" s="28"/>
      <c r="C209" s="24"/>
      <c r="D209" s="27"/>
      <c r="E209" s="27"/>
      <c r="F209" s="27"/>
      <c r="G209" s="28"/>
      <c r="H209" s="29"/>
      <c r="I209" s="202"/>
      <c r="J209" s="39"/>
      <c r="K209" s="423"/>
      <c r="L209" s="424"/>
      <c r="M209" s="424"/>
      <c r="N209" s="425"/>
    </row>
    <row r="210" ht="15.75" customHeight="1">
      <c r="A210" s="188"/>
      <c r="B210" s="28"/>
      <c r="C210" s="24"/>
      <c r="D210" s="27"/>
      <c r="E210" s="27"/>
      <c r="F210" s="27"/>
      <c r="G210" s="28"/>
      <c r="H210" s="29"/>
      <c r="I210" s="202"/>
      <c r="J210" s="39"/>
      <c r="K210" s="423"/>
      <c r="L210" s="424"/>
      <c r="M210" s="424"/>
      <c r="N210" s="425"/>
    </row>
    <row r="211" ht="15.75" customHeight="1">
      <c r="A211" s="188"/>
      <c r="B211" s="28"/>
      <c r="C211" s="24"/>
      <c r="D211" s="27"/>
      <c r="E211" s="27"/>
      <c r="F211" s="27"/>
      <c r="G211" s="28"/>
      <c r="H211" s="116"/>
      <c r="I211" s="204"/>
      <c r="J211" s="38"/>
      <c r="K211" s="423"/>
      <c r="L211" s="424"/>
      <c r="M211" s="424"/>
      <c r="N211" s="425"/>
    </row>
    <row r="212" ht="15.75" customHeight="1">
      <c r="A212" s="205"/>
      <c r="B212" s="77"/>
      <c r="C212" s="136"/>
      <c r="D212" s="163"/>
      <c r="E212" s="163"/>
      <c r="F212" s="163"/>
      <c r="G212" s="164"/>
      <c r="H212" s="137"/>
      <c r="I212" s="253"/>
      <c r="J212" s="257"/>
      <c r="K212" s="438"/>
      <c r="L212" s="439"/>
      <c r="M212" s="439"/>
      <c r="N212" s="440"/>
    </row>
    <row r="213" ht="15.75" customHeight="1">
      <c r="A213" s="272">
        <v>45884.0</v>
      </c>
      <c r="B213" s="28">
        <v>50842.0</v>
      </c>
      <c r="C213" s="219">
        <v>0.3125</v>
      </c>
      <c r="D213" s="28">
        <v>5.0</v>
      </c>
      <c r="E213" s="27">
        <v>0.3125</v>
      </c>
      <c r="F213" s="27">
        <v>0.7291666666666666</v>
      </c>
      <c r="G213" s="28" t="s">
        <v>75</v>
      </c>
      <c r="H213" s="29">
        <v>310.0</v>
      </c>
      <c r="I213" s="246">
        <v>-635.17</v>
      </c>
      <c r="J213" s="38"/>
      <c r="K213" s="423"/>
      <c r="L213" s="424"/>
      <c r="M213" s="424"/>
      <c r="N213" s="425"/>
    </row>
    <row r="214" ht="15.75" customHeight="1">
      <c r="A214" s="188"/>
      <c r="B214" s="28">
        <v>57135.0</v>
      </c>
      <c r="C214" s="219">
        <v>0.34375</v>
      </c>
      <c r="D214" s="28">
        <v>4.0</v>
      </c>
      <c r="E214" s="27"/>
      <c r="F214" s="27"/>
      <c r="G214" s="28" t="s">
        <v>17</v>
      </c>
      <c r="H214" s="29">
        <v>362.0</v>
      </c>
      <c r="I214" s="287">
        <f t="shared" ref="I214:I217" si="52">I213+H213</f>
        <v>-325.17</v>
      </c>
      <c r="J214" s="289"/>
      <c r="K214" s="423"/>
      <c r="L214" s="424"/>
      <c r="M214" s="424"/>
      <c r="N214" s="425"/>
    </row>
    <row r="215" ht="15.75" customHeight="1">
      <c r="A215" s="188"/>
      <c r="B215" s="28">
        <v>55974.0</v>
      </c>
      <c r="C215" s="219">
        <v>0.5243055555555556</v>
      </c>
      <c r="D215" s="28">
        <v>4.0</v>
      </c>
      <c r="E215" s="27"/>
      <c r="F215" s="27"/>
      <c r="G215" s="28" t="s">
        <v>16</v>
      </c>
      <c r="H215" s="29">
        <v>310.0</v>
      </c>
      <c r="I215" s="287">
        <f t="shared" si="52"/>
        <v>36.83</v>
      </c>
      <c r="J215" s="38"/>
      <c r="K215" s="423"/>
      <c r="L215" s="424"/>
      <c r="M215" s="424"/>
      <c r="N215" s="425"/>
    </row>
    <row r="216" ht="15.75" customHeight="1">
      <c r="A216" s="188"/>
      <c r="B216" s="199">
        <v>54580.0</v>
      </c>
      <c r="C216" s="493">
        <v>0.6041666666666666</v>
      </c>
      <c r="D216" s="199">
        <v>2.0</v>
      </c>
      <c r="E216" s="320"/>
      <c r="F216" s="320"/>
      <c r="G216" s="199" t="s">
        <v>47</v>
      </c>
      <c r="H216" s="262"/>
      <c r="I216" s="287">
        <f t="shared" si="52"/>
        <v>346.83</v>
      </c>
      <c r="J216" s="39" t="s">
        <v>264</v>
      </c>
      <c r="K216" s="423"/>
      <c r="L216" s="424"/>
      <c r="M216" s="424"/>
      <c r="N216" s="425"/>
    </row>
    <row r="217" ht="15.75" customHeight="1">
      <c r="A217" s="188"/>
      <c r="B217" s="28"/>
      <c r="C217" s="24"/>
      <c r="D217" s="27"/>
      <c r="E217" s="27"/>
      <c r="F217" s="27"/>
      <c r="G217" s="28"/>
      <c r="H217" s="116">
        <f>SUM(H213:H216)</f>
        <v>982</v>
      </c>
      <c r="I217" s="288">
        <f t="shared" si="52"/>
        <v>346.83</v>
      </c>
      <c r="J217" s="39">
        <v>1.0</v>
      </c>
      <c r="K217" s="101">
        <f>K202+H217</f>
        <v>13175</v>
      </c>
      <c r="L217" s="120">
        <f>L202+I217+0.05</f>
        <v>3572.5</v>
      </c>
      <c r="M217" s="424"/>
      <c r="N217" s="425"/>
      <c r="O217" s="304" t="s">
        <v>265</v>
      </c>
    </row>
    <row r="218" ht="15.75" customHeight="1">
      <c r="A218" s="188"/>
      <c r="B218" s="28"/>
      <c r="C218" s="24"/>
      <c r="D218" s="27"/>
      <c r="E218" s="27"/>
      <c r="F218" s="27"/>
      <c r="G218" s="28"/>
      <c r="H218" s="116"/>
      <c r="I218" s="299"/>
      <c r="J218" s="38"/>
      <c r="K218" s="423"/>
      <c r="L218" s="424"/>
      <c r="M218" s="424"/>
      <c r="N218" s="425"/>
    </row>
    <row r="219" ht="15.75" customHeight="1">
      <c r="A219" s="188"/>
      <c r="B219" s="28"/>
      <c r="C219" s="24"/>
      <c r="D219" s="105"/>
      <c r="E219" s="105"/>
      <c r="F219" s="105"/>
      <c r="G219" s="106"/>
      <c r="H219" s="173"/>
      <c r="I219" s="202"/>
      <c r="J219" s="38"/>
      <c r="K219" s="423"/>
      <c r="L219" s="424"/>
      <c r="M219" s="424"/>
      <c r="N219" s="425"/>
    </row>
    <row r="220" ht="15.75" customHeight="1">
      <c r="A220" s="188"/>
      <c r="B220" s="106"/>
      <c r="C220" s="104"/>
      <c r="D220" s="105"/>
      <c r="E220" s="105"/>
      <c r="F220" s="105"/>
      <c r="G220" s="106"/>
      <c r="H220" s="173"/>
      <c r="I220" s="202"/>
      <c r="J220" s="38"/>
      <c r="K220" s="423"/>
      <c r="L220" s="424"/>
      <c r="M220" s="424"/>
      <c r="N220" s="425"/>
    </row>
    <row r="221" ht="15.75" customHeight="1">
      <c r="A221" s="188"/>
      <c r="B221" s="106"/>
      <c r="C221" s="104"/>
      <c r="D221" s="105"/>
      <c r="E221" s="105"/>
      <c r="F221" s="105"/>
      <c r="G221" s="106"/>
      <c r="H221" s="173"/>
      <c r="I221" s="202"/>
      <c r="J221" s="38"/>
      <c r="K221" s="423"/>
      <c r="L221" s="424"/>
      <c r="M221" s="424"/>
      <c r="N221" s="425"/>
    </row>
    <row r="222" ht="15.75" customHeight="1">
      <c r="A222" s="188"/>
      <c r="B222" s="28" t="s">
        <v>266</v>
      </c>
      <c r="C222" s="300">
        <v>8.0</v>
      </c>
      <c r="D222" s="27">
        <v>0.2743055555555556</v>
      </c>
      <c r="E222" s="27">
        <v>0.2743055555555556</v>
      </c>
      <c r="F222" s="27">
        <v>0.6875</v>
      </c>
      <c r="G222" s="166" t="s">
        <v>267</v>
      </c>
      <c r="H222" s="292">
        <f>44*4</f>
        <v>176</v>
      </c>
      <c r="I222" s="118">
        <v>-635.17</v>
      </c>
      <c r="J222" s="494"/>
      <c r="K222" s="423"/>
      <c r="L222" s="424"/>
      <c r="M222" s="424"/>
      <c r="N222" s="425"/>
    </row>
    <row r="223" ht="15.75" customHeight="1">
      <c r="A223" s="188"/>
      <c r="B223" s="28">
        <v>56720.0</v>
      </c>
      <c r="C223" s="24">
        <v>8.0</v>
      </c>
      <c r="D223" s="27">
        <v>0.3541666666666667</v>
      </c>
      <c r="E223" s="27"/>
      <c r="F223" s="27"/>
      <c r="G223" s="28" t="s">
        <v>63</v>
      </c>
      <c r="H223" s="29">
        <v>707.0</v>
      </c>
      <c r="I223" s="202">
        <f t="shared" ref="I223:I225" si="53">I222+H222</f>
        <v>-459.17</v>
      </c>
      <c r="J223" s="302"/>
      <c r="K223" s="423"/>
      <c r="L223" s="424"/>
      <c r="M223" s="424"/>
      <c r="N223" s="425"/>
    </row>
    <row r="224" ht="15.75" customHeight="1">
      <c r="A224" s="188"/>
      <c r="B224" s="28">
        <v>57011.0</v>
      </c>
      <c r="C224" s="24">
        <v>2.0</v>
      </c>
      <c r="D224" s="27">
        <v>0.6527777777777778</v>
      </c>
      <c r="E224" s="27"/>
      <c r="F224" s="27"/>
      <c r="G224" s="28" t="s">
        <v>68</v>
      </c>
      <c r="H224" s="29">
        <v>44.0</v>
      </c>
      <c r="I224" s="202">
        <f t="shared" si="53"/>
        <v>247.83</v>
      </c>
      <c r="J224" s="38"/>
      <c r="K224" s="423"/>
      <c r="L224" s="424"/>
      <c r="M224" s="424"/>
      <c r="N224" s="425"/>
    </row>
    <row r="225" ht="15.75" customHeight="1">
      <c r="A225" s="188"/>
      <c r="B225" s="28"/>
      <c r="C225" s="24"/>
      <c r="D225" s="27"/>
      <c r="E225" s="27"/>
      <c r="F225" s="27"/>
      <c r="G225" s="28"/>
      <c r="H225" s="116">
        <f>SUM(H222:H224)</f>
        <v>927</v>
      </c>
      <c r="I225" s="203">
        <f t="shared" si="53"/>
        <v>291.83</v>
      </c>
      <c r="J225" s="39"/>
      <c r="K225" s="423"/>
      <c r="L225" s="424"/>
      <c r="M225" s="424"/>
      <c r="N225" s="425"/>
    </row>
    <row r="226" ht="15.75" customHeight="1">
      <c r="A226" s="188"/>
      <c r="B226" s="28"/>
      <c r="C226" s="24"/>
      <c r="D226" s="27"/>
      <c r="E226" s="27"/>
      <c r="F226" s="27"/>
      <c r="G226" s="28"/>
      <c r="H226" s="29"/>
      <c r="I226" s="202"/>
      <c r="J226" s="39">
        <v>2.0</v>
      </c>
      <c r="K226" s="423"/>
      <c r="L226" s="424"/>
      <c r="M226" s="120">
        <f>M208+H225</f>
        <v>13995</v>
      </c>
      <c r="N226" s="303">
        <f>N208+I225+0.05</f>
        <v>4467.5</v>
      </c>
      <c r="O226" s="304" t="s">
        <v>48</v>
      </c>
    </row>
    <row r="227" ht="15.75" customHeight="1">
      <c r="A227" s="188"/>
      <c r="B227" s="28"/>
      <c r="C227" s="24"/>
      <c r="D227" s="27"/>
      <c r="E227" s="27"/>
      <c r="F227" s="27"/>
      <c r="G227" s="28"/>
      <c r="H227" s="116"/>
      <c r="I227" s="204"/>
      <c r="J227" s="38"/>
      <c r="K227" s="423"/>
      <c r="L227" s="424"/>
      <c r="M227" s="33"/>
      <c r="N227" s="495"/>
    </row>
    <row r="228" ht="15.75" customHeight="1">
      <c r="A228" s="188"/>
      <c r="B228" s="28"/>
      <c r="C228" s="24"/>
      <c r="D228" s="27"/>
      <c r="E228" s="27"/>
      <c r="F228" s="27"/>
      <c r="G228" s="28"/>
      <c r="H228" s="116"/>
      <c r="I228" s="172"/>
      <c r="J228" s="38"/>
      <c r="K228" s="423"/>
      <c r="L228" s="424"/>
      <c r="M228" s="424"/>
      <c r="N228" s="425"/>
    </row>
    <row r="229" ht="15.75" customHeight="1">
      <c r="A229" s="205"/>
      <c r="B229" s="77"/>
      <c r="C229" s="136"/>
      <c r="D229" s="163"/>
      <c r="E229" s="163"/>
      <c r="F229" s="163"/>
      <c r="G229" s="164"/>
      <c r="H229" s="137"/>
      <c r="I229" s="253"/>
      <c r="J229" s="257"/>
      <c r="K229" s="438"/>
      <c r="L229" s="439"/>
      <c r="M229" s="439"/>
      <c r="N229" s="440"/>
    </row>
    <row r="230" ht="15.75" customHeight="1">
      <c r="A230" s="309">
        <v>45885.0</v>
      </c>
      <c r="B230" s="87">
        <v>56584.0</v>
      </c>
      <c r="C230" s="124">
        <v>6.0</v>
      </c>
      <c r="D230" s="310">
        <v>0.375</v>
      </c>
      <c r="E230" s="158">
        <v>0.375</v>
      </c>
      <c r="F230" s="158">
        <v>0.7090277777777778</v>
      </c>
      <c r="G230" s="28" t="s">
        <v>75</v>
      </c>
      <c r="H230" s="29">
        <v>310.0</v>
      </c>
      <c r="I230" s="30">
        <v>-635.17</v>
      </c>
      <c r="J230" s="89"/>
      <c r="K230" s="416"/>
      <c r="L230" s="424"/>
      <c r="M230" s="424"/>
      <c r="N230" s="425"/>
    </row>
    <row r="231" ht="15.75" customHeight="1">
      <c r="A231" s="188"/>
      <c r="B231" s="28">
        <v>56913.0</v>
      </c>
      <c r="C231" s="24">
        <v>4.0</v>
      </c>
      <c r="D231" s="219">
        <v>0.40625</v>
      </c>
      <c r="E231" s="27"/>
      <c r="F231" s="27"/>
      <c r="G231" s="28" t="s">
        <v>268</v>
      </c>
      <c r="H231" s="29">
        <v>300.0</v>
      </c>
      <c r="I231" s="202">
        <f t="shared" ref="I231:I235" si="54">I230+H230</f>
        <v>-325.17</v>
      </c>
      <c r="J231" s="38"/>
      <c r="K231" s="416"/>
      <c r="L231" s="424"/>
      <c r="M231" s="424"/>
      <c r="N231" s="425"/>
    </row>
    <row r="232" ht="15.75" customHeight="1">
      <c r="A232" s="188"/>
      <c r="B232" s="28">
        <v>56438.0</v>
      </c>
      <c r="C232" s="24">
        <v>4.0</v>
      </c>
      <c r="D232" s="219">
        <v>0.5</v>
      </c>
      <c r="E232" s="27"/>
      <c r="F232" s="27"/>
      <c r="G232" s="28" t="s">
        <v>223</v>
      </c>
      <c r="H232" s="29">
        <v>300.0</v>
      </c>
      <c r="I232" s="202">
        <f t="shared" si="54"/>
        <v>-25.17</v>
      </c>
      <c r="J232" s="38"/>
      <c r="K232" s="416"/>
      <c r="L232" s="424"/>
      <c r="M232" s="424"/>
      <c r="N232" s="425"/>
    </row>
    <row r="233" ht="15.75" customHeight="1">
      <c r="A233" s="188"/>
      <c r="B233" s="28" t="s">
        <v>269</v>
      </c>
      <c r="C233" s="24">
        <v>8.0</v>
      </c>
      <c r="D233" s="27">
        <v>0.5486111111111112</v>
      </c>
      <c r="E233" s="27"/>
      <c r="F233" s="27"/>
      <c r="G233" s="28" t="s">
        <v>47</v>
      </c>
      <c r="H233" s="29">
        <f>77*4</f>
        <v>308</v>
      </c>
      <c r="I233" s="202">
        <f t="shared" si="54"/>
        <v>274.83</v>
      </c>
      <c r="J233" s="39">
        <v>1.0</v>
      </c>
      <c r="K233" s="416"/>
      <c r="L233" s="424"/>
      <c r="M233" s="424"/>
      <c r="N233" s="425"/>
    </row>
    <row r="234" ht="15.75" customHeight="1">
      <c r="A234" s="188"/>
      <c r="B234" s="28">
        <v>54178.0</v>
      </c>
      <c r="C234" s="24">
        <v>3.0</v>
      </c>
      <c r="D234" s="27">
        <v>0.6875</v>
      </c>
      <c r="E234" s="27"/>
      <c r="F234" s="27"/>
      <c r="G234" s="28" t="s">
        <v>75</v>
      </c>
      <c r="H234" s="29">
        <v>77.0</v>
      </c>
      <c r="I234" s="202">
        <f t="shared" si="54"/>
        <v>582.83</v>
      </c>
      <c r="J234" s="38"/>
      <c r="K234" s="416"/>
      <c r="L234" s="424"/>
      <c r="M234" s="424"/>
      <c r="N234" s="425"/>
    </row>
    <row r="235" ht="15.75" customHeight="1">
      <c r="A235" s="188"/>
      <c r="B235" s="28"/>
      <c r="C235" s="24"/>
      <c r="D235" s="27"/>
      <c r="E235" s="27"/>
      <c r="F235" s="27"/>
      <c r="G235" s="28"/>
      <c r="H235" s="116">
        <f>SUM(H230:H234)</f>
        <v>1295</v>
      </c>
      <c r="I235" s="203">
        <f t="shared" si="54"/>
        <v>659.83</v>
      </c>
      <c r="J235" s="38"/>
      <c r="K235" s="496">
        <f t="shared" ref="K235:L235" si="55">K217+H235</f>
        <v>14470</v>
      </c>
      <c r="L235" s="433">
        <f t="shared" si="55"/>
        <v>4232.33</v>
      </c>
      <c r="M235" s="424"/>
      <c r="N235" s="425"/>
    </row>
    <row r="236" ht="15.75" customHeight="1">
      <c r="A236" s="188"/>
      <c r="B236" s="106"/>
      <c r="C236" s="104"/>
      <c r="D236" s="105"/>
      <c r="E236" s="105"/>
      <c r="F236" s="105"/>
      <c r="G236" s="106"/>
      <c r="H236" s="107"/>
      <c r="I236" s="204"/>
      <c r="J236" s="38"/>
      <c r="K236" s="416"/>
      <c r="L236" s="424"/>
      <c r="M236" s="424"/>
      <c r="N236" s="425"/>
    </row>
    <row r="237" ht="15.75" customHeight="1">
      <c r="A237" s="188"/>
      <c r="B237" s="106"/>
      <c r="C237" s="104"/>
      <c r="D237" s="105"/>
      <c r="E237" s="105"/>
      <c r="F237" s="105"/>
      <c r="G237" s="106"/>
      <c r="H237" s="173"/>
      <c r="I237" s="202"/>
      <c r="J237" s="38"/>
      <c r="K237" s="416"/>
      <c r="L237" s="424"/>
      <c r="M237" s="424"/>
      <c r="N237" s="425"/>
    </row>
    <row r="238" ht="15.75" customHeight="1">
      <c r="A238" s="188"/>
      <c r="B238" s="28" t="s">
        <v>270</v>
      </c>
      <c r="C238" s="24">
        <v>9.0</v>
      </c>
      <c r="D238" s="27">
        <v>0.34375</v>
      </c>
      <c r="E238" s="27">
        <v>0.34375</v>
      </c>
      <c r="F238" s="27"/>
      <c r="G238" s="28" t="s">
        <v>108</v>
      </c>
      <c r="H238" s="29">
        <v>793.0</v>
      </c>
      <c r="I238" s="53">
        <v>-635.17</v>
      </c>
      <c r="J238" s="31"/>
      <c r="K238" s="416"/>
      <c r="L238" s="424"/>
      <c r="M238" s="424"/>
      <c r="N238" s="425"/>
    </row>
    <row r="239" ht="15.75" customHeight="1">
      <c r="A239" s="188"/>
      <c r="B239" s="28">
        <v>57042.0</v>
      </c>
      <c r="C239" s="24">
        <v>2.0</v>
      </c>
      <c r="D239" s="27">
        <v>0.3541666666666667</v>
      </c>
      <c r="E239" s="27"/>
      <c r="F239" s="27"/>
      <c r="G239" s="497" t="s">
        <v>271</v>
      </c>
      <c r="H239" s="29">
        <v>0.0</v>
      </c>
      <c r="I239" s="203">
        <f>I238+H238</f>
        <v>157.83</v>
      </c>
      <c r="J239" s="38"/>
      <c r="K239" s="416"/>
      <c r="L239" s="424"/>
      <c r="M239" s="424"/>
      <c r="N239" s="425"/>
    </row>
    <row r="240" ht="15.75" customHeight="1">
      <c r="A240" s="188"/>
      <c r="B240" s="28"/>
      <c r="C240" s="24"/>
      <c r="D240" s="27"/>
      <c r="E240" s="27"/>
      <c r="F240" s="27"/>
      <c r="G240" s="28"/>
      <c r="H240" s="116">
        <f>SUM(H238:H239)</f>
        <v>793</v>
      </c>
      <c r="I240" s="202"/>
      <c r="J240" s="38"/>
      <c r="K240" s="416"/>
      <c r="L240" s="424"/>
      <c r="M240" s="424"/>
      <c r="N240" s="425"/>
    </row>
    <row r="241" ht="15.75" customHeight="1">
      <c r="A241" s="188"/>
      <c r="B241" s="28"/>
      <c r="C241" s="24"/>
      <c r="D241" s="27"/>
      <c r="E241" s="27"/>
      <c r="F241" s="27"/>
      <c r="G241" s="28"/>
      <c r="H241" s="29"/>
      <c r="I241" s="202"/>
      <c r="J241" s="39">
        <v>2.0</v>
      </c>
      <c r="K241" s="416"/>
      <c r="L241" s="424"/>
      <c r="M241" s="433">
        <f>M226+H240</f>
        <v>14788</v>
      </c>
      <c r="N241" s="425">
        <f>N226+I239</f>
        <v>4625.33</v>
      </c>
    </row>
    <row r="242" ht="15.75" customHeight="1">
      <c r="A242" s="188"/>
      <c r="B242" s="28"/>
      <c r="C242" s="24"/>
      <c r="D242" s="27"/>
      <c r="E242" s="27"/>
      <c r="F242" s="27"/>
      <c r="G242" s="28"/>
      <c r="H242" s="29"/>
      <c r="I242" s="202"/>
      <c r="J242" s="39"/>
      <c r="K242" s="416"/>
      <c r="L242" s="424"/>
      <c r="M242" s="424"/>
      <c r="N242" s="425"/>
    </row>
    <row r="243" ht="15.75" customHeight="1">
      <c r="A243" s="188"/>
      <c r="B243" s="28"/>
      <c r="C243" s="24"/>
      <c r="D243" s="27"/>
      <c r="E243" s="27"/>
      <c r="F243" s="27"/>
      <c r="G243" s="28"/>
      <c r="H243" s="116"/>
      <c r="I243" s="204"/>
      <c r="J243" s="39"/>
      <c r="K243" s="416"/>
      <c r="L243" s="424"/>
      <c r="M243" s="424"/>
      <c r="N243" s="425"/>
    </row>
    <row r="244" ht="15.75" customHeight="1">
      <c r="A244" s="188"/>
      <c r="B244" s="28"/>
      <c r="C244" s="24"/>
      <c r="D244" s="27"/>
      <c r="E244" s="27"/>
      <c r="F244" s="27"/>
      <c r="G244" s="28"/>
      <c r="H244" s="29"/>
      <c r="I244" s="312"/>
      <c r="J244" s="38"/>
      <c r="K244" s="416"/>
      <c r="L244" s="424"/>
      <c r="M244" s="424"/>
      <c r="N244" s="425"/>
    </row>
    <row r="245" ht="15.75" customHeight="1">
      <c r="A245" s="188"/>
      <c r="B245" s="28"/>
      <c r="C245" s="24"/>
      <c r="D245" s="27"/>
      <c r="E245" s="27"/>
      <c r="F245" s="27"/>
      <c r="G245" s="28"/>
      <c r="H245" s="116"/>
      <c r="I245" s="172"/>
      <c r="J245" s="38"/>
      <c r="K245" s="416"/>
      <c r="L245" s="424"/>
      <c r="M245" s="424"/>
      <c r="N245" s="425"/>
    </row>
    <row r="246" ht="15.75" customHeight="1">
      <c r="A246" s="205"/>
      <c r="B246" s="77"/>
      <c r="C246" s="136"/>
      <c r="D246" s="163"/>
      <c r="E246" s="163"/>
      <c r="F246" s="163"/>
      <c r="G246" s="164"/>
      <c r="H246" s="137"/>
      <c r="I246" s="253"/>
      <c r="J246" s="257"/>
      <c r="K246" s="498"/>
      <c r="L246" s="439"/>
      <c r="M246" s="439"/>
      <c r="N246" s="440"/>
    </row>
    <row r="247" ht="15.75" customHeight="1">
      <c r="A247" s="309">
        <v>45886.0</v>
      </c>
      <c r="B247" s="87">
        <v>54986.0</v>
      </c>
      <c r="C247" s="124">
        <v>7.0</v>
      </c>
      <c r="D247" s="158">
        <v>0.25</v>
      </c>
      <c r="E247" s="158">
        <v>0.25</v>
      </c>
      <c r="F247" s="158">
        <v>0.7020833333333333</v>
      </c>
      <c r="G247" s="28" t="s">
        <v>234</v>
      </c>
      <c r="H247" s="29">
        <v>310.0</v>
      </c>
      <c r="I247" s="30">
        <v>-635.17</v>
      </c>
      <c r="J247" s="126"/>
      <c r="K247" s="416"/>
      <c r="L247" s="424"/>
      <c r="M247" s="424"/>
      <c r="N247" s="425"/>
    </row>
    <row r="248" ht="15.75" customHeight="1">
      <c r="A248" s="188"/>
      <c r="B248" s="314">
        <v>55420.0</v>
      </c>
      <c r="C248" s="315">
        <v>2.0</v>
      </c>
      <c r="D248" s="158">
        <v>0.3055555555555556</v>
      </c>
      <c r="E248" s="158"/>
      <c r="F248" s="158"/>
      <c r="G248" s="28" t="s">
        <v>17</v>
      </c>
      <c r="H248" s="29">
        <v>103.0</v>
      </c>
      <c r="I248" s="287">
        <f t="shared" ref="I248:I252" si="56">I247+H247</f>
        <v>-325.17</v>
      </c>
      <c r="J248" s="38"/>
      <c r="K248" s="416"/>
      <c r="L248" s="424"/>
      <c r="M248" s="424"/>
      <c r="N248" s="425"/>
    </row>
    <row r="249" ht="15.75" customHeight="1">
      <c r="A249" s="188"/>
      <c r="B249" s="28">
        <v>56718.0</v>
      </c>
      <c r="C249" s="24">
        <v>11.0</v>
      </c>
      <c r="D249" s="27">
        <v>0.4791666666666667</v>
      </c>
      <c r="E249" s="27"/>
      <c r="F249" s="27"/>
      <c r="G249" s="28" t="s">
        <v>75</v>
      </c>
      <c r="H249" s="29">
        <v>310.0</v>
      </c>
      <c r="I249" s="287">
        <f t="shared" si="56"/>
        <v>-222.17</v>
      </c>
      <c r="J249" s="38"/>
      <c r="K249" s="416"/>
      <c r="L249" s="424"/>
      <c r="M249" s="424"/>
      <c r="N249" s="425"/>
    </row>
    <row r="250" ht="15.75" customHeight="1">
      <c r="A250" s="188"/>
      <c r="B250" s="28">
        <v>51541.0</v>
      </c>
      <c r="C250" s="24">
        <v>7.0</v>
      </c>
      <c r="D250" s="27">
        <v>0.5520833333333334</v>
      </c>
      <c r="E250" s="27"/>
      <c r="F250" s="27"/>
      <c r="G250" s="28" t="s">
        <v>66</v>
      </c>
      <c r="H250" s="29">
        <v>362.0</v>
      </c>
      <c r="I250" s="287">
        <f t="shared" si="56"/>
        <v>87.83</v>
      </c>
      <c r="J250" s="38"/>
      <c r="K250" s="416"/>
      <c r="L250" s="424"/>
      <c r="M250" s="424"/>
      <c r="N250" s="425"/>
    </row>
    <row r="251" ht="15.75" customHeight="1">
      <c r="A251" s="188"/>
      <c r="B251" s="28" t="s">
        <v>272</v>
      </c>
      <c r="C251" s="24">
        <v>10.0</v>
      </c>
      <c r="D251" s="27">
        <v>0.6597222222222222</v>
      </c>
      <c r="E251" s="27"/>
      <c r="F251" s="27"/>
      <c r="G251" s="28" t="s">
        <v>68</v>
      </c>
      <c r="H251" s="29">
        <f>44*4</f>
        <v>176</v>
      </c>
      <c r="I251" s="287">
        <f t="shared" si="56"/>
        <v>449.83</v>
      </c>
      <c r="J251" s="39">
        <v>1.0</v>
      </c>
      <c r="K251" s="416"/>
      <c r="L251" s="424"/>
      <c r="M251" s="424"/>
      <c r="N251" s="425"/>
    </row>
    <row r="252" ht="15.75" customHeight="1">
      <c r="A252" s="188"/>
      <c r="B252" s="28"/>
      <c r="C252" s="24"/>
      <c r="D252" s="27"/>
      <c r="E252" s="27"/>
      <c r="F252" s="27"/>
      <c r="G252" s="28"/>
      <c r="H252" s="116">
        <f>SUM(H247:H251)</f>
        <v>1261</v>
      </c>
      <c r="I252" s="288">
        <f t="shared" si="56"/>
        <v>625.83</v>
      </c>
      <c r="J252" s="39"/>
      <c r="K252" s="496">
        <f t="shared" ref="K252:L252" si="57">K235+H252</f>
        <v>15731</v>
      </c>
      <c r="L252" s="433">
        <f t="shared" si="57"/>
        <v>4858.16</v>
      </c>
      <c r="M252" s="424"/>
      <c r="N252" s="425"/>
    </row>
    <row r="253" ht="15.75" customHeight="1">
      <c r="A253" s="188"/>
      <c r="B253" s="28"/>
      <c r="C253" s="24"/>
      <c r="D253" s="105"/>
      <c r="E253" s="105"/>
      <c r="F253" s="105"/>
      <c r="G253" s="106"/>
      <c r="H253" s="173"/>
      <c r="I253" s="202"/>
      <c r="J253" s="38"/>
      <c r="K253" s="416"/>
      <c r="L253" s="424"/>
      <c r="M253" s="424"/>
      <c r="N253" s="425"/>
    </row>
    <row r="254" ht="15.75" customHeight="1">
      <c r="A254" s="188"/>
      <c r="B254" s="106"/>
      <c r="C254" s="104"/>
      <c r="D254" s="105"/>
      <c r="E254" s="105"/>
      <c r="F254" s="105"/>
      <c r="G254" s="106"/>
      <c r="H254" s="173"/>
      <c r="I254" s="202"/>
      <c r="J254" s="38"/>
      <c r="K254" s="416"/>
      <c r="L254" s="424"/>
      <c r="M254" s="424"/>
      <c r="N254" s="425"/>
    </row>
    <row r="255" ht="15.75" customHeight="1">
      <c r="A255" s="188"/>
      <c r="B255" s="28"/>
      <c r="C255" s="24"/>
      <c r="D255" s="27"/>
      <c r="E255" s="27"/>
      <c r="F255" s="27"/>
      <c r="G255" s="28"/>
      <c r="H255" s="173"/>
      <c r="I255" s="202"/>
      <c r="J255" s="38"/>
      <c r="K255" s="416"/>
      <c r="L255" s="424"/>
      <c r="M255" s="424"/>
      <c r="N255" s="425"/>
    </row>
    <row r="256" ht="15.75" customHeight="1">
      <c r="A256" s="188"/>
      <c r="B256" s="166">
        <v>56720.0</v>
      </c>
      <c r="C256" s="24">
        <v>8.0</v>
      </c>
      <c r="D256" s="27">
        <v>0.3125</v>
      </c>
      <c r="E256" s="27">
        <v>0.3125</v>
      </c>
      <c r="F256" s="27">
        <v>0.7368055555555556</v>
      </c>
      <c r="G256" s="28" t="s">
        <v>75</v>
      </c>
      <c r="H256" s="29">
        <v>310.0</v>
      </c>
      <c r="I256" s="53">
        <v>-635.17</v>
      </c>
      <c r="J256" s="31"/>
      <c r="K256" s="416"/>
      <c r="L256" s="424"/>
      <c r="M256" s="424"/>
      <c r="N256" s="425"/>
    </row>
    <row r="257" ht="15.75" customHeight="1">
      <c r="A257" s="188"/>
      <c r="B257" s="28" t="s">
        <v>273</v>
      </c>
      <c r="C257" s="24">
        <v>5.0</v>
      </c>
      <c r="D257" s="27">
        <v>0.34375</v>
      </c>
      <c r="E257" s="27"/>
      <c r="F257" s="27"/>
      <c r="G257" s="28" t="s">
        <v>16</v>
      </c>
      <c r="H257" s="29">
        <v>154.0</v>
      </c>
      <c r="I257" s="53">
        <f t="shared" ref="I257:I261" si="58">I256+H256</f>
        <v>-325.17</v>
      </c>
      <c r="J257" s="39"/>
      <c r="K257" s="416"/>
      <c r="L257" s="424"/>
      <c r="M257" s="424"/>
      <c r="N257" s="425"/>
    </row>
    <row r="258" ht="15.75" customHeight="1">
      <c r="A258" s="188"/>
      <c r="B258" s="28">
        <v>53281.0</v>
      </c>
      <c r="C258" s="24">
        <v>3.0</v>
      </c>
      <c r="D258" s="27">
        <v>0.4583333333333333</v>
      </c>
      <c r="E258" s="27"/>
      <c r="F258" s="27"/>
      <c r="G258" s="28" t="s">
        <v>75</v>
      </c>
      <c r="H258" s="29">
        <v>77.0</v>
      </c>
      <c r="I258" s="53">
        <f t="shared" si="58"/>
        <v>-171.17</v>
      </c>
      <c r="J258" s="38"/>
      <c r="K258" s="416"/>
      <c r="L258" s="424"/>
      <c r="M258" s="424"/>
      <c r="N258" s="425"/>
    </row>
    <row r="259" ht="15.75" customHeight="1">
      <c r="A259" s="188"/>
      <c r="B259" s="28">
        <v>51544.0</v>
      </c>
      <c r="C259" s="24">
        <v>7.0</v>
      </c>
      <c r="D259" s="27">
        <v>0.5520833333333334</v>
      </c>
      <c r="E259" s="27"/>
      <c r="F259" s="27"/>
      <c r="G259" s="28" t="s">
        <v>66</v>
      </c>
      <c r="H259" s="29">
        <v>362.0</v>
      </c>
      <c r="I259" s="53">
        <f t="shared" si="58"/>
        <v>-94.17</v>
      </c>
      <c r="J259" s="38"/>
      <c r="K259" s="416"/>
      <c r="L259" s="424"/>
      <c r="M259" s="424"/>
      <c r="N259" s="425"/>
    </row>
    <row r="260" ht="15.75" customHeight="1">
      <c r="A260" s="188"/>
      <c r="B260" s="28">
        <v>57059.0</v>
      </c>
      <c r="C260" s="24">
        <v>4.0</v>
      </c>
      <c r="D260" s="27">
        <v>0.6909722222222222</v>
      </c>
      <c r="E260" s="27"/>
      <c r="F260" s="27"/>
      <c r="G260" s="28" t="s">
        <v>75</v>
      </c>
      <c r="H260" s="29">
        <v>310.0</v>
      </c>
      <c r="I260" s="53">
        <f t="shared" si="58"/>
        <v>267.83</v>
      </c>
      <c r="J260" s="38"/>
      <c r="K260" s="416"/>
      <c r="L260" s="424"/>
      <c r="M260" s="424"/>
      <c r="N260" s="425"/>
    </row>
    <row r="261" ht="15.75" customHeight="1">
      <c r="A261" s="188"/>
      <c r="B261" s="28"/>
      <c r="C261" s="24"/>
      <c r="D261" s="27"/>
      <c r="E261" s="27"/>
      <c r="F261" s="27"/>
      <c r="G261" s="28"/>
      <c r="H261" s="116">
        <f>SUM(H256:H260)</f>
        <v>1213</v>
      </c>
      <c r="I261" s="160">
        <f t="shared" si="58"/>
        <v>577.83</v>
      </c>
      <c r="J261" s="316">
        <v>2.0</v>
      </c>
      <c r="K261" s="416"/>
      <c r="L261" s="424"/>
      <c r="M261" s="433">
        <f t="shared" ref="M261:N261" si="59">M241+H261</f>
        <v>16001</v>
      </c>
      <c r="N261" s="425">
        <f t="shared" si="59"/>
        <v>5203.16</v>
      </c>
    </row>
    <row r="262" ht="15.75" customHeight="1">
      <c r="A262" s="188"/>
      <c r="B262" s="28"/>
      <c r="C262" s="24"/>
      <c r="D262" s="27"/>
      <c r="E262" s="27"/>
      <c r="F262" s="27"/>
      <c r="G262" s="28"/>
      <c r="H262" s="29"/>
      <c r="I262" s="53"/>
      <c r="J262" s="38"/>
      <c r="K262" s="416"/>
      <c r="L262" s="424"/>
      <c r="M262" s="424"/>
      <c r="N262" s="425"/>
    </row>
    <row r="263" ht="15.75" customHeight="1">
      <c r="A263" s="188"/>
      <c r="B263" s="28"/>
      <c r="C263" s="24"/>
      <c r="D263" s="27"/>
      <c r="E263" s="27"/>
      <c r="F263" s="27"/>
      <c r="G263" s="28"/>
      <c r="H263" s="116"/>
      <c r="I263" s="44"/>
      <c r="J263" s="39"/>
      <c r="K263" s="416"/>
      <c r="L263" s="424"/>
      <c r="M263" s="424"/>
      <c r="N263" s="425"/>
    </row>
    <row r="264" ht="15.75" customHeight="1">
      <c r="A264" s="188"/>
      <c r="B264" s="28"/>
      <c r="C264" s="24"/>
      <c r="D264" s="27"/>
      <c r="E264" s="27"/>
      <c r="F264" s="27"/>
      <c r="G264" s="28"/>
      <c r="H264" s="29"/>
      <c r="I264" s="172"/>
      <c r="J264" s="38"/>
      <c r="K264" s="416"/>
      <c r="L264" s="424"/>
      <c r="M264" s="424"/>
      <c r="N264" s="425"/>
    </row>
    <row r="265" ht="15.75" customHeight="1">
      <c r="A265" s="188"/>
      <c r="B265" s="28"/>
      <c r="C265" s="24"/>
      <c r="D265" s="27"/>
      <c r="E265" s="27"/>
      <c r="F265" s="27"/>
      <c r="G265" s="28"/>
      <c r="H265" s="116"/>
      <c r="I265" s="172"/>
      <c r="J265" s="38"/>
      <c r="K265" s="416"/>
      <c r="L265" s="424"/>
      <c r="M265" s="424"/>
      <c r="N265" s="425"/>
    </row>
    <row r="266" ht="15.75" customHeight="1">
      <c r="A266" s="205"/>
      <c r="B266" s="77"/>
      <c r="C266" s="136"/>
      <c r="D266" s="163"/>
      <c r="E266" s="163"/>
      <c r="F266" s="163"/>
      <c r="G266" s="164"/>
      <c r="H266" s="137"/>
      <c r="I266" s="253"/>
      <c r="J266" s="257"/>
      <c r="K266" s="438"/>
      <c r="L266" s="439"/>
      <c r="M266" s="439"/>
      <c r="N266" s="440"/>
    </row>
    <row r="267" ht="15.75" customHeight="1">
      <c r="A267" s="309">
        <v>45887.0</v>
      </c>
      <c r="B267" s="87">
        <v>55942.0</v>
      </c>
      <c r="C267" s="124">
        <v>10.0</v>
      </c>
      <c r="D267" s="86">
        <v>0.4375</v>
      </c>
      <c r="E267" s="86">
        <v>0.4375</v>
      </c>
      <c r="F267" s="86">
        <v>0.8875</v>
      </c>
      <c r="G267" s="87" t="s">
        <v>75</v>
      </c>
      <c r="H267" s="125">
        <v>310.0</v>
      </c>
      <c r="I267" s="30">
        <v>-635.17</v>
      </c>
      <c r="J267" s="89"/>
      <c r="K267" s="423"/>
      <c r="L267" s="424"/>
      <c r="M267" s="423"/>
      <c r="N267" s="425"/>
    </row>
    <row r="268" ht="15.75" customHeight="1">
      <c r="A268" s="188"/>
      <c r="B268" s="28">
        <v>55165.0</v>
      </c>
      <c r="C268" s="24">
        <v>4.0</v>
      </c>
      <c r="D268" s="27">
        <v>0.4479166666666667</v>
      </c>
      <c r="E268" s="27"/>
      <c r="F268" s="27"/>
      <c r="G268" s="28" t="s">
        <v>47</v>
      </c>
      <c r="H268" s="116">
        <f t="shared" ref="H268:H269" si="60">77*2</f>
        <v>154</v>
      </c>
      <c r="I268" s="202">
        <f t="shared" ref="I268:I272" si="61">I267+H267</f>
        <v>-325.17</v>
      </c>
      <c r="J268" s="499" t="s">
        <v>274</v>
      </c>
      <c r="K268" s="423"/>
      <c r="L268" s="424"/>
      <c r="M268" s="423"/>
      <c r="N268" s="425"/>
    </row>
    <row r="269" ht="15.75" customHeight="1">
      <c r="A269" s="188"/>
      <c r="B269" s="28">
        <v>46041.0</v>
      </c>
      <c r="C269" s="24">
        <v>4.0</v>
      </c>
      <c r="D269" s="27">
        <v>0.5416666666666666</v>
      </c>
      <c r="E269" s="27"/>
      <c r="F269" s="27"/>
      <c r="G269" s="28" t="s">
        <v>23</v>
      </c>
      <c r="H269" s="317">
        <f t="shared" si="60"/>
        <v>154</v>
      </c>
      <c r="I269" s="202">
        <f t="shared" si="61"/>
        <v>-171.17</v>
      </c>
      <c r="J269" s="38"/>
      <c r="K269" s="423"/>
      <c r="L269" s="424"/>
      <c r="M269" s="423"/>
      <c r="N269" s="425"/>
    </row>
    <row r="270" ht="15.75" customHeight="1">
      <c r="A270" s="188"/>
      <c r="B270" s="199">
        <v>57135.0</v>
      </c>
      <c r="C270" s="319">
        <v>4.0</v>
      </c>
      <c r="D270" s="27">
        <v>0.7395833333333334</v>
      </c>
      <c r="E270" s="27"/>
      <c r="F270" s="27"/>
      <c r="G270" s="28" t="s">
        <v>275</v>
      </c>
      <c r="H270" s="317">
        <v>362.0</v>
      </c>
      <c r="I270" s="202">
        <f t="shared" si="61"/>
        <v>-17.17</v>
      </c>
      <c r="J270" s="54"/>
      <c r="K270" s="423"/>
      <c r="L270" s="424"/>
      <c r="M270" s="423"/>
      <c r="N270" s="425"/>
    </row>
    <row r="271" ht="15.75" customHeight="1">
      <c r="A271" s="188"/>
      <c r="B271" s="28">
        <v>52663.0</v>
      </c>
      <c r="C271" s="24">
        <v>2.0</v>
      </c>
      <c r="D271" s="27">
        <v>0.7986111111111112</v>
      </c>
      <c r="E271" s="27"/>
      <c r="F271" s="27"/>
      <c r="G271" s="28" t="s">
        <v>276</v>
      </c>
      <c r="H271" s="29">
        <v>77.0</v>
      </c>
      <c r="I271" s="202">
        <f t="shared" si="61"/>
        <v>344.83</v>
      </c>
      <c r="J271" s="38"/>
      <c r="K271" s="423"/>
      <c r="L271" s="424"/>
      <c r="M271" s="423"/>
      <c r="N271" s="425"/>
    </row>
    <row r="272" ht="15.75" customHeight="1">
      <c r="A272" s="188"/>
      <c r="B272" s="28"/>
      <c r="C272" s="24"/>
      <c r="D272" s="27"/>
      <c r="E272" s="27"/>
      <c r="F272" s="27"/>
      <c r="G272" s="28"/>
      <c r="H272" s="107">
        <f>SUM(H267:H271)</f>
        <v>1057</v>
      </c>
      <c r="I272" s="203">
        <f t="shared" si="61"/>
        <v>421.83</v>
      </c>
      <c r="J272" s="39">
        <v>1.0</v>
      </c>
      <c r="K272" s="444">
        <f t="shared" ref="K272:L272" si="62">K252+H272</f>
        <v>16788</v>
      </c>
      <c r="L272" s="433">
        <f t="shared" si="62"/>
        <v>5279.99</v>
      </c>
      <c r="M272" s="423"/>
      <c r="N272" s="425"/>
    </row>
    <row r="273" ht="15.75" customHeight="1">
      <c r="A273" s="188"/>
      <c r="B273" s="106"/>
      <c r="C273" s="104"/>
      <c r="D273" s="105"/>
      <c r="E273" s="105"/>
      <c r="F273" s="105"/>
      <c r="G273" s="106"/>
      <c r="H273" s="107"/>
      <c r="I273" s="204"/>
      <c r="J273" s="38"/>
      <c r="K273" s="423"/>
      <c r="L273" s="424"/>
      <c r="M273" s="423"/>
      <c r="N273" s="425"/>
    </row>
    <row r="274" ht="15.75" customHeight="1">
      <c r="A274" s="188"/>
      <c r="B274" s="28"/>
      <c r="C274" s="24"/>
      <c r="D274" s="27"/>
      <c r="E274" s="27"/>
      <c r="F274" s="27"/>
      <c r="G274" s="28"/>
      <c r="H274" s="29"/>
      <c r="I274" s="202"/>
      <c r="J274" s="38"/>
      <c r="K274" s="423"/>
      <c r="L274" s="424"/>
      <c r="M274" s="423"/>
      <c r="N274" s="425"/>
    </row>
    <row r="275" ht="15.75" customHeight="1">
      <c r="A275" s="188"/>
      <c r="B275" s="166">
        <v>56527.0</v>
      </c>
      <c r="C275" s="24">
        <v>11.0</v>
      </c>
      <c r="D275" s="27">
        <v>0.4166666666666667</v>
      </c>
      <c r="E275" s="27">
        <v>0.4166666666666667</v>
      </c>
      <c r="F275" s="27">
        <v>0.8298611111111112</v>
      </c>
      <c r="G275" s="28" t="s">
        <v>108</v>
      </c>
      <c r="H275" s="29">
        <v>793.0</v>
      </c>
      <c r="I275" s="53">
        <v>-635.17</v>
      </c>
      <c r="J275" s="31"/>
      <c r="K275" s="423"/>
      <c r="L275" s="424"/>
      <c r="M275" s="423"/>
      <c r="N275" s="425"/>
    </row>
    <row r="276" ht="15.75" customHeight="1">
      <c r="A276" s="188"/>
      <c r="B276" s="28">
        <v>54555.0</v>
      </c>
      <c r="C276" s="24">
        <v>4.0</v>
      </c>
      <c r="D276" s="27">
        <v>0.7916666666666666</v>
      </c>
      <c r="E276" s="27"/>
      <c r="F276" s="27"/>
      <c r="G276" s="28" t="s">
        <v>23</v>
      </c>
      <c r="H276" s="29">
        <f>77*2</f>
        <v>154</v>
      </c>
      <c r="I276" s="202">
        <f t="shared" ref="I276:I277" si="63">I275+H275</f>
        <v>157.83</v>
      </c>
      <c r="J276" s="38"/>
      <c r="K276" s="423"/>
      <c r="L276" s="424"/>
      <c r="M276" s="423"/>
      <c r="N276" s="425"/>
    </row>
    <row r="277" ht="15.75" customHeight="1">
      <c r="A277" s="188"/>
      <c r="B277" s="28"/>
      <c r="C277" s="24"/>
      <c r="D277" s="27"/>
      <c r="E277" s="27"/>
      <c r="F277" s="27"/>
      <c r="G277" s="28"/>
      <c r="H277" s="116">
        <f>SUM(H275:H276)</f>
        <v>947</v>
      </c>
      <c r="I277" s="203">
        <f t="shared" si="63"/>
        <v>311.83</v>
      </c>
      <c r="J277" s="39"/>
      <c r="K277" s="423"/>
      <c r="L277" s="424"/>
      <c r="M277" s="444">
        <f t="shared" ref="M277:N277" si="64">M261+H277</f>
        <v>16948</v>
      </c>
      <c r="N277" s="425">
        <f t="shared" si="64"/>
        <v>5514.99</v>
      </c>
    </row>
    <row r="278" ht="15.75" customHeight="1">
      <c r="A278" s="188"/>
      <c r="B278" s="28"/>
      <c r="C278" s="24"/>
      <c r="D278" s="27"/>
      <c r="E278" s="27"/>
      <c r="F278" s="27"/>
      <c r="G278" s="28"/>
      <c r="H278" s="29"/>
      <c r="I278" s="204"/>
      <c r="J278" s="39">
        <v>2.0</v>
      </c>
      <c r="K278" s="423"/>
      <c r="L278" s="424"/>
      <c r="M278" s="423"/>
      <c r="N278" s="425"/>
    </row>
    <row r="279" ht="15.75" customHeight="1">
      <c r="A279" s="188"/>
      <c r="B279" s="28"/>
      <c r="C279" s="24"/>
      <c r="D279" s="27"/>
      <c r="E279" s="27"/>
      <c r="F279" s="27"/>
      <c r="G279" s="28"/>
      <c r="H279" s="116"/>
      <c r="I279" s="312"/>
      <c r="J279" s="39"/>
      <c r="K279" s="423"/>
      <c r="L279" s="424"/>
      <c r="M279" s="423"/>
      <c r="N279" s="425"/>
    </row>
    <row r="280" ht="15.75" customHeight="1">
      <c r="A280" s="188"/>
      <c r="B280" s="28"/>
      <c r="C280" s="24"/>
      <c r="D280" s="27"/>
      <c r="E280" s="27"/>
      <c r="F280" s="27"/>
      <c r="G280" s="28"/>
      <c r="H280" s="29"/>
      <c r="I280" s="172"/>
      <c r="J280" s="38"/>
      <c r="K280" s="423"/>
      <c r="L280" s="424"/>
      <c r="M280" s="423"/>
      <c r="N280" s="425"/>
    </row>
    <row r="281" ht="15.75" customHeight="1">
      <c r="A281" s="188"/>
      <c r="B281" s="28"/>
      <c r="C281" s="24"/>
      <c r="D281" s="27"/>
      <c r="E281" s="27"/>
      <c r="F281" s="27"/>
      <c r="G281" s="28"/>
      <c r="H281" s="116"/>
      <c r="I281" s="172"/>
      <c r="J281" s="38"/>
      <c r="K281" s="423"/>
      <c r="L281" s="424"/>
      <c r="M281" s="423"/>
      <c r="N281" s="425"/>
    </row>
    <row r="282" ht="15.75" customHeight="1">
      <c r="A282" s="205"/>
      <c r="B282" s="77"/>
      <c r="C282" s="136"/>
      <c r="D282" s="163"/>
      <c r="E282" s="163"/>
      <c r="F282" s="163"/>
      <c r="G282" s="164"/>
      <c r="H282" s="137"/>
      <c r="I282" s="253"/>
      <c r="J282" s="257"/>
      <c r="K282" s="438"/>
      <c r="L282" s="439"/>
      <c r="M282" s="438"/>
      <c r="N282" s="440"/>
    </row>
    <row r="283" ht="15.75" customHeight="1">
      <c r="A283" s="309">
        <v>45888.0</v>
      </c>
      <c r="B283" s="87">
        <v>49982.0</v>
      </c>
      <c r="C283" s="124">
        <v>5.0</v>
      </c>
      <c r="D283" s="500">
        <v>0.16666666666666666</v>
      </c>
      <c r="E283" s="86">
        <v>0.16666666666666666</v>
      </c>
      <c r="F283" s="86">
        <v>0.6013888888888889</v>
      </c>
      <c r="G283" s="87" t="s">
        <v>75</v>
      </c>
      <c r="H283" s="125">
        <v>310.0</v>
      </c>
      <c r="I283" s="30">
        <v>-635.17</v>
      </c>
      <c r="J283" s="89"/>
      <c r="K283" s="423"/>
      <c r="L283" s="424"/>
      <c r="M283" s="423"/>
      <c r="N283" s="425"/>
    </row>
    <row r="284" ht="15.75" customHeight="1">
      <c r="A284" s="188"/>
      <c r="B284" s="28">
        <v>49992.0</v>
      </c>
      <c r="C284" s="24">
        <v>4.0</v>
      </c>
      <c r="D284" s="27">
        <v>0.22569444444444445</v>
      </c>
      <c r="E284" s="27"/>
      <c r="F284" s="27"/>
      <c r="G284" s="28" t="s">
        <v>16</v>
      </c>
      <c r="H284" s="29">
        <v>310.0</v>
      </c>
      <c r="I284" s="202">
        <f t="shared" ref="I284:I288" si="65">I283+H283</f>
        <v>-325.17</v>
      </c>
      <c r="J284" s="39">
        <v>1.0</v>
      </c>
      <c r="K284" s="423"/>
      <c r="L284" s="424"/>
      <c r="M284" s="423"/>
      <c r="N284" s="425"/>
    </row>
    <row r="285" ht="15.75" customHeight="1">
      <c r="A285" s="188"/>
      <c r="B285" s="28"/>
      <c r="C285" s="24"/>
      <c r="D285" s="27"/>
      <c r="E285" s="27"/>
      <c r="F285" s="27"/>
      <c r="G285" s="28"/>
      <c r="H285" s="29"/>
      <c r="I285" s="202">
        <f t="shared" si="65"/>
        <v>-15.17</v>
      </c>
      <c r="J285" s="38"/>
      <c r="K285" s="423"/>
      <c r="L285" s="424"/>
      <c r="M285" s="423"/>
      <c r="N285" s="425"/>
    </row>
    <row r="286" ht="15.75" customHeight="1">
      <c r="A286" s="188"/>
      <c r="B286" s="28">
        <v>57053.0</v>
      </c>
      <c r="C286" s="24">
        <v>2.0</v>
      </c>
      <c r="D286" s="27">
        <v>0.4270833333333333</v>
      </c>
      <c r="E286" s="27"/>
      <c r="F286" s="27"/>
      <c r="G286" s="28" t="s">
        <v>16</v>
      </c>
      <c r="H286" s="29">
        <v>77.0</v>
      </c>
      <c r="I286" s="202">
        <f t="shared" si="65"/>
        <v>-15.17</v>
      </c>
      <c r="J286" s="39"/>
      <c r="K286" s="423"/>
      <c r="L286" s="424"/>
      <c r="M286" s="423"/>
      <c r="N286" s="425"/>
    </row>
    <row r="287" ht="15.75" customHeight="1">
      <c r="A287" s="188"/>
      <c r="B287" s="28">
        <v>49366.0</v>
      </c>
      <c r="C287" s="24">
        <v>2.0</v>
      </c>
      <c r="D287" s="27">
        <v>0.5486111111111112</v>
      </c>
      <c r="E287" s="27"/>
      <c r="F287" s="27"/>
      <c r="G287" s="28" t="s">
        <v>99</v>
      </c>
      <c r="H287" s="29">
        <v>81.0</v>
      </c>
      <c r="I287" s="202">
        <f t="shared" si="65"/>
        <v>61.83</v>
      </c>
      <c r="J287" s="325"/>
      <c r="K287" s="444">
        <f t="shared" ref="K287:L287" si="66">K272+H288</f>
        <v>17566</v>
      </c>
      <c r="L287" s="433">
        <f t="shared" si="66"/>
        <v>5422.82</v>
      </c>
      <c r="M287" s="423"/>
      <c r="N287" s="425"/>
    </row>
    <row r="288" ht="15.75" customHeight="1">
      <c r="A288" s="188"/>
      <c r="B288" s="28"/>
      <c r="C288" s="24"/>
      <c r="D288" s="105"/>
      <c r="E288" s="105"/>
      <c r="F288" s="105"/>
      <c r="G288" s="106"/>
      <c r="H288" s="107">
        <f>SUM(H283:H287)</f>
        <v>778</v>
      </c>
      <c r="I288" s="203">
        <f t="shared" si="65"/>
        <v>142.83</v>
      </c>
      <c r="J288" s="38"/>
      <c r="K288" s="423"/>
      <c r="L288" s="424"/>
      <c r="M288" s="423"/>
      <c r="N288" s="425"/>
    </row>
    <row r="289" ht="15.75" customHeight="1">
      <c r="A289" s="188"/>
      <c r="B289" s="106"/>
      <c r="C289" s="104"/>
      <c r="D289" s="105"/>
      <c r="E289" s="105"/>
      <c r="F289" s="105"/>
      <c r="G289" s="106"/>
      <c r="H289" s="173"/>
      <c r="I289" s="202"/>
      <c r="J289" s="38"/>
      <c r="K289" s="423"/>
      <c r="L289" s="424"/>
      <c r="M289" s="423"/>
      <c r="N289" s="425"/>
    </row>
    <row r="290" ht="15.75" customHeight="1">
      <c r="A290" s="188"/>
      <c r="B290" s="106"/>
      <c r="C290" s="104"/>
      <c r="D290" s="105"/>
      <c r="E290" s="105"/>
      <c r="F290" s="105"/>
      <c r="G290" s="106"/>
      <c r="H290" s="173"/>
      <c r="I290" s="202"/>
      <c r="J290" s="38"/>
      <c r="K290" s="423"/>
      <c r="L290" s="424"/>
      <c r="M290" s="423"/>
      <c r="N290" s="425"/>
    </row>
    <row r="291" ht="15.75" customHeight="1">
      <c r="A291" s="188"/>
      <c r="B291" s="166">
        <v>56527.0</v>
      </c>
      <c r="C291" s="24">
        <v>11.0</v>
      </c>
      <c r="D291" s="26">
        <v>0.375</v>
      </c>
      <c r="E291" s="27">
        <v>0.375</v>
      </c>
      <c r="F291" s="27">
        <v>0.7361111111111112</v>
      </c>
      <c r="G291" s="28" t="s">
        <v>108</v>
      </c>
      <c r="H291" s="116">
        <v>793.0</v>
      </c>
      <c r="I291" s="53">
        <v>-635.17</v>
      </c>
      <c r="J291" s="31"/>
      <c r="K291" s="423"/>
      <c r="L291" s="424"/>
      <c r="M291" s="423"/>
      <c r="N291" s="425"/>
    </row>
    <row r="292" ht="15.75" customHeight="1">
      <c r="A292" s="188"/>
      <c r="B292" s="179"/>
      <c r="C292" s="24"/>
      <c r="D292" s="27"/>
      <c r="E292" s="27"/>
      <c r="F292" s="27"/>
      <c r="G292" s="28"/>
      <c r="H292" s="29"/>
      <c r="I292" s="203">
        <f>I291+H291</f>
        <v>157.83</v>
      </c>
      <c r="J292" s="249" t="s">
        <v>277</v>
      </c>
      <c r="K292" s="423"/>
      <c r="L292" s="424"/>
      <c r="M292" s="444">
        <f>M277+H291</f>
        <v>17741</v>
      </c>
      <c r="N292" s="425">
        <f>N277+I292</f>
        <v>5672.82</v>
      </c>
    </row>
    <row r="293" ht="15.75" customHeight="1">
      <c r="A293" s="188"/>
      <c r="B293" s="28"/>
      <c r="C293" s="24"/>
      <c r="D293" s="27"/>
      <c r="E293" s="27"/>
      <c r="F293" s="27"/>
      <c r="G293" s="28"/>
      <c r="H293" s="29"/>
      <c r="I293" s="202"/>
      <c r="J293" s="324"/>
      <c r="K293" s="423"/>
      <c r="L293" s="424"/>
      <c r="M293" s="423"/>
      <c r="N293" s="425"/>
    </row>
    <row r="294" ht="15.75" customHeight="1">
      <c r="A294" s="188"/>
      <c r="B294" s="28"/>
      <c r="C294" s="24"/>
      <c r="D294" s="27"/>
      <c r="E294" s="27"/>
      <c r="F294" s="27"/>
      <c r="G294" s="28"/>
      <c r="H294" s="29"/>
      <c r="I294" s="202"/>
      <c r="J294" s="325">
        <v>2.0</v>
      </c>
      <c r="K294" s="423"/>
      <c r="L294" s="424"/>
      <c r="M294" s="423"/>
      <c r="N294" s="425"/>
    </row>
    <row r="295" ht="15.75" customHeight="1">
      <c r="A295" s="188"/>
      <c r="B295" s="28"/>
      <c r="C295" s="24"/>
      <c r="D295" s="27"/>
      <c r="E295" s="27"/>
      <c r="F295" s="27"/>
      <c r="G295" s="28"/>
      <c r="H295" s="29"/>
      <c r="I295" s="202"/>
      <c r="J295" s="249"/>
      <c r="K295" s="423"/>
      <c r="L295" s="424"/>
      <c r="M295" s="423"/>
      <c r="N295" s="425"/>
    </row>
    <row r="296" ht="15.75" customHeight="1">
      <c r="A296" s="188"/>
      <c r="B296" s="28"/>
      <c r="C296" s="24"/>
      <c r="D296" s="26"/>
      <c r="E296" s="27"/>
      <c r="F296" s="27"/>
      <c r="G296" s="28"/>
      <c r="H296" s="29"/>
      <c r="I296" s="202"/>
      <c r="J296" s="38"/>
      <c r="K296" s="423"/>
      <c r="L296" s="424"/>
      <c r="M296" s="423"/>
      <c r="N296" s="425"/>
    </row>
    <row r="297" ht="15.75" customHeight="1">
      <c r="A297" s="188"/>
      <c r="B297" s="28"/>
      <c r="C297" s="24"/>
      <c r="D297" s="27"/>
      <c r="E297" s="27"/>
      <c r="F297" s="27"/>
      <c r="G297" s="28"/>
      <c r="H297" s="116"/>
      <c r="I297" s="204"/>
      <c r="J297" s="38"/>
      <c r="K297" s="423"/>
      <c r="L297" s="424"/>
      <c r="M297" s="423"/>
      <c r="N297" s="425"/>
    </row>
    <row r="298" ht="15.75" customHeight="1">
      <c r="A298" s="205"/>
      <c r="B298" s="77"/>
      <c r="C298" s="136"/>
      <c r="D298" s="163"/>
      <c r="E298" s="163"/>
      <c r="F298" s="163"/>
      <c r="G298" s="164"/>
      <c r="H298" s="137"/>
      <c r="I298" s="253"/>
      <c r="J298" s="257"/>
      <c r="K298" s="438"/>
      <c r="L298" s="439"/>
      <c r="M298" s="438"/>
      <c r="N298" s="440"/>
    </row>
    <row r="299" ht="15.75" customHeight="1">
      <c r="A299" s="309">
        <v>45889.0</v>
      </c>
      <c r="B299" s="87">
        <v>54918.0</v>
      </c>
      <c r="C299" s="124">
        <v>7.0</v>
      </c>
      <c r="D299" s="158">
        <v>0.2604166666666667</v>
      </c>
      <c r="E299" s="158">
        <v>0.2604166666666667</v>
      </c>
      <c r="F299" s="158">
        <v>0.7048611111111112</v>
      </c>
      <c r="G299" s="28" t="s">
        <v>278</v>
      </c>
      <c r="H299" s="29">
        <v>362.0</v>
      </c>
      <c r="I299" s="30">
        <v>-635.17</v>
      </c>
      <c r="J299" s="89"/>
      <c r="K299" s="423"/>
      <c r="L299" s="424"/>
      <c r="M299" s="423"/>
      <c r="N299" s="425"/>
    </row>
    <row r="300" ht="15.75" customHeight="1">
      <c r="A300" s="188"/>
      <c r="B300" s="199">
        <v>57054.0</v>
      </c>
      <c r="C300" s="319">
        <v>2.0</v>
      </c>
      <c r="D300" s="320">
        <v>0.3784722222222222</v>
      </c>
      <c r="E300" s="320"/>
      <c r="F300" s="320"/>
      <c r="G300" s="199" t="s">
        <v>279</v>
      </c>
      <c r="H300" s="262">
        <v>77.0</v>
      </c>
      <c r="I300" s="501">
        <v>-325.17</v>
      </c>
      <c r="J300" s="38"/>
      <c r="K300" s="423"/>
      <c r="L300" s="424"/>
      <c r="M300" s="423"/>
      <c r="N300" s="425"/>
    </row>
    <row r="301" ht="15.75" customHeight="1">
      <c r="A301" s="188"/>
      <c r="B301" s="28">
        <v>56527.0</v>
      </c>
      <c r="C301" s="24">
        <v>11.0</v>
      </c>
      <c r="D301" s="27">
        <v>0.4583333333333333</v>
      </c>
      <c r="E301" s="27"/>
      <c r="F301" s="27"/>
      <c r="G301" s="28" t="s">
        <v>280</v>
      </c>
      <c r="H301" s="29">
        <v>310.0</v>
      </c>
      <c r="I301" s="53">
        <v>-248.17</v>
      </c>
      <c r="J301" s="38"/>
      <c r="K301" s="32"/>
      <c r="L301" s="33"/>
      <c r="M301" s="423"/>
      <c r="N301" s="425"/>
    </row>
    <row r="302" ht="15.75" customHeight="1">
      <c r="A302" s="188"/>
      <c r="B302" s="28">
        <v>55692.0</v>
      </c>
      <c r="C302" s="24">
        <v>2.0</v>
      </c>
      <c r="D302" s="26">
        <v>0.5625</v>
      </c>
      <c r="E302" s="27"/>
      <c r="F302" s="27"/>
      <c r="G302" s="28" t="s">
        <v>279</v>
      </c>
      <c r="H302" s="29">
        <v>77.0</v>
      </c>
      <c r="I302" s="53">
        <v>61.83</v>
      </c>
      <c r="J302" s="39"/>
      <c r="K302" s="423"/>
      <c r="L302" s="424"/>
      <c r="M302" s="423"/>
      <c r="N302" s="425"/>
    </row>
    <row r="303" ht="15.75" customHeight="1">
      <c r="A303" s="188"/>
      <c r="B303" s="28">
        <v>53042.0</v>
      </c>
      <c r="C303" s="24">
        <v>2.0</v>
      </c>
      <c r="D303" s="26">
        <v>0.6458333333333334</v>
      </c>
      <c r="E303" s="27"/>
      <c r="F303" s="27"/>
      <c r="G303" s="28" t="s">
        <v>279</v>
      </c>
      <c r="H303" s="29">
        <v>77.0</v>
      </c>
      <c r="I303" s="53">
        <v>138.83</v>
      </c>
      <c r="J303" s="39">
        <v>1.0</v>
      </c>
      <c r="K303" s="101">
        <f t="shared" ref="K303:L303" si="67">K287+H304</f>
        <v>18469</v>
      </c>
      <c r="L303" s="433">
        <f t="shared" si="67"/>
        <v>5690.65</v>
      </c>
      <c r="M303" s="423"/>
      <c r="N303" s="425"/>
    </row>
    <row r="304" ht="15.75" customHeight="1">
      <c r="A304" s="188"/>
      <c r="B304" s="28"/>
      <c r="C304" s="24"/>
      <c r="D304" s="27"/>
      <c r="E304" s="27"/>
      <c r="F304" s="27"/>
      <c r="G304" s="28"/>
      <c r="H304" s="116">
        <v>903.0</v>
      </c>
      <c r="I304" s="160">
        <v>267.83</v>
      </c>
      <c r="J304" s="39"/>
      <c r="K304" s="423"/>
      <c r="L304" s="424"/>
      <c r="M304" s="423"/>
      <c r="N304" s="425"/>
    </row>
    <row r="305" ht="15.75" customHeight="1">
      <c r="A305" s="188"/>
      <c r="B305" s="28"/>
      <c r="C305" s="24"/>
      <c r="D305" s="105"/>
      <c r="E305" s="105"/>
      <c r="F305" s="105"/>
      <c r="G305" s="106"/>
      <c r="H305" s="107"/>
      <c r="I305" s="202"/>
      <c r="J305" s="38"/>
      <c r="K305" s="423"/>
      <c r="L305" s="424"/>
      <c r="M305" s="423"/>
      <c r="N305" s="425"/>
    </row>
    <row r="306" ht="15.75" customHeight="1">
      <c r="A306" s="188"/>
      <c r="B306" s="106"/>
      <c r="C306" s="104"/>
      <c r="D306" s="105"/>
      <c r="E306" s="105"/>
      <c r="F306" s="105"/>
      <c r="G306" s="106"/>
      <c r="H306" s="173"/>
      <c r="I306" s="202"/>
      <c r="J306" s="38"/>
      <c r="K306" s="423"/>
      <c r="L306" s="424"/>
      <c r="M306" s="423"/>
      <c r="N306" s="425"/>
    </row>
    <row r="307" ht="15.75" customHeight="1">
      <c r="A307" s="188"/>
      <c r="B307" s="28">
        <v>50583.0</v>
      </c>
      <c r="C307" s="24">
        <v>5.0</v>
      </c>
      <c r="D307" s="27">
        <v>0.375</v>
      </c>
      <c r="E307" s="27">
        <v>0.375</v>
      </c>
      <c r="F307" s="27">
        <v>0.8131944444444444</v>
      </c>
      <c r="G307" s="28" t="s">
        <v>281</v>
      </c>
      <c r="H307" s="29">
        <v>793.0</v>
      </c>
      <c r="I307" s="53">
        <v>-635.17</v>
      </c>
      <c r="J307" s="38"/>
      <c r="K307" s="423"/>
      <c r="L307" s="424"/>
      <c r="M307" s="423"/>
      <c r="N307" s="425"/>
    </row>
    <row r="308" ht="15.75" customHeight="1">
      <c r="A308" s="188"/>
      <c r="B308" s="28">
        <v>50620.0</v>
      </c>
      <c r="C308" s="24">
        <v>2.0</v>
      </c>
      <c r="D308" s="27">
        <v>0.75</v>
      </c>
      <c r="E308" s="105"/>
      <c r="F308" s="105"/>
      <c r="G308" s="28" t="s">
        <v>282</v>
      </c>
      <c r="H308" s="29">
        <v>77.0</v>
      </c>
      <c r="I308" s="53">
        <v>157.83</v>
      </c>
      <c r="J308" s="38"/>
      <c r="K308" s="423"/>
      <c r="L308" s="424"/>
      <c r="M308" s="423"/>
      <c r="N308" s="425"/>
    </row>
    <row r="309" ht="15.75" customHeight="1">
      <c r="A309" s="188"/>
      <c r="B309" s="28"/>
      <c r="C309" s="24"/>
      <c r="D309" s="27"/>
      <c r="E309" s="27"/>
      <c r="F309" s="27"/>
      <c r="G309" s="28"/>
      <c r="H309" s="116">
        <v>870.0</v>
      </c>
      <c r="I309" s="160">
        <v>234.83</v>
      </c>
      <c r="J309" s="31"/>
      <c r="K309" s="423"/>
      <c r="L309" s="424"/>
      <c r="M309" s="444">
        <f t="shared" ref="M309:N309" si="68">M292+H309</f>
        <v>18611</v>
      </c>
      <c r="N309" s="425">
        <f t="shared" si="68"/>
        <v>5907.65</v>
      </c>
    </row>
    <row r="310" ht="15.75" customHeight="1">
      <c r="A310" s="188"/>
      <c r="B310" s="179"/>
      <c r="C310" s="24"/>
      <c r="D310" s="27"/>
      <c r="E310" s="27"/>
      <c r="F310" s="27"/>
      <c r="G310" s="28"/>
      <c r="H310" s="29"/>
      <c r="I310" s="202"/>
      <c r="J310" s="190"/>
      <c r="K310" s="423"/>
      <c r="L310" s="424"/>
      <c r="M310" s="423"/>
      <c r="N310" s="425"/>
    </row>
    <row r="311" ht="15.75" customHeight="1">
      <c r="A311" s="188"/>
      <c r="B311" s="28"/>
      <c r="C311" s="24"/>
      <c r="D311" s="27"/>
      <c r="E311" s="27"/>
      <c r="F311" s="27"/>
      <c r="G311" s="28"/>
      <c r="H311" s="29"/>
      <c r="I311" s="202"/>
      <c r="J311" s="38"/>
      <c r="K311" s="423"/>
      <c r="L311" s="424"/>
      <c r="M311" s="423"/>
      <c r="N311" s="425"/>
    </row>
    <row r="312" ht="15.75" customHeight="1">
      <c r="A312" s="188"/>
      <c r="B312" s="28"/>
      <c r="C312" s="24"/>
      <c r="D312" s="27"/>
      <c r="E312" s="27"/>
      <c r="F312" s="27"/>
      <c r="G312" s="28"/>
      <c r="H312" s="29"/>
      <c r="I312" s="202"/>
      <c r="J312" s="39"/>
      <c r="K312" s="423"/>
      <c r="L312" s="424"/>
      <c r="M312" s="423"/>
      <c r="N312" s="425"/>
    </row>
    <row r="313" ht="15.75" customHeight="1">
      <c r="A313" s="188"/>
      <c r="B313" s="28"/>
      <c r="C313" s="24"/>
      <c r="D313" s="27"/>
      <c r="E313" s="27"/>
      <c r="F313" s="27"/>
      <c r="G313" s="28"/>
      <c r="H313" s="116"/>
      <c r="I313" s="204"/>
      <c r="J313" s="39">
        <v>2.0</v>
      </c>
      <c r="K313" s="423"/>
      <c r="L313" s="424"/>
      <c r="M313" s="423"/>
      <c r="N313" s="425"/>
    </row>
    <row r="314" ht="15.75" customHeight="1">
      <c r="A314" s="188"/>
      <c r="B314" s="28"/>
      <c r="C314" s="24"/>
      <c r="D314" s="27"/>
      <c r="E314" s="27"/>
      <c r="F314" s="27"/>
      <c r="G314" s="28"/>
      <c r="H314" s="29"/>
      <c r="I314" s="172"/>
      <c r="J314" s="38"/>
      <c r="K314" s="423"/>
      <c r="L314" s="424"/>
      <c r="M314" s="423"/>
      <c r="N314" s="425"/>
    </row>
    <row r="315" ht="15.75" customHeight="1">
      <c r="A315" s="188"/>
      <c r="B315" s="28"/>
      <c r="C315" s="24"/>
      <c r="D315" s="27"/>
      <c r="E315" s="27"/>
      <c r="F315" s="27"/>
      <c r="G315" s="28"/>
      <c r="H315" s="116"/>
      <c r="I315" s="312"/>
      <c r="J315" s="38"/>
      <c r="K315" s="423"/>
      <c r="L315" s="424"/>
      <c r="M315" s="423"/>
      <c r="N315" s="425"/>
    </row>
    <row r="316" ht="15.75" customHeight="1">
      <c r="A316" s="188"/>
      <c r="B316" s="60"/>
      <c r="C316" s="58"/>
      <c r="D316" s="59"/>
      <c r="E316" s="59"/>
      <c r="F316" s="59"/>
      <c r="G316" s="60"/>
      <c r="H316" s="69"/>
      <c r="I316" s="174"/>
      <c r="J316" s="38"/>
      <c r="K316" s="423"/>
      <c r="L316" s="424"/>
      <c r="M316" s="423"/>
      <c r="N316" s="425"/>
    </row>
    <row r="317" ht="15.75" customHeight="1">
      <c r="A317" s="205"/>
      <c r="B317" s="77"/>
      <c r="C317" s="136"/>
      <c r="D317" s="163"/>
      <c r="E317" s="163"/>
      <c r="F317" s="163"/>
      <c r="G317" s="164"/>
      <c r="H317" s="137"/>
      <c r="I317" s="253"/>
      <c r="J317" s="257"/>
      <c r="K317" s="438"/>
      <c r="L317" s="439"/>
      <c r="M317" s="438"/>
      <c r="N317" s="440"/>
    </row>
    <row r="318" ht="15.75" customHeight="1">
      <c r="A318" s="309">
        <v>45890.0</v>
      </c>
      <c r="B318" s="87">
        <v>53797.0</v>
      </c>
      <c r="C318" s="124">
        <v>7.0</v>
      </c>
      <c r="D318" s="86">
        <v>0.25</v>
      </c>
      <c r="E318" s="86"/>
      <c r="F318" s="86"/>
      <c r="G318" s="87" t="s">
        <v>18</v>
      </c>
      <c r="H318" s="125">
        <v>310.0</v>
      </c>
      <c r="I318" s="30">
        <v>-635.17</v>
      </c>
      <c r="J318" s="126"/>
      <c r="K318" s="423"/>
      <c r="L318" s="424"/>
      <c r="M318" s="423"/>
      <c r="N318" s="425"/>
    </row>
    <row r="319" ht="15.75" customHeight="1">
      <c r="A319" s="188"/>
      <c r="B319" s="314">
        <v>57053.0</v>
      </c>
      <c r="C319" s="315">
        <v>2.0</v>
      </c>
      <c r="D319" s="158">
        <v>0.3645833333333333</v>
      </c>
      <c r="E319" s="158">
        <v>0.3645833333333333</v>
      </c>
      <c r="F319" s="158">
        <v>0.6673611111111111</v>
      </c>
      <c r="G319" s="28" t="s">
        <v>18</v>
      </c>
      <c r="H319" s="29">
        <v>77.0</v>
      </c>
      <c r="I319" s="287">
        <f t="shared" ref="I319:I322" si="69">I318+H318</f>
        <v>-325.17</v>
      </c>
      <c r="J319" s="38"/>
      <c r="K319" s="423"/>
      <c r="L319" s="424"/>
      <c r="M319" s="423"/>
      <c r="N319" s="425"/>
    </row>
    <row r="320" ht="15.75" customHeight="1">
      <c r="A320" s="188"/>
      <c r="B320" s="28">
        <v>54084.0</v>
      </c>
      <c r="C320" s="24">
        <v>4.0</v>
      </c>
      <c r="D320" s="27">
        <v>0.4166666666666667</v>
      </c>
      <c r="E320" s="27"/>
      <c r="F320" s="27"/>
      <c r="G320" s="28" t="s">
        <v>16</v>
      </c>
      <c r="H320" s="29">
        <v>310.0</v>
      </c>
      <c r="I320" s="287">
        <f t="shared" si="69"/>
        <v>-248.17</v>
      </c>
      <c r="J320" s="38"/>
      <c r="K320" s="423"/>
      <c r="L320" s="424"/>
      <c r="M320" s="423"/>
      <c r="N320" s="425"/>
    </row>
    <row r="321" ht="15.75" customHeight="1">
      <c r="A321" s="188"/>
      <c r="B321" s="159">
        <v>51630.0</v>
      </c>
      <c r="C321" s="49">
        <v>1.0</v>
      </c>
      <c r="D321" s="329">
        <v>0.5625</v>
      </c>
      <c r="E321" s="329"/>
      <c r="F321" s="329"/>
      <c r="G321" s="159" t="s">
        <v>23</v>
      </c>
      <c r="H321" s="261">
        <v>77.0</v>
      </c>
      <c r="I321" s="502">
        <f t="shared" si="69"/>
        <v>61.83</v>
      </c>
      <c r="J321" s="330" t="s">
        <v>283</v>
      </c>
      <c r="K321" s="423"/>
      <c r="L321" s="424"/>
      <c r="M321" s="423"/>
      <c r="N321" s="425"/>
    </row>
    <row r="322" ht="15.75" customHeight="1">
      <c r="A322" s="188"/>
      <c r="B322" s="28"/>
      <c r="C322" s="24"/>
      <c r="D322" s="27"/>
      <c r="E322" s="27"/>
      <c r="F322" s="27"/>
      <c r="G322" s="28"/>
      <c r="H322" s="116">
        <f>SUM(H317:H321)</f>
        <v>774</v>
      </c>
      <c r="I322" s="288">
        <f t="shared" si="69"/>
        <v>138.83</v>
      </c>
      <c r="J322" s="39">
        <v>1.0</v>
      </c>
      <c r="K322" s="444">
        <f t="shared" ref="K322:L322" si="70">K303+H322</f>
        <v>19243</v>
      </c>
      <c r="L322" s="433">
        <f t="shared" si="70"/>
        <v>5829.48</v>
      </c>
      <c r="M322" s="423"/>
      <c r="N322" s="425"/>
    </row>
    <row r="323" ht="15.75" customHeight="1">
      <c r="A323" s="188"/>
      <c r="B323" s="28"/>
      <c r="C323" s="24"/>
      <c r="D323" s="27"/>
      <c r="E323" s="27"/>
      <c r="F323" s="27"/>
      <c r="G323" s="28"/>
      <c r="H323" s="116"/>
      <c r="I323" s="299"/>
      <c r="J323" s="38"/>
      <c r="K323" s="423"/>
      <c r="L323" s="424"/>
      <c r="M323" s="423"/>
      <c r="N323" s="425"/>
    </row>
    <row r="324" ht="15.75" customHeight="1">
      <c r="A324" s="188"/>
      <c r="B324" s="28"/>
      <c r="C324" s="24"/>
      <c r="D324" s="105"/>
      <c r="E324" s="105"/>
      <c r="F324" s="105"/>
      <c r="G324" s="106"/>
      <c r="H324" s="173"/>
      <c r="I324" s="202"/>
      <c r="J324" s="38"/>
      <c r="K324" s="423"/>
      <c r="L324" s="424"/>
      <c r="M324" s="423"/>
      <c r="N324" s="425"/>
    </row>
    <row r="325" ht="15.75" customHeight="1">
      <c r="A325" s="188"/>
      <c r="B325" s="106"/>
      <c r="C325" s="104"/>
      <c r="D325" s="105"/>
      <c r="E325" s="105"/>
      <c r="F325" s="105"/>
      <c r="G325" s="106"/>
      <c r="H325" s="173"/>
      <c r="I325" s="202"/>
      <c r="J325" s="38"/>
      <c r="K325" s="423"/>
      <c r="L325" s="424"/>
      <c r="M325" s="423"/>
      <c r="N325" s="425"/>
    </row>
    <row r="326" ht="15.75" customHeight="1">
      <c r="A326" s="188"/>
      <c r="B326" s="106"/>
      <c r="C326" s="104"/>
      <c r="D326" s="105"/>
      <c r="E326" s="105"/>
      <c r="F326" s="105"/>
      <c r="G326" s="106"/>
      <c r="H326" s="173"/>
      <c r="I326" s="202"/>
      <c r="J326" s="38"/>
      <c r="K326" s="423"/>
      <c r="L326" s="424"/>
      <c r="M326" s="423"/>
      <c r="N326" s="425"/>
    </row>
    <row r="327" ht="15.75" customHeight="1">
      <c r="A327" s="188"/>
      <c r="B327" s="106"/>
      <c r="C327" s="104"/>
      <c r="D327" s="105"/>
      <c r="E327" s="105"/>
      <c r="F327" s="105"/>
      <c r="G327" s="106"/>
      <c r="H327" s="173"/>
      <c r="I327" s="202"/>
      <c r="J327" s="38"/>
      <c r="K327" s="423"/>
      <c r="L327" s="424"/>
      <c r="M327" s="423"/>
      <c r="N327" s="425"/>
    </row>
    <row r="328" ht="15.75" customHeight="1">
      <c r="A328" s="188"/>
      <c r="B328" s="199">
        <v>53902.0</v>
      </c>
      <c r="C328" s="24">
        <v>4.0</v>
      </c>
      <c r="D328" s="27">
        <v>0.40625</v>
      </c>
      <c r="E328" s="27">
        <v>0.40625</v>
      </c>
      <c r="F328" s="27">
        <v>0.8138888888888889</v>
      </c>
      <c r="G328" s="28" t="s">
        <v>47</v>
      </c>
      <c r="H328" s="29">
        <v>154.0</v>
      </c>
      <c r="I328" s="53">
        <v>-635.17</v>
      </c>
      <c r="J328" s="31"/>
      <c r="K328" s="423"/>
      <c r="L328" s="424"/>
      <c r="M328" s="423"/>
      <c r="N328" s="425"/>
    </row>
    <row r="329" ht="15.75" customHeight="1">
      <c r="A329" s="188"/>
      <c r="B329" s="28">
        <v>57358.0</v>
      </c>
      <c r="C329" s="24" t="s">
        <v>164</v>
      </c>
      <c r="D329" s="27">
        <v>0.5138888888888888</v>
      </c>
      <c r="E329" s="27"/>
      <c r="F329" s="27"/>
      <c r="G329" s="28" t="s">
        <v>23</v>
      </c>
      <c r="H329" s="29">
        <v>77.0</v>
      </c>
      <c r="I329" s="202">
        <f t="shared" ref="I329:I332" si="71">I328+H328</f>
        <v>-481.17</v>
      </c>
      <c r="J329" s="39" t="s">
        <v>284</v>
      </c>
      <c r="K329" s="423"/>
      <c r="L329" s="424"/>
      <c r="M329" s="423"/>
      <c r="N329" s="425"/>
    </row>
    <row r="330" ht="15.75" customHeight="1">
      <c r="A330" s="188"/>
      <c r="B330" s="28">
        <v>57245.0</v>
      </c>
      <c r="C330" s="503">
        <v>8.0</v>
      </c>
      <c r="D330" s="158">
        <v>0.5486111111111112</v>
      </c>
      <c r="E330" s="158"/>
      <c r="F330" s="158"/>
      <c r="G330" s="28" t="s">
        <v>17</v>
      </c>
      <c r="H330" s="29">
        <v>362.0</v>
      </c>
      <c r="I330" s="202">
        <f t="shared" si="71"/>
        <v>-404.17</v>
      </c>
      <c r="J330" s="38"/>
      <c r="K330" s="423"/>
      <c r="L330" s="424"/>
      <c r="M330" s="423"/>
      <c r="N330" s="425"/>
    </row>
    <row r="331" ht="15.75" customHeight="1">
      <c r="A331" s="188"/>
      <c r="B331" s="28">
        <v>55974.0</v>
      </c>
      <c r="C331" s="24">
        <v>4.0</v>
      </c>
      <c r="D331" s="27">
        <v>0.75</v>
      </c>
      <c r="E331" s="27"/>
      <c r="F331" s="27"/>
      <c r="G331" s="28" t="s">
        <v>75</v>
      </c>
      <c r="H331" s="29">
        <v>310.0</v>
      </c>
      <c r="I331" s="202">
        <f t="shared" si="71"/>
        <v>-42.17</v>
      </c>
      <c r="J331" s="39"/>
      <c r="K331" s="423"/>
      <c r="L331" s="424"/>
      <c r="M331" s="444">
        <f t="shared" ref="M331:N331" si="72">M309+H332</f>
        <v>19514</v>
      </c>
      <c r="N331" s="425">
        <f t="shared" si="72"/>
        <v>6175.48</v>
      </c>
    </row>
    <row r="332" ht="15.75" customHeight="1">
      <c r="A332" s="188"/>
      <c r="B332" s="28"/>
      <c r="C332" s="24"/>
      <c r="D332" s="27"/>
      <c r="E332" s="27"/>
      <c r="F332" s="27"/>
      <c r="G332" s="28"/>
      <c r="H332" s="116">
        <f>SUM(H328:H331)</f>
        <v>903</v>
      </c>
      <c r="I332" s="203">
        <f t="shared" si="71"/>
        <v>267.83</v>
      </c>
      <c r="J332" s="39">
        <v>2.0</v>
      </c>
      <c r="K332" s="423"/>
      <c r="L332" s="424"/>
      <c r="M332" s="423"/>
      <c r="N332" s="425"/>
    </row>
    <row r="333" ht="15.75" customHeight="1">
      <c r="A333" s="188"/>
      <c r="B333" s="28"/>
      <c r="C333" s="24"/>
      <c r="D333" s="27"/>
      <c r="E333" s="27"/>
      <c r="F333" s="27"/>
      <c r="G333" s="28"/>
      <c r="H333" s="116"/>
      <c r="I333" s="312"/>
      <c r="J333" s="39"/>
      <c r="K333" s="423"/>
      <c r="L333" s="424"/>
      <c r="M333" s="423"/>
      <c r="N333" s="425"/>
    </row>
    <row r="334" ht="15.75" customHeight="1">
      <c r="A334" s="188"/>
      <c r="B334" s="28"/>
      <c r="C334" s="24"/>
      <c r="D334" s="27"/>
      <c r="E334" s="27"/>
      <c r="F334" s="27"/>
      <c r="G334" s="28"/>
      <c r="H334" s="29"/>
      <c r="I334" s="172"/>
      <c r="J334" s="38"/>
      <c r="K334" s="423"/>
      <c r="L334" s="424"/>
      <c r="M334" s="423"/>
      <c r="N334" s="425"/>
    </row>
    <row r="335" ht="15.75" customHeight="1">
      <c r="A335" s="188"/>
      <c r="B335" s="28"/>
      <c r="C335" s="24"/>
      <c r="D335" s="27"/>
      <c r="E335" s="27"/>
      <c r="F335" s="27"/>
      <c r="G335" s="28"/>
      <c r="H335" s="116"/>
      <c r="I335" s="172"/>
      <c r="J335" s="38"/>
      <c r="K335" s="423"/>
      <c r="L335" s="424"/>
      <c r="M335" s="423"/>
      <c r="N335" s="425"/>
    </row>
    <row r="336" ht="15.75" customHeight="1">
      <c r="A336" s="188"/>
      <c r="B336" s="60"/>
      <c r="C336" s="58"/>
      <c r="D336" s="59"/>
      <c r="E336" s="59"/>
      <c r="F336" s="59"/>
      <c r="G336" s="60"/>
      <c r="H336" s="69"/>
      <c r="I336" s="174"/>
      <c r="J336" s="38"/>
      <c r="K336" s="423"/>
      <c r="L336" s="424"/>
      <c r="M336" s="423"/>
      <c r="N336" s="425"/>
    </row>
    <row r="337" ht="15.75" customHeight="1">
      <c r="A337" s="205"/>
      <c r="B337" s="77"/>
      <c r="C337" s="136"/>
      <c r="D337" s="163"/>
      <c r="E337" s="163"/>
      <c r="F337" s="163"/>
      <c r="G337" s="164"/>
      <c r="H337" s="137"/>
      <c r="I337" s="253"/>
      <c r="J337" s="257"/>
      <c r="K337" s="438"/>
      <c r="L337" s="439"/>
      <c r="M337" s="438"/>
      <c r="N337" s="440"/>
    </row>
    <row r="338" ht="15.75" customHeight="1">
      <c r="A338" s="309">
        <v>45891.0</v>
      </c>
      <c r="B338" s="87">
        <v>54084.0</v>
      </c>
      <c r="C338" s="124">
        <v>4.0</v>
      </c>
      <c r="D338" s="86">
        <v>0.3333333333333333</v>
      </c>
      <c r="E338" s="86">
        <v>0.3333333333333333</v>
      </c>
      <c r="F338" s="87" t="s">
        <v>285</v>
      </c>
      <c r="G338" s="87" t="s">
        <v>108</v>
      </c>
      <c r="H338" s="125">
        <v>793.0</v>
      </c>
      <c r="I338" s="30">
        <v>-635.17</v>
      </c>
      <c r="J338" s="89"/>
      <c r="K338" s="423"/>
      <c r="L338" s="424"/>
      <c r="M338" s="423"/>
      <c r="N338" s="425"/>
    </row>
    <row r="339" ht="15.75" customHeight="1">
      <c r="A339" s="188"/>
      <c r="B339" s="28" t="s">
        <v>286</v>
      </c>
      <c r="C339" s="24">
        <v>5.0</v>
      </c>
      <c r="D339" s="176">
        <v>0.75</v>
      </c>
      <c r="E339" s="27"/>
      <c r="F339" s="27"/>
      <c r="G339" s="28" t="s">
        <v>75</v>
      </c>
      <c r="H339" s="29">
        <v>154.0</v>
      </c>
      <c r="I339" s="202">
        <f t="shared" ref="I339:I340" si="73">H338+I338</f>
        <v>157.83</v>
      </c>
      <c r="J339" s="325"/>
      <c r="K339" s="423"/>
      <c r="L339" s="424"/>
      <c r="M339" s="423"/>
      <c r="N339" s="425"/>
    </row>
    <row r="340" ht="15.75" customHeight="1">
      <c r="A340" s="188"/>
      <c r="B340" s="28"/>
      <c r="C340" s="24"/>
      <c r="D340" s="158"/>
      <c r="E340" s="158"/>
      <c r="F340" s="158"/>
      <c r="G340" s="314"/>
      <c r="H340" s="116">
        <f>SUM(H338:H339)</f>
        <v>947</v>
      </c>
      <c r="I340" s="203">
        <f t="shared" si="73"/>
        <v>311.83</v>
      </c>
      <c r="J340" s="38"/>
      <c r="K340" s="444">
        <f t="shared" ref="K340:L340" si="74">K322+H340</f>
        <v>20190</v>
      </c>
      <c r="L340" s="433">
        <f t="shared" si="74"/>
        <v>6141.31</v>
      </c>
      <c r="M340" s="423"/>
      <c r="N340" s="425"/>
    </row>
    <row r="341" ht="15.75" customHeight="1">
      <c r="A341" s="188"/>
      <c r="B341" s="28"/>
      <c r="C341" s="24"/>
      <c r="D341" s="27"/>
      <c r="E341" s="27"/>
      <c r="F341" s="27"/>
      <c r="G341" s="28"/>
      <c r="H341" s="29"/>
      <c r="I341" s="202"/>
      <c r="J341" s="39"/>
      <c r="K341" s="423"/>
      <c r="L341" s="424"/>
      <c r="M341" s="423"/>
      <c r="N341" s="425"/>
    </row>
    <row r="342" ht="15.75" customHeight="1">
      <c r="A342" s="188"/>
      <c r="B342" s="28"/>
      <c r="C342" s="24"/>
      <c r="D342" s="27"/>
      <c r="E342" s="27"/>
      <c r="F342" s="27"/>
      <c r="G342" s="28"/>
      <c r="H342" s="116"/>
      <c r="I342" s="204"/>
      <c r="J342" s="341">
        <v>1.0</v>
      </c>
      <c r="K342" s="423"/>
      <c r="L342" s="424"/>
      <c r="M342" s="423"/>
      <c r="N342" s="425"/>
    </row>
    <row r="343" ht="15.75" customHeight="1">
      <c r="A343" s="188"/>
      <c r="B343" s="28"/>
      <c r="C343" s="24"/>
      <c r="D343" s="105"/>
      <c r="E343" s="105"/>
      <c r="F343" s="105"/>
      <c r="G343" s="106"/>
      <c r="H343" s="107"/>
      <c r="I343" s="204"/>
      <c r="J343" s="38"/>
      <c r="K343" s="423"/>
      <c r="L343" s="424"/>
      <c r="M343" s="423"/>
      <c r="N343" s="425"/>
    </row>
    <row r="344" ht="15.75" customHeight="1">
      <c r="A344" s="188"/>
      <c r="B344" s="28"/>
      <c r="C344" s="24"/>
      <c r="D344" s="105"/>
      <c r="E344" s="105"/>
      <c r="F344" s="105"/>
      <c r="G344" s="106"/>
      <c r="H344" s="173"/>
      <c r="I344" s="202"/>
      <c r="J344" s="38"/>
      <c r="K344" s="423"/>
      <c r="L344" s="424"/>
      <c r="M344" s="423"/>
      <c r="N344" s="425"/>
    </row>
    <row r="345" ht="15.75" customHeight="1">
      <c r="A345" s="188"/>
      <c r="B345" s="106"/>
      <c r="C345" s="104"/>
      <c r="D345" s="105"/>
      <c r="E345" s="105"/>
      <c r="F345" s="105"/>
      <c r="G345" s="106"/>
      <c r="H345" s="173"/>
      <c r="I345" s="202"/>
      <c r="J345" s="38"/>
      <c r="K345" s="423"/>
      <c r="L345" s="424"/>
      <c r="M345" s="423"/>
      <c r="N345" s="425"/>
    </row>
    <row r="346" ht="15.75" customHeight="1">
      <c r="A346" s="188"/>
      <c r="B346" s="106"/>
      <c r="C346" s="104"/>
      <c r="D346" s="105"/>
      <c r="E346" s="105"/>
      <c r="F346" s="105"/>
      <c r="G346" s="106"/>
      <c r="H346" s="173"/>
      <c r="I346" s="202"/>
      <c r="J346" s="38"/>
      <c r="K346" s="423"/>
      <c r="L346" s="424"/>
      <c r="M346" s="423"/>
      <c r="N346" s="425"/>
    </row>
    <row r="347" ht="15.75" customHeight="1">
      <c r="A347" s="188"/>
      <c r="B347" s="199">
        <v>56710.0</v>
      </c>
      <c r="C347" s="24">
        <v>4.0</v>
      </c>
      <c r="D347" s="27">
        <v>0.5833333333333334</v>
      </c>
      <c r="E347" s="27">
        <v>0.5833333333333334</v>
      </c>
      <c r="F347" s="27">
        <v>0.9986111111111111</v>
      </c>
      <c r="G347" s="28" t="s">
        <v>287</v>
      </c>
      <c r="H347" s="29">
        <v>509.0</v>
      </c>
      <c r="I347" s="53">
        <v>-635.17</v>
      </c>
      <c r="J347" s="31"/>
      <c r="K347" s="423"/>
      <c r="L347" s="424"/>
      <c r="M347" s="423"/>
      <c r="N347" s="425"/>
    </row>
    <row r="348" ht="15.75" customHeight="1">
      <c r="A348" s="188"/>
      <c r="B348" s="28">
        <v>55594.0</v>
      </c>
      <c r="C348" s="24">
        <v>1.0</v>
      </c>
      <c r="D348" s="158">
        <v>0.625</v>
      </c>
      <c r="E348" s="158"/>
      <c r="F348" s="158"/>
      <c r="G348" s="314" t="s">
        <v>16</v>
      </c>
      <c r="H348" s="29">
        <v>77.0</v>
      </c>
      <c r="I348" s="202">
        <f t="shared" ref="I348:I351" si="75">I347+H347</f>
        <v>-126.17</v>
      </c>
      <c r="J348" s="38"/>
      <c r="K348" s="423"/>
      <c r="L348" s="424"/>
      <c r="M348" s="423"/>
      <c r="N348" s="425"/>
    </row>
    <row r="349" ht="15.75" customHeight="1">
      <c r="A349" s="188"/>
      <c r="B349" s="28">
        <v>49992.0</v>
      </c>
      <c r="C349" s="24">
        <v>4.0</v>
      </c>
      <c r="D349" s="27">
        <v>0.75</v>
      </c>
      <c r="E349" s="27"/>
      <c r="F349" s="27"/>
      <c r="G349" s="28" t="s">
        <v>75</v>
      </c>
      <c r="H349" s="29">
        <v>310.0</v>
      </c>
      <c r="I349" s="202">
        <f t="shared" si="75"/>
        <v>-49.17</v>
      </c>
      <c r="J349" s="38"/>
      <c r="K349" s="423"/>
      <c r="L349" s="424"/>
      <c r="M349" s="423"/>
      <c r="N349" s="425"/>
    </row>
    <row r="350" ht="15.75" customHeight="1">
      <c r="A350" s="188"/>
      <c r="B350" s="28">
        <v>56468.0</v>
      </c>
      <c r="C350" s="24">
        <v>4.0</v>
      </c>
      <c r="D350" s="37">
        <v>0.9305555555555556</v>
      </c>
      <c r="E350" s="27"/>
      <c r="F350" s="27"/>
      <c r="G350" s="28" t="s">
        <v>16</v>
      </c>
      <c r="H350" s="29">
        <v>310.0</v>
      </c>
      <c r="I350" s="202">
        <f t="shared" si="75"/>
        <v>260.83</v>
      </c>
      <c r="J350" s="39">
        <v>2.0</v>
      </c>
      <c r="K350" s="423"/>
      <c r="L350" s="424"/>
      <c r="M350" s="444">
        <f t="shared" ref="M350:N350" si="76">M331+H351</f>
        <v>20720</v>
      </c>
      <c r="N350" s="425">
        <f t="shared" si="76"/>
        <v>6746.31</v>
      </c>
    </row>
    <row r="351" ht="15.75" customHeight="1">
      <c r="A351" s="188"/>
      <c r="B351" s="28"/>
      <c r="C351" s="24"/>
      <c r="D351" s="27"/>
      <c r="E351" s="27"/>
      <c r="F351" s="27"/>
      <c r="G351" s="28"/>
      <c r="H351" s="116">
        <f>SUM(H347:H350)</f>
        <v>1206</v>
      </c>
      <c r="I351" s="203">
        <f t="shared" si="75"/>
        <v>570.83</v>
      </c>
      <c r="J351" s="325"/>
      <c r="K351" s="423"/>
      <c r="L351" s="424"/>
      <c r="M351" s="423"/>
      <c r="N351" s="425"/>
    </row>
    <row r="352" ht="15.75" customHeight="1">
      <c r="A352" s="188"/>
      <c r="B352" s="28"/>
      <c r="C352" s="24"/>
      <c r="D352" s="27"/>
      <c r="E352" s="27"/>
      <c r="F352" s="27"/>
      <c r="G352" s="28"/>
      <c r="H352" s="116"/>
      <c r="I352" s="202"/>
      <c r="J352" s="38"/>
      <c r="K352" s="423"/>
      <c r="L352" s="424"/>
      <c r="M352" s="423"/>
      <c r="N352" s="425"/>
    </row>
    <row r="353" ht="15.75" customHeight="1">
      <c r="A353" s="188"/>
      <c r="B353" s="28"/>
      <c r="C353" s="24"/>
      <c r="D353" s="27"/>
      <c r="E353" s="27"/>
      <c r="F353" s="27"/>
      <c r="G353" s="28"/>
      <c r="H353" s="116"/>
      <c r="I353" s="172"/>
      <c r="J353" s="38"/>
      <c r="K353" s="423"/>
      <c r="L353" s="424"/>
      <c r="M353" s="423"/>
      <c r="N353" s="425"/>
    </row>
    <row r="354" ht="15.75" customHeight="1">
      <c r="A354" s="205"/>
      <c r="B354" s="77"/>
      <c r="C354" s="136"/>
      <c r="D354" s="163"/>
      <c r="E354" s="163"/>
      <c r="F354" s="163"/>
      <c r="G354" s="164"/>
      <c r="H354" s="137"/>
      <c r="I354" s="253"/>
      <c r="J354" s="257"/>
      <c r="K354" s="438"/>
      <c r="L354" s="439"/>
      <c r="M354" s="438"/>
      <c r="N354" s="440"/>
    </row>
    <row r="355" ht="15.75" customHeight="1">
      <c r="A355" s="309">
        <v>45892.0</v>
      </c>
      <c r="B355" s="87">
        <v>54084.0</v>
      </c>
      <c r="C355" s="124">
        <v>4.0</v>
      </c>
      <c r="D355" s="86">
        <v>0.4895833333333333</v>
      </c>
      <c r="E355" s="86">
        <v>0.4895833333333333</v>
      </c>
      <c r="F355" s="86">
        <v>0.91875</v>
      </c>
      <c r="G355" s="87" t="s">
        <v>223</v>
      </c>
      <c r="H355" s="125">
        <v>300.0</v>
      </c>
      <c r="I355" s="30">
        <v>-635.17</v>
      </c>
      <c r="J355" s="89"/>
      <c r="K355" s="423"/>
      <c r="L355" s="424"/>
      <c r="M355" s="423"/>
      <c r="N355" s="425"/>
    </row>
    <row r="356" ht="15.75" customHeight="1">
      <c r="A356" s="188"/>
      <c r="B356" s="314">
        <v>56710.0</v>
      </c>
      <c r="C356" s="315">
        <v>4.0</v>
      </c>
      <c r="D356" s="158">
        <v>0.5868055555555556</v>
      </c>
      <c r="E356" s="158"/>
      <c r="F356" s="158"/>
      <c r="G356" s="314" t="s">
        <v>287</v>
      </c>
      <c r="H356" s="375">
        <v>509.0</v>
      </c>
      <c r="I356" s="287">
        <f t="shared" ref="I356:I362" si="77">I355+H355</f>
        <v>-335.17</v>
      </c>
      <c r="J356" s="38"/>
      <c r="K356" s="423"/>
      <c r="L356" s="424"/>
      <c r="M356" s="423"/>
      <c r="N356" s="425"/>
    </row>
    <row r="357" ht="15.75" customHeight="1">
      <c r="A357" s="188"/>
      <c r="B357" s="28">
        <v>53066.0</v>
      </c>
      <c r="C357" s="24">
        <v>2.0</v>
      </c>
      <c r="D357" s="27">
        <v>0.6388888888888888</v>
      </c>
      <c r="E357" s="27"/>
      <c r="F357" s="27"/>
      <c r="G357" s="28" t="s">
        <v>16</v>
      </c>
      <c r="H357" s="29">
        <v>77.0</v>
      </c>
      <c r="I357" s="287">
        <f t="shared" si="77"/>
        <v>173.83</v>
      </c>
      <c r="J357" s="38"/>
      <c r="K357" s="423"/>
      <c r="L357" s="424"/>
      <c r="M357" s="423"/>
      <c r="N357" s="425"/>
    </row>
    <row r="358" ht="15.75" customHeight="1">
      <c r="A358" s="188"/>
      <c r="B358" s="28">
        <v>57024.0</v>
      </c>
      <c r="C358" s="24">
        <v>1.0</v>
      </c>
      <c r="D358" s="27">
        <v>0.7083333333333334</v>
      </c>
      <c r="E358" s="27"/>
      <c r="F358" s="27"/>
      <c r="G358" s="28" t="s">
        <v>25</v>
      </c>
      <c r="H358" s="29">
        <v>63.0</v>
      </c>
      <c r="I358" s="287">
        <f t="shared" si="77"/>
        <v>250.83</v>
      </c>
      <c r="J358" s="39">
        <v>1.0</v>
      </c>
      <c r="K358" s="423"/>
      <c r="L358" s="424"/>
      <c r="M358" s="423"/>
      <c r="N358" s="425"/>
    </row>
    <row r="359" ht="15.75" customHeight="1">
      <c r="A359" s="188"/>
      <c r="B359" s="28">
        <v>54574.0</v>
      </c>
      <c r="C359" s="24">
        <v>3.0</v>
      </c>
      <c r="D359" s="27">
        <v>0.7361111111111112</v>
      </c>
      <c r="E359" s="27"/>
      <c r="F359" s="27"/>
      <c r="G359" s="28" t="s">
        <v>16</v>
      </c>
      <c r="H359" s="29">
        <v>77.0</v>
      </c>
      <c r="I359" s="287">
        <f t="shared" si="77"/>
        <v>313.83</v>
      </c>
      <c r="J359" s="39"/>
      <c r="K359" s="423"/>
      <c r="L359" s="424"/>
      <c r="M359" s="423"/>
      <c r="N359" s="425"/>
    </row>
    <row r="360" ht="15.75" customHeight="1">
      <c r="A360" s="188"/>
      <c r="B360" s="28">
        <v>50182.0</v>
      </c>
      <c r="C360" s="24">
        <v>2.0</v>
      </c>
      <c r="D360" s="27">
        <v>0.8333333333333334</v>
      </c>
      <c r="E360" s="27"/>
      <c r="F360" s="27"/>
      <c r="G360" s="28" t="s">
        <v>75</v>
      </c>
      <c r="H360" s="29">
        <v>77.0</v>
      </c>
      <c r="I360" s="287">
        <f t="shared" si="77"/>
        <v>390.83</v>
      </c>
      <c r="J360" s="39"/>
      <c r="K360" s="423"/>
      <c r="L360" s="424"/>
      <c r="M360" s="423"/>
      <c r="N360" s="425"/>
    </row>
    <row r="361" ht="15.75" customHeight="1">
      <c r="A361" s="188"/>
      <c r="B361" s="28">
        <v>56891.0</v>
      </c>
      <c r="C361" s="24">
        <v>1.0</v>
      </c>
      <c r="D361" s="27">
        <v>0.9097222222222222</v>
      </c>
      <c r="E361" s="27"/>
      <c r="F361" s="27"/>
      <c r="G361" s="28" t="s">
        <v>75</v>
      </c>
      <c r="H361" s="29">
        <v>77.0</v>
      </c>
      <c r="I361" s="287">
        <f t="shared" si="77"/>
        <v>467.83</v>
      </c>
      <c r="J361" s="38"/>
      <c r="K361" s="444">
        <f t="shared" ref="K361:L361" si="78">K340+H362</f>
        <v>21370</v>
      </c>
      <c r="L361" s="433">
        <f t="shared" si="78"/>
        <v>6686.14</v>
      </c>
      <c r="M361" s="423"/>
      <c r="N361" s="425"/>
    </row>
    <row r="362" ht="15.75" customHeight="1">
      <c r="A362" s="188"/>
      <c r="B362" s="28"/>
      <c r="C362" s="24"/>
      <c r="D362" s="105"/>
      <c r="E362" s="105"/>
      <c r="F362" s="105"/>
      <c r="G362" s="106"/>
      <c r="H362" s="107">
        <f>SUM(H355:H361)</f>
        <v>1180</v>
      </c>
      <c r="I362" s="288">
        <f t="shared" si="77"/>
        <v>544.83</v>
      </c>
      <c r="J362" s="38"/>
      <c r="K362" s="423"/>
      <c r="L362" s="424"/>
      <c r="M362" s="423"/>
      <c r="N362" s="425"/>
    </row>
    <row r="363" ht="15.75" customHeight="1">
      <c r="A363" s="188"/>
      <c r="B363" s="106"/>
      <c r="C363" s="104"/>
      <c r="D363" s="105"/>
      <c r="E363" s="105"/>
      <c r="F363" s="105"/>
      <c r="G363" s="106"/>
      <c r="H363" s="173"/>
      <c r="I363" s="202"/>
      <c r="J363" s="38"/>
      <c r="K363" s="423"/>
      <c r="L363" s="424"/>
      <c r="M363" s="423"/>
      <c r="N363" s="425"/>
    </row>
    <row r="364" ht="15.75" customHeight="1">
      <c r="A364" s="188"/>
      <c r="B364" s="106"/>
      <c r="C364" s="104"/>
      <c r="D364" s="105"/>
      <c r="E364" s="105"/>
      <c r="F364" s="105"/>
      <c r="G364" s="106"/>
      <c r="H364" s="173"/>
      <c r="I364" s="202"/>
      <c r="J364" s="38"/>
      <c r="K364" s="423"/>
      <c r="L364" s="424"/>
      <c r="M364" s="423"/>
      <c r="N364" s="425"/>
    </row>
    <row r="365" ht="15.75" customHeight="1">
      <c r="A365" s="188"/>
      <c r="B365" s="199">
        <v>56468.0</v>
      </c>
      <c r="C365" s="24">
        <v>4.0</v>
      </c>
      <c r="D365" s="27">
        <v>0.3541666666666667</v>
      </c>
      <c r="E365" s="27">
        <v>0.3541666666666667</v>
      </c>
      <c r="F365" s="27">
        <v>0.6805555555555556</v>
      </c>
      <c r="G365" s="28" t="s">
        <v>63</v>
      </c>
      <c r="H365" s="29">
        <v>707.0</v>
      </c>
      <c r="I365" s="53">
        <v>-635.17</v>
      </c>
      <c r="J365" s="31"/>
      <c r="K365" s="423"/>
      <c r="L365" s="424"/>
      <c r="M365" s="423"/>
      <c r="N365" s="425"/>
    </row>
    <row r="366" ht="15.75" customHeight="1">
      <c r="A366" s="188"/>
      <c r="B366" s="28">
        <v>55165.0</v>
      </c>
      <c r="C366" s="24" t="s">
        <v>164</v>
      </c>
      <c r="D366" s="27">
        <v>0.625</v>
      </c>
      <c r="E366" s="27"/>
      <c r="F366" s="27"/>
      <c r="G366" s="28" t="s">
        <v>23</v>
      </c>
      <c r="H366" s="29">
        <v>77.0</v>
      </c>
      <c r="I366" s="202">
        <f t="shared" ref="I366:I367" si="79">I365+H365</f>
        <v>71.83</v>
      </c>
      <c r="J366" s="39" t="s">
        <v>284</v>
      </c>
      <c r="K366" s="423"/>
      <c r="L366" s="424"/>
      <c r="M366" s="423"/>
      <c r="N366" s="425"/>
    </row>
    <row r="367" ht="15.75" customHeight="1">
      <c r="A367" s="188"/>
      <c r="B367" s="28"/>
      <c r="C367" s="24"/>
      <c r="D367" s="27"/>
      <c r="E367" s="27"/>
      <c r="F367" s="27"/>
      <c r="G367" s="28"/>
      <c r="H367" s="116">
        <f>SUM(H365:H366)</f>
        <v>784</v>
      </c>
      <c r="I367" s="203">
        <f t="shared" si="79"/>
        <v>148.83</v>
      </c>
      <c r="J367" s="39" t="s">
        <v>288</v>
      </c>
      <c r="K367" s="423"/>
      <c r="L367" s="424"/>
      <c r="M367" s="423"/>
      <c r="N367" s="425"/>
    </row>
    <row r="368" ht="15.75" customHeight="1">
      <c r="A368" s="188"/>
      <c r="B368" s="28"/>
      <c r="C368" s="24"/>
      <c r="D368" s="27"/>
      <c r="E368" s="27"/>
      <c r="F368" s="27"/>
      <c r="G368" s="28"/>
      <c r="H368" s="29"/>
      <c r="I368" s="202"/>
      <c r="J368" s="39"/>
      <c r="K368" s="423"/>
      <c r="L368" s="424"/>
      <c r="M368" s="423"/>
      <c r="N368" s="425"/>
    </row>
    <row r="369" ht="15.75" customHeight="1">
      <c r="A369" s="188"/>
      <c r="B369" s="28"/>
      <c r="C369" s="24"/>
      <c r="D369" s="27"/>
      <c r="E369" s="27"/>
      <c r="F369" s="27"/>
      <c r="G369" s="28"/>
      <c r="H369" s="116"/>
      <c r="I369" s="204"/>
      <c r="J369" s="39">
        <v>2.0</v>
      </c>
      <c r="K369" s="423"/>
      <c r="L369" s="424"/>
      <c r="M369" s="444">
        <f t="shared" ref="M369:N369" si="80">M350+H367</f>
        <v>21504</v>
      </c>
      <c r="N369" s="425">
        <f t="shared" si="80"/>
        <v>6895.14</v>
      </c>
    </row>
    <row r="370" ht="15.75" customHeight="1">
      <c r="A370" s="188"/>
      <c r="B370" s="28"/>
      <c r="C370" s="24"/>
      <c r="D370" s="27"/>
      <c r="E370" s="27"/>
      <c r="F370" s="27"/>
      <c r="G370" s="28"/>
      <c r="H370" s="29"/>
      <c r="I370" s="312"/>
      <c r="J370" s="39"/>
      <c r="K370" s="423"/>
      <c r="L370" s="424"/>
      <c r="M370" s="423"/>
      <c r="N370" s="425"/>
    </row>
    <row r="371" ht="15.75" customHeight="1">
      <c r="A371" s="188"/>
      <c r="B371" s="28"/>
      <c r="C371" s="24"/>
      <c r="D371" s="27"/>
      <c r="E371" s="27"/>
      <c r="F371" s="27"/>
      <c r="G371" s="28"/>
      <c r="H371" s="29"/>
      <c r="I371" s="172"/>
      <c r="J371" s="38"/>
      <c r="K371" s="423"/>
      <c r="L371" s="424"/>
      <c r="M371" s="423"/>
      <c r="N371" s="425"/>
    </row>
    <row r="372" ht="15.75" customHeight="1">
      <c r="A372" s="188"/>
      <c r="B372" s="28"/>
      <c r="C372" s="24"/>
      <c r="D372" s="27"/>
      <c r="E372" s="27"/>
      <c r="F372" s="27"/>
      <c r="G372" s="28"/>
      <c r="H372" s="116"/>
      <c r="I372" s="172"/>
      <c r="J372" s="38"/>
      <c r="K372" s="423"/>
      <c r="L372" s="424"/>
      <c r="M372" s="423"/>
      <c r="N372" s="425"/>
    </row>
    <row r="373" ht="15.75" customHeight="1">
      <c r="A373" s="205"/>
      <c r="B373" s="77"/>
      <c r="C373" s="136"/>
      <c r="D373" s="163"/>
      <c r="E373" s="163"/>
      <c r="F373" s="163"/>
      <c r="G373" s="164"/>
      <c r="H373" s="137"/>
      <c r="I373" s="253"/>
      <c r="J373" s="257"/>
      <c r="K373" s="438"/>
      <c r="L373" s="439"/>
      <c r="M373" s="438"/>
      <c r="N373" s="440"/>
    </row>
    <row r="374" ht="15.75" customHeight="1">
      <c r="A374" s="309">
        <v>45893.0</v>
      </c>
      <c r="B374" s="28" t="s">
        <v>289</v>
      </c>
      <c r="C374" s="24">
        <v>6.0</v>
      </c>
      <c r="D374" s="27">
        <v>0.4444444444444444</v>
      </c>
      <c r="E374" s="27">
        <v>0.4444444444444444</v>
      </c>
      <c r="F374" s="26">
        <v>0.9472222222222222</v>
      </c>
      <c r="G374" s="28" t="s">
        <v>290</v>
      </c>
      <c r="H374" s="29">
        <f>40+44+44</f>
        <v>128</v>
      </c>
      <c r="I374" s="30">
        <v>-635.17</v>
      </c>
      <c r="J374" s="89"/>
      <c r="K374" s="423"/>
      <c r="L374" s="424"/>
      <c r="M374" s="423"/>
      <c r="N374" s="425"/>
    </row>
    <row r="375" ht="15.75" customHeight="1">
      <c r="A375" s="188"/>
      <c r="B375" s="28">
        <v>49926.0</v>
      </c>
      <c r="C375" s="24">
        <v>2.0</v>
      </c>
      <c r="D375" s="27">
        <v>0.5590277777777778</v>
      </c>
      <c r="E375" s="27"/>
      <c r="F375" s="27"/>
      <c r="G375" s="28" t="s">
        <v>25</v>
      </c>
      <c r="H375" s="127">
        <v>63.0</v>
      </c>
      <c r="I375" s="202">
        <f t="shared" ref="I375:I379" si="81">I374+H374</f>
        <v>-507.17</v>
      </c>
      <c r="J375" s="38"/>
      <c r="K375" s="423"/>
      <c r="L375" s="424"/>
      <c r="M375" s="423"/>
      <c r="N375" s="425"/>
    </row>
    <row r="376" ht="15.75" customHeight="1">
      <c r="A376" s="188"/>
      <c r="B376" s="28">
        <v>47485.0</v>
      </c>
      <c r="C376" s="24">
        <v>6.0</v>
      </c>
      <c r="D376" s="27">
        <v>0.7673611111111112</v>
      </c>
      <c r="E376" s="27"/>
      <c r="F376" s="27"/>
      <c r="G376" s="28" t="s">
        <v>75</v>
      </c>
      <c r="H376" s="29">
        <v>310.0</v>
      </c>
      <c r="I376" s="202">
        <f t="shared" si="81"/>
        <v>-444.17</v>
      </c>
      <c r="J376" s="38"/>
      <c r="K376" s="423"/>
      <c r="L376" s="424"/>
      <c r="M376" s="423"/>
      <c r="N376" s="425"/>
    </row>
    <row r="377" ht="15.75" customHeight="1">
      <c r="A377" s="188"/>
      <c r="B377" s="28">
        <v>49564.0</v>
      </c>
      <c r="C377" s="24">
        <v>4.0</v>
      </c>
      <c r="D377" s="27">
        <v>0.8159722222222222</v>
      </c>
      <c r="E377" s="27"/>
      <c r="F377" s="27"/>
      <c r="G377" s="28" t="s">
        <v>16</v>
      </c>
      <c r="H377" s="29">
        <v>310.0</v>
      </c>
      <c r="I377" s="202">
        <f t="shared" si="81"/>
        <v>-134.17</v>
      </c>
      <c r="J377" s="39">
        <v>1.0</v>
      </c>
      <c r="K377" s="423"/>
      <c r="L377" s="424"/>
      <c r="M377" s="423"/>
      <c r="N377" s="425"/>
    </row>
    <row r="378" ht="15.75" customHeight="1">
      <c r="A378" s="188"/>
      <c r="B378" s="28" t="s">
        <v>291</v>
      </c>
      <c r="C378" s="24">
        <v>6.0</v>
      </c>
      <c r="D378" s="27">
        <v>0.9097222222222222</v>
      </c>
      <c r="E378" s="27"/>
      <c r="F378" s="27"/>
      <c r="G378" s="28" t="s">
        <v>101</v>
      </c>
      <c r="H378" s="29">
        <f>77*2</f>
        <v>154</v>
      </c>
      <c r="I378" s="202">
        <f t="shared" si="81"/>
        <v>175.83</v>
      </c>
      <c r="J378" s="38"/>
      <c r="K378" s="423"/>
      <c r="L378" s="424"/>
      <c r="M378" s="423"/>
      <c r="N378" s="425"/>
    </row>
    <row r="379" ht="15.75" customHeight="1">
      <c r="A379" s="188"/>
      <c r="B379" s="28"/>
      <c r="C379" s="24"/>
      <c r="D379" s="105"/>
      <c r="E379" s="105"/>
      <c r="F379" s="105"/>
      <c r="G379" s="106"/>
      <c r="H379" s="107">
        <f>SUM(H374:H378)</f>
        <v>965</v>
      </c>
      <c r="I379" s="203">
        <f t="shared" si="81"/>
        <v>329.83</v>
      </c>
      <c r="J379" s="38"/>
      <c r="K379" s="444">
        <f t="shared" ref="K379:L379" si="82">K361+H379</f>
        <v>22335</v>
      </c>
      <c r="L379" s="433">
        <f t="shared" si="82"/>
        <v>7015.97</v>
      </c>
      <c r="M379" s="423"/>
      <c r="N379" s="425"/>
    </row>
    <row r="380" ht="15.75" customHeight="1">
      <c r="A380" s="188"/>
      <c r="B380" s="106"/>
      <c r="C380" s="104"/>
      <c r="D380" s="105"/>
      <c r="E380" s="105"/>
      <c r="F380" s="105"/>
      <c r="G380" s="106"/>
      <c r="H380" s="173"/>
      <c r="I380" s="202"/>
      <c r="J380" s="38"/>
      <c r="K380" s="423"/>
      <c r="L380" s="424"/>
      <c r="M380" s="423"/>
      <c r="N380" s="425"/>
    </row>
    <row r="381" ht="15.75" customHeight="1">
      <c r="A381" s="188"/>
      <c r="B381" s="106"/>
      <c r="C381" s="104"/>
      <c r="D381" s="105"/>
      <c r="E381" s="105"/>
      <c r="F381" s="105"/>
      <c r="G381" s="106"/>
      <c r="H381" s="173"/>
      <c r="I381" s="202"/>
      <c r="J381" s="367"/>
      <c r="K381" s="423"/>
      <c r="L381" s="424"/>
      <c r="M381" s="423"/>
      <c r="N381" s="425"/>
    </row>
    <row r="382" ht="15.75" customHeight="1">
      <c r="A382" s="188"/>
      <c r="B382" s="368">
        <v>56084.0</v>
      </c>
      <c r="C382" s="315">
        <v>4.0</v>
      </c>
      <c r="D382" s="158">
        <v>0.375</v>
      </c>
      <c r="E382" s="158">
        <v>0.375</v>
      </c>
      <c r="F382" s="158">
        <v>0.7770833333333333</v>
      </c>
      <c r="G382" s="314" t="s">
        <v>108</v>
      </c>
      <c r="H382" s="95">
        <v>793.0</v>
      </c>
      <c r="I382" s="53">
        <v>-635.17</v>
      </c>
      <c r="J382" s="279"/>
      <c r="K382" s="423"/>
      <c r="L382" s="424"/>
      <c r="M382" s="423"/>
      <c r="N382" s="425"/>
    </row>
    <row r="383" ht="15.75" customHeight="1">
      <c r="A383" s="188"/>
      <c r="B383" s="314">
        <v>57392.0</v>
      </c>
      <c r="C383" s="315">
        <v>5.0</v>
      </c>
      <c r="D383" s="158">
        <v>0.75</v>
      </c>
      <c r="E383" s="158"/>
      <c r="F383" s="158"/>
      <c r="G383" s="314" t="s">
        <v>106</v>
      </c>
      <c r="H383" s="95">
        <v>206.0</v>
      </c>
      <c r="I383" s="53">
        <f t="shared" ref="I383:I384" si="83">I382+H382</f>
        <v>157.83</v>
      </c>
      <c r="J383" s="279"/>
      <c r="K383" s="423"/>
      <c r="L383" s="424"/>
      <c r="M383" s="423"/>
      <c r="N383" s="425"/>
    </row>
    <row r="384" ht="15.75" customHeight="1">
      <c r="A384" s="188"/>
      <c r="B384" s="28"/>
      <c r="C384" s="24"/>
      <c r="D384" s="27"/>
      <c r="E384" s="27"/>
      <c r="F384" s="27"/>
      <c r="G384" s="28"/>
      <c r="H384" s="369">
        <f>SUM(H382:H383)</f>
        <v>999</v>
      </c>
      <c r="I384" s="160">
        <f t="shared" si="83"/>
        <v>363.83</v>
      </c>
      <c r="J384" s="279"/>
      <c r="K384" s="423"/>
      <c r="L384" s="424"/>
      <c r="M384" s="423"/>
      <c r="N384" s="425"/>
    </row>
    <row r="385" ht="15.75" customHeight="1">
      <c r="A385" s="188"/>
      <c r="B385" s="28"/>
      <c r="C385" s="24"/>
      <c r="D385" s="27"/>
      <c r="E385" s="27"/>
      <c r="F385" s="27"/>
      <c r="G385" s="28"/>
      <c r="H385" s="127"/>
      <c r="I385" s="44"/>
      <c r="J385" s="371"/>
      <c r="K385" s="423"/>
      <c r="L385" s="424"/>
      <c r="M385" s="444">
        <f t="shared" ref="M385:N385" si="84">M369+H384</f>
        <v>22503</v>
      </c>
      <c r="N385" s="425">
        <f t="shared" si="84"/>
        <v>7258.97</v>
      </c>
    </row>
    <row r="386" ht="15.75" customHeight="1">
      <c r="A386" s="188"/>
      <c r="B386" s="28"/>
      <c r="C386" s="24"/>
      <c r="D386" s="27"/>
      <c r="E386" s="27"/>
      <c r="F386" s="27"/>
      <c r="G386" s="28"/>
      <c r="H386" s="127"/>
      <c r="I386" s="53"/>
      <c r="J386" s="178"/>
      <c r="K386" s="423"/>
      <c r="L386" s="424"/>
      <c r="M386" s="423"/>
      <c r="N386" s="425"/>
    </row>
    <row r="387" ht="15.75" customHeight="1">
      <c r="A387" s="188"/>
      <c r="B387" s="28"/>
      <c r="C387" s="24"/>
      <c r="D387" s="27"/>
      <c r="E387" s="27"/>
      <c r="F387" s="27"/>
      <c r="G387" s="28"/>
      <c r="H387" s="127"/>
      <c r="I387" s="53"/>
      <c r="J387" s="178">
        <v>2.0</v>
      </c>
      <c r="K387" s="423"/>
      <c r="L387" s="424"/>
      <c r="M387" s="423"/>
      <c r="N387" s="425"/>
    </row>
    <row r="388" ht="15.75" customHeight="1">
      <c r="A388" s="188"/>
      <c r="B388" s="28"/>
      <c r="C388" s="24"/>
      <c r="D388" s="27"/>
      <c r="E388" s="27"/>
      <c r="F388" s="27"/>
      <c r="G388" s="28"/>
      <c r="H388" s="127"/>
      <c r="I388" s="53"/>
      <c r="J388" s="178"/>
      <c r="K388" s="423"/>
      <c r="L388" s="424"/>
      <c r="M388" s="423"/>
      <c r="N388" s="425"/>
    </row>
    <row r="389" ht="15.75" customHeight="1">
      <c r="A389" s="188"/>
      <c r="B389" s="28"/>
      <c r="C389" s="24"/>
      <c r="D389" s="27"/>
      <c r="E389" s="27"/>
      <c r="F389" s="27"/>
      <c r="G389" s="28"/>
      <c r="H389" s="116"/>
      <c r="I389" s="195"/>
      <c r="J389" s="39"/>
      <c r="K389" s="423"/>
      <c r="L389" s="424"/>
      <c r="M389" s="423"/>
      <c r="N389" s="425"/>
    </row>
    <row r="390" ht="15.75" customHeight="1">
      <c r="A390" s="188"/>
      <c r="B390" s="28"/>
      <c r="C390" s="24"/>
      <c r="D390" s="27"/>
      <c r="E390" s="27"/>
      <c r="F390" s="27"/>
      <c r="G390" s="28"/>
      <c r="H390" s="29"/>
      <c r="I390" s="172"/>
      <c r="J390" s="38"/>
      <c r="K390" s="423"/>
      <c r="L390" s="424"/>
      <c r="M390" s="423"/>
      <c r="N390" s="425"/>
    </row>
    <row r="391" ht="15.75" customHeight="1">
      <c r="A391" s="188"/>
      <c r="B391" s="28"/>
      <c r="C391" s="24"/>
      <c r="D391" s="27"/>
      <c r="E391" s="27"/>
      <c r="F391" s="27"/>
      <c r="G391" s="28"/>
      <c r="H391" s="116"/>
      <c r="I391" s="172"/>
      <c r="J391" s="38"/>
      <c r="K391" s="423"/>
      <c r="L391" s="424"/>
      <c r="M391" s="423"/>
      <c r="N391" s="425"/>
    </row>
    <row r="392" ht="15.75" customHeight="1">
      <c r="A392" s="205"/>
      <c r="B392" s="77"/>
      <c r="C392" s="136"/>
      <c r="D392" s="163"/>
      <c r="E392" s="163"/>
      <c r="F392" s="163"/>
      <c r="G392" s="164"/>
      <c r="H392" s="137"/>
      <c r="I392" s="253"/>
      <c r="J392" s="257"/>
      <c r="K392" s="438"/>
      <c r="L392" s="439"/>
      <c r="M392" s="438"/>
      <c r="N392" s="440"/>
    </row>
    <row r="393" ht="15.75" customHeight="1">
      <c r="A393" s="309">
        <v>45894.0</v>
      </c>
      <c r="B393" s="87">
        <v>56084.0</v>
      </c>
      <c r="C393" s="124">
        <v>4.0</v>
      </c>
      <c r="D393" s="275">
        <v>0.375</v>
      </c>
      <c r="E393" s="86">
        <v>0.375</v>
      </c>
      <c r="F393" s="86">
        <v>0.825</v>
      </c>
      <c r="G393" s="87" t="s">
        <v>292</v>
      </c>
      <c r="H393" s="125">
        <v>707.0</v>
      </c>
      <c r="I393" s="30">
        <v>-635.17</v>
      </c>
      <c r="J393" s="89"/>
      <c r="K393" s="423"/>
      <c r="L393" s="424"/>
      <c r="M393" s="423"/>
      <c r="N393" s="425"/>
    </row>
    <row r="394" ht="15.75" customHeight="1">
      <c r="A394" s="188"/>
      <c r="B394" s="28">
        <v>56500.0</v>
      </c>
      <c r="C394" s="24">
        <v>2.0</v>
      </c>
      <c r="D394" s="27">
        <v>0.6527777777777778</v>
      </c>
      <c r="E394" s="27"/>
      <c r="F394" s="27"/>
      <c r="G394" s="28" t="s">
        <v>29</v>
      </c>
      <c r="H394" s="29">
        <v>77.0</v>
      </c>
      <c r="I394" s="53">
        <v>71.83</v>
      </c>
      <c r="J394" s="38"/>
      <c r="K394" s="423"/>
      <c r="L394" s="424"/>
      <c r="M394" s="423"/>
      <c r="N394" s="425"/>
    </row>
    <row r="395" ht="15.75" customHeight="1">
      <c r="A395" s="188"/>
      <c r="B395" s="28">
        <v>57157.0</v>
      </c>
      <c r="C395" s="24">
        <v>2.0</v>
      </c>
      <c r="D395" s="27">
        <v>0.7638888888888888</v>
      </c>
      <c r="E395" s="27"/>
      <c r="F395" s="27"/>
      <c r="G395" s="28" t="s">
        <v>29</v>
      </c>
      <c r="H395" s="29">
        <v>77.0</v>
      </c>
      <c r="I395" s="53">
        <v>148.83</v>
      </c>
      <c r="J395" s="38"/>
      <c r="K395" s="423"/>
      <c r="L395" s="424"/>
      <c r="M395" s="423"/>
      <c r="N395" s="425"/>
    </row>
    <row r="396" ht="15.75" customHeight="1">
      <c r="A396" s="188"/>
      <c r="B396" s="28"/>
      <c r="C396" s="24"/>
      <c r="D396" s="27"/>
      <c r="E396" s="27"/>
      <c r="F396" s="27"/>
      <c r="G396" s="28"/>
      <c r="H396" s="116">
        <v>861.0</v>
      </c>
      <c r="I396" s="160">
        <v>225.83</v>
      </c>
      <c r="J396" s="39">
        <v>1.0</v>
      </c>
      <c r="K396" s="444">
        <f t="shared" ref="K396:L396" si="85">K379+H396</f>
        <v>23196</v>
      </c>
      <c r="L396" s="433">
        <f t="shared" si="85"/>
        <v>7241.8</v>
      </c>
      <c r="M396" s="423"/>
      <c r="N396" s="425"/>
    </row>
    <row r="397" ht="15.75" customHeight="1">
      <c r="A397" s="188"/>
      <c r="B397" s="28"/>
      <c r="C397" s="24"/>
      <c r="D397" s="27"/>
      <c r="E397" s="27"/>
      <c r="F397" s="27"/>
      <c r="G397" s="28"/>
      <c r="H397" s="29"/>
      <c r="I397" s="202"/>
      <c r="J397" s="38"/>
      <c r="K397" s="448"/>
      <c r="L397" s="449"/>
      <c r="M397" s="448"/>
      <c r="N397" s="450"/>
    </row>
    <row r="398" ht="15.75" customHeight="1">
      <c r="A398" s="188"/>
      <c r="B398" s="28"/>
      <c r="C398" s="24"/>
      <c r="D398" s="27"/>
      <c r="E398" s="27"/>
      <c r="F398" s="27"/>
      <c r="G398" s="28"/>
      <c r="H398" s="29"/>
      <c r="I398" s="202"/>
      <c r="J398" s="39"/>
      <c r="K398" s="423"/>
      <c r="L398" s="424"/>
      <c r="M398" s="423"/>
      <c r="N398" s="425"/>
    </row>
    <row r="399" ht="15.75" customHeight="1">
      <c r="A399" s="188"/>
      <c r="B399" s="28"/>
      <c r="C399" s="24"/>
      <c r="D399" s="27"/>
      <c r="E399" s="27"/>
      <c r="F399" s="27"/>
      <c r="G399" s="28"/>
      <c r="H399" s="29"/>
      <c r="I399" s="202"/>
      <c r="J399" s="38"/>
      <c r="K399" s="423"/>
      <c r="L399" s="424"/>
      <c r="M399" s="423"/>
      <c r="N399" s="425"/>
    </row>
    <row r="400" ht="15.75" customHeight="1">
      <c r="A400" s="188"/>
      <c r="B400" s="28"/>
      <c r="C400" s="24"/>
      <c r="D400" s="105"/>
      <c r="E400" s="105"/>
      <c r="F400" s="105"/>
      <c r="G400" s="106"/>
      <c r="H400" s="107"/>
      <c r="I400" s="204"/>
      <c r="J400" s="38"/>
      <c r="K400" s="423"/>
      <c r="L400" s="424"/>
      <c r="M400" s="423"/>
      <c r="N400" s="425"/>
    </row>
    <row r="401" ht="15.75" customHeight="1">
      <c r="A401" s="188"/>
      <c r="B401" s="106"/>
      <c r="C401" s="104"/>
      <c r="D401" s="105"/>
      <c r="E401" s="105"/>
      <c r="F401" s="105"/>
      <c r="G401" s="106"/>
      <c r="H401" s="173"/>
      <c r="I401" s="202"/>
      <c r="J401" s="38"/>
      <c r="K401" s="423"/>
      <c r="L401" s="424"/>
      <c r="M401" s="423"/>
      <c r="N401" s="425"/>
    </row>
    <row r="402" ht="15.75" customHeight="1">
      <c r="A402" s="188"/>
      <c r="B402" s="106"/>
      <c r="C402" s="104"/>
      <c r="D402" s="105"/>
      <c r="E402" s="105"/>
      <c r="F402" s="105"/>
      <c r="G402" s="106"/>
      <c r="H402" s="173"/>
      <c r="I402" s="202"/>
      <c r="J402" s="38"/>
      <c r="K402" s="423"/>
      <c r="L402" s="424"/>
      <c r="M402" s="423"/>
      <c r="N402" s="425"/>
    </row>
    <row r="403" ht="15.75" customHeight="1">
      <c r="A403" s="188"/>
      <c r="B403" s="199">
        <v>52923.0</v>
      </c>
      <c r="C403" s="24">
        <v>10.0</v>
      </c>
      <c r="D403" s="27">
        <v>0.3125</v>
      </c>
      <c r="E403" s="27">
        <v>0.3125</v>
      </c>
      <c r="F403" s="27">
        <v>0.7375</v>
      </c>
      <c r="G403" s="28" t="s">
        <v>44</v>
      </c>
      <c r="H403" s="29">
        <v>310.0</v>
      </c>
      <c r="I403" s="30">
        <v>-635.17</v>
      </c>
      <c r="J403" s="31"/>
      <c r="K403" s="448"/>
      <c r="L403" s="449"/>
      <c r="M403" s="448"/>
      <c r="N403" s="450"/>
    </row>
    <row r="404" ht="15.75" customHeight="1">
      <c r="A404" s="188"/>
      <c r="B404" s="28" t="s">
        <v>293</v>
      </c>
      <c r="C404" s="24">
        <v>6.0</v>
      </c>
      <c r="D404" s="27">
        <v>0.4270833333333333</v>
      </c>
      <c r="E404" s="27"/>
      <c r="F404" s="27"/>
      <c r="G404" s="28" t="s">
        <v>42</v>
      </c>
      <c r="H404" s="29">
        <v>189.0</v>
      </c>
      <c r="I404" s="148">
        <v>-325.17</v>
      </c>
      <c r="J404" s="38"/>
      <c r="K404" s="448"/>
      <c r="L404" s="449"/>
      <c r="M404" s="448"/>
      <c r="N404" s="450"/>
    </row>
    <row r="405" ht="15.75" customHeight="1">
      <c r="A405" s="188"/>
      <c r="B405" s="28">
        <v>55034.0</v>
      </c>
      <c r="C405" s="24">
        <v>1.0</v>
      </c>
      <c r="D405" s="27">
        <v>0.4479166666666667</v>
      </c>
      <c r="E405" s="27"/>
      <c r="F405" s="27"/>
      <c r="G405" s="28" t="s">
        <v>44</v>
      </c>
      <c r="H405" s="29">
        <v>77.0</v>
      </c>
      <c r="I405" s="148">
        <v>-136.17</v>
      </c>
      <c r="J405" s="38"/>
      <c r="K405" s="423"/>
      <c r="L405" s="424"/>
      <c r="M405" s="423"/>
      <c r="N405" s="425"/>
    </row>
    <row r="406" ht="15.75" customHeight="1">
      <c r="A406" s="188"/>
      <c r="B406" s="28">
        <v>53902.0</v>
      </c>
      <c r="C406" s="24">
        <v>4.0</v>
      </c>
      <c r="D406" s="27">
        <v>0.625</v>
      </c>
      <c r="E406" s="27"/>
      <c r="F406" s="27"/>
      <c r="G406" s="28" t="s">
        <v>282</v>
      </c>
      <c r="H406" s="29">
        <v>154.0</v>
      </c>
      <c r="I406" s="148">
        <v>-59.17</v>
      </c>
      <c r="J406" s="39"/>
      <c r="K406" s="423"/>
      <c r="L406" s="424"/>
      <c r="M406" s="444">
        <f t="shared" ref="M406:N406" si="86">M385+H408</f>
        <v>23321</v>
      </c>
      <c r="N406" s="425">
        <f t="shared" si="86"/>
        <v>7441.8</v>
      </c>
    </row>
    <row r="407" ht="15.75" customHeight="1">
      <c r="A407" s="188"/>
      <c r="B407" s="28">
        <v>48960.0</v>
      </c>
      <c r="C407" s="24">
        <v>4.0</v>
      </c>
      <c r="D407" s="27">
        <v>0.7291666666666666</v>
      </c>
      <c r="E407" s="27"/>
      <c r="F407" s="27"/>
      <c r="G407" s="28" t="s">
        <v>294</v>
      </c>
      <c r="H407" s="29">
        <v>88.0</v>
      </c>
      <c r="I407" s="148">
        <v>94.83</v>
      </c>
      <c r="J407" s="39">
        <v>2.0</v>
      </c>
      <c r="K407" s="423"/>
      <c r="L407" s="424"/>
      <c r="M407" s="423"/>
      <c r="N407" s="425"/>
    </row>
    <row r="408" ht="15.75" customHeight="1">
      <c r="A408" s="188"/>
      <c r="B408" s="28"/>
      <c r="C408" s="24"/>
      <c r="D408" s="27"/>
      <c r="E408" s="27"/>
      <c r="F408" s="27"/>
      <c r="G408" s="28"/>
      <c r="H408" s="116">
        <v>818.0</v>
      </c>
      <c r="I408" s="150">
        <v>182.83</v>
      </c>
      <c r="J408" s="39"/>
      <c r="K408" s="423"/>
      <c r="L408" s="424"/>
      <c r="M408" s="423"/>
      <c r="N408" s="425"/>
    </row>
    <row r="409" ht="15.75" customHeight="1">
      <c r="A409" s="188"/>
      <c r="B409" s="28"/>
      <c r="C409" s="24"/>
      <c r="D409" s="27"/>
      <c r="E409" s="27"/>
      <c r="F409" s="27"/>
      <c r="G409" s="28"/>
      <c r="H409" s="29"/>
      <c r="I409" s="172"/>
      <c r="J409" s="38"/>
      <c r="K409" s="423"/>
      <c r="L409" s="424"/>
      <c r="M409" s="423"/>
      <c r="N409" s="425"/>
    </row>
    <row r="410" ht="15.75" customHeight="1">
      <c r="A410" s="188"/>
      <c r="B410" s="28"/>
      <c r="C410" s="24"/>
      <c r="D410" s="27"/>
      <c r="E410" s="27"/>
      <c r="F410" s="27"/>
      <c r="G410" s="28"/>
      <c r="H410" s="116"/>
      <c r="I410" s="172"/>
      <c r="J410" s="38"/>
      <c r="K410" s="423"/>
      <c r="L410" s="424"/>
      <c r="M410" s="423"/>
      <c r="N410" s="425"/>
    </row>
    <row r="411" ht="15.75" customHeight="1">
      <c r="A411" s="205"/>
      <c r="B411" s="77"/>
      <c r="C411" s="136"/>
      <c r="D411" s="163"/>
      <c r="E411" s="163"/>
      <c r="F411" s="163"/>
      <c r="G411" s="164"/>
      <c r="H411" s="137"/>
      <c r="I411" s="253"/>
      <c r="J411" s="257"/>
      <c r="K411" s="438"/>
      <c r="L411" s="439"/>
      <c r="M411" s="438"/>
      <c r="N411" s="440"/>
    </row>
    <row r="412" ht="15.75" customHeight="1">
      <c r="A412" s="309">
        <v>45895.0</v>
      </c>
      <c r="B412" s="87">
        <v>56084.0</v>
      </c>
      <c r="C412" s="124">
        <v>4.0</v>
      </c>
      <c r="D412" s="86">
        <v>0.375</v>
      </c>
      <c r="E412" s="86">
        <v>0.375</v>
      </c>
      <c r="F412" s="86">
        <v>0.7916666666666666</v>
      </c>
      <c r="G412" s="87" t="s">
        <v>292</v>
      </c>
      <c r="H412" s="125">
        <v>707.0</v>
      </c>
      <c r="I412" s="30">
        <v>-635.17</v>
      </c>
      <c r="J412" s="89"/>
      <c r="K412" s="423"/>
      <c r="L412" s="424"/>
      <c r="M412" s="423"/>
      <c r="N412" s="425"/>
    </row>
    <row r="413" ht="15.75" customHeight="1">
      <c r="A413" s="188"/>
      <c r="B413" s="28">
        <v>56830.0</v>
      </c>
      <c r="C413" s="24">
        <v>2.0</v>
      </c>
      <c r="D413" s="27">
        <v>0.6840277777777778</v>
      </c>
      <c r="E413" s="27"/>
      <c r="F413" s="27"/>
      <c r="G413" s="28" t="s">
        <v>29</v>
      </c>
      <c r="H413" s="29">
        <v>77.0</v>
      </c>
      <c r="I413" s="53">
        <v>71.83</v>
      </c>
      <c r="J413" s="38"/>
      <c r="K413" s="423"/>
      <c r="L413" s="424"/>
      <c r="M413" s="423"/>
      <c r="N413" s="425"/>
    </row>
    <row r="414" ht="15.75" customHeight="1">
      <c r="A414" s="188"/>
      <c r="B414" s="28">
        <v>54900.0</v>
      </c>
      <c r="C414" s="24">
        <v>2.0</v>
      </c>
      <c r="D414" s="27">
        <v>0.7604166666666666</v>
      </c>
      <c r="E414" s="27"/>
      <c r="F414" s="27"/>
      <c r="G414" s="28" t="s">
        <v>29</v>
      </c>
      <c r="H414" s="29">
        <v>77.0</v>
      </c>
      <c r="I414" s="53">
        <v>148.83</v>
      </c>
      <c r="J414" s="38"/>
      <c r="K414" s="423"/>
      <c r="L414" s="424"/>
      <c r="M414" s="423"/>
      <c r="N414" s="425"/>
    </row>
    <row r="415" ht="15.75" customHeight="1">
      <c r="A415" s="188"/>
      <c r="B415" s="28"/>
      <c r="C415" s="24"/>
      <c r="D415" s="27"/>
      <c r="E415" s="27"/>
      <c r="F415" s="27"/>
      <c r="G415" s="28"/>
      <c r="H415" s="116">
        <v>861.0</v>
      </c>
      <c r="I415" s="160">
        <v>225.83</v>
      </c>
      <c r="J415" s="39">
        <v>1.0</v>
      </c>
      <c r="K415" s="477">
        <f t="shared" ref="K415:L415" si="87">K396+H415</f>
        <v>24057</v>
      </c>
      <c r="L415" s="478">
        <f t="shared" si="87"/>
        <v>7467.63</v>
      </c>
      <c r="M415" s="448"/>
      <c r="N415" s="450"/>
    </row>
    <row r="416" ht="15.75" customHeight="1">
      <c r="A416" s="188"/>
      <c r="B416" s="28"/>
      <c r="C416" s="24"/>
      <c r="D416" s="27"/>
      <c r="E416" s="27"/>
      <c r="F416" s="27"/>
      <c r="G416" s="28"/>
      <c r="H416" s="116"/>
      <c r="I416" s="44"/>
      <c r="J416" s="39"/>
      <c r="K416" s="423"/>
      <c r="L416" s="424"/>
      <c r="M416" s="423"/>
      <c r="N416" s="425"/>
    </row>
    <row r="417" ht="15.75" customHeight="1">
      <c r="A417" s="188"/>
      <c r="B417" s="28"/>
      <c r="C417" s="24"/>
      <c r="D417" s="27"/>
      <c r="E417" s="27"/>
      <c r="F417" s="27"/>
      <c r="G417" s="28"/>
      <c r="H417" s="116"/>
      <c r="I417" s="53"/>
      <c r="J417" s="38"/>
      <c r="K417" s="423"/>
      <c r="L417" s="424"/>
      <c r="M417" s="423"/>
      <c r="N417" s="425"/>
    </row>
    <row r="418" ht="15.75" customHeight="1">
      <c r="A418" s="188"/>
      <c r="B418" s="28"/>
      <c r="C418" s="24"/>
      <c r="D418" s="105"/>
      <c r="E418" s="105"/>
      <c r="F418" s="105"/>
      <c r="G418" s="106"/>
      <c r="H418" s="173"/>
      <c r="I418" s="202"/>
      <c r="J418" s="38"/>
      <c r="K418" s="423"/>
      <c r="L418" s="424"/>
      <c r="M418" s="423"/>
      <c r="N418" s="425"/>
    </row>
    <row r="419" ht="15.75" customHeight="1">
      <c r="A419" s="188"/>
      <c r="B419" s="106"/>
      <c r="C419" s="104"/>
      <c r="D419" s="105"/>
      <c r="E419" s="105"/>
      <c r="F419" s="105"/>
      <c r="G419" s="106"/>
      <c r="H419" s="173"/>
      <c r="I419" s="202"/>
      <c r="J419" s="38"/>
      <c r="K419" s="423"/>
      <c r="L419" s="424"/>
      <c r="M419" s="423"/>
      <c r="N419" s="425"/>
    </row>
    <row r="420" ht="15.75" customHeight="1">
      <c r="A420" s="188"/>
      <c r="B420" s="106"/>
      <c r="C420" s="104"/>
      <c r="D420" s="105"/>
      <c r="E420" s="105"/>
      <c r="F420" s="105"/>
      <c r="G420" s="106"/>
      <c r="H420" s="173"/>
      <c r="I420" s="202"/>
      <c r="J420" s="38"/>
      <c r="K420" s="423"/>
      <c r="L420" s="424"/>
      <c r="M420" s="423"/>
      <c r="N420" s="425"/>
    </row>
    <row r="421" ht="15.75" customHeight="1">
      <c r="A421" s="188"/>
      <c r="B421" s="28" t="s">
        <v>295</v>
      </c>
      <c r="C421" s="24">
        <v>5.0</v>
      </c>
      <c r="D421" s="27">
        <v>0.3680555555555556</v>
      </c>
      <c r="E421" s="27">
        <v>0.3680555555555556</v>
      </c>
      <c r="F421" s="27">
        <v>0.8201388888888889</v>
      </c>
      <c r="G421" s="28" t="s">
        <v>279</v>
      </c>
      <c r="H421" s="29">
        <v>154.0</v>
      </c>
      <c r="I421" s="53">
        <v>-635.17</v>
      </c>
      <c r="J421" s="31"/>
      <c r="K421" s="423"/>
      <c r="L421" s="424"/>
      <c r="M421" s="423"/>
      <c r="N421" s="425"/>
    </row>
    <row r="422" ht="15.75" customHeight="1">
      <c r="A422" s="188"/>
      <c r="B422" s="28">
        <v>57245.0</v>
      </c>
      <c r="C422" s="24">
        <v>8.0</v>
      </c>
      <c r="D422" s="27">
        <v>0.4791666666666667</v>
      </c>
      <c r="E422" s="27"/>
      <c r="F422" s="27"/>
      <c r="G422" s="28" t="s">
        <v>278</v>
      </c>
      <c r="H422" s="29">
        <v>362.0</v>
      </c>
      <c r="I422" s="53">
        <v>-481.17</v>
      </c>
      <c r="J422" s="38"/>
      <c r="K422" s="423"/>
      <c r="L422" s="424"/>
      <c r="M422" s="423"/>
      <c r="N422" s="425"/>
    </row>
    <row r="423" ht="15.75" customHeight="1">
      <c r="A423" s="188"/>
      <c r="B423" s="28" t="s">
        <v>296</v>
      </c>
      <c r="C423" s="24">
        <v>6.0</v>
      </c>
      <c r="D423" s="27">
        <v>0.5347222222222222</v>
      </c>
      <c r="E423" s="27"/>
      <c r="F423" s="27"/>
      <c r="G423" s="28" t="s">
        <v>297</v>
      </c>
      <c r="H423" s="29">
        <v>132.0</v>
      </c>
      <c r="I423" s="53">
        <v>-82.17</v>
      </c>
      <c r="J423" s="39">
        <v>2.0</v>
      </c>
      <c r="K423" s="423"/>
      <c r="L423" s="424"/>
      <c r="M423" s="423"/>
      <c r="N423" s="425"/>
    </row>
    <row r="424" ht="15.75" customHeight="1">
      <c r="A424" s="188"/>
      <c r="B424" s="28">
        <v>54872.0</v>
      </c>
      <c r="C424" s="24">
        <v>2.0</v>
      </c>
      <c r="D424" s="27">
        <v>0.6423611111111112</v>
      </c>
      <c r="E424" s="27"/>
      <c r="F424" s="27"/>
      <c r="G424" s="28" t="s">
        <v>279</v>
      </c>
      <c r="H424" s="29">
        <v>77.0</v>
      </c>
      <c r="I424" s="53">
        <v>49.83</v>
      </c>
      <c r="J424" s="39"/>
      <c r="K424" s="423"/>
      <c r="L424" s="424"/>
      <c r="M424" s="423"/>
      <c r="N424" s="425"/>
    </row>
    <row r="425" ht="15.75" customHeight="1">
      <c r="A425" s="188"/>
      <c r="B425" s="28">
        <v>55240.0</v>
      </c>
      <c r="C425" s="24">
        <v>2.0</v>
      </c>
      <c r="D425" s="27">
        <v>0.78125</v>
      </c>
      <c r="E425" s="27"/>
      <c r="F425" s="27"/>
      <c r="G425" s="28" t="s">
        <v>32</v>
      </c>
      <c r="H425" s="29">
        <v>77.0</v>
      </c>
      <c r="I425" s="53">
        <v>126.83</v>
      </c>
      <c r="J425" s="39"/>
      <c r="K425" s="423"/>
      <c r="L425" s="424"/>
      <c r="M425" s="423"/>
      <c r="N425" s="425"/>
    </row>
    <row r="426" ht="15.75" customHeight="1">
      <c r="A426" s="188"/>
      <c r="B426" s="28"/>
      <c r="C426" s="24"/>
      <c r="D426" s="27"/>
      <c r="E426" s="27"/>
      <c r="F426" s="27"/>
      <c r="G426" s="28"/>
      <c r="H426" s="116">
        <v>839.0</v>
      </c>
      <c r="I426" s="376">
        <v>203.83</v>
      </c>
      <c r="J426" s="38"/>
      <c r="K426" s="423"/>
      <c r="L426" s="424"/>
      <c r="M426" s="444">
        <f t="shared" ref="M426:N426" si="88">M406+H426</f>
        <v>24160</v>
      </c>
      <c r="N426" s="425">
        <f t="shared" si="88"/>
        <v>7645.63</v>
      </c>
    </row>
    <row r="427" ht="15.75" customHeight="1">
      <c r="A427" s="188"/>
      <c r="B427" s="28"/>
      <c r="C427" s="24"/>
      <c r="D427" s="27"/>
      <c r="E427" s="27"/>
      <c r="F427" s="27"/>
      <c r="G427" s="28"/>
      <c r="H427" s="116"/>
      <c r="I427" s="172"/>
      <c r="J427" s="38"/>
      <c r="K427" s="423"/>
      <c r="L427" s="424"/>
      <c r="M427" s="423"/>
      <c r="N427" s="425"/>
    </row>
    <row r="428" ht="15.75" customHeight="1">
      <c r="A428" s="205"/>
      <c r="B428" s="77"/>
      <c r="C428" s="136"/>
      <c r="D428" s="163"/>
      <c r="E428" s="163"/>
      <c r="F428" s="163"/>
      <c r="G428" s="164"/>
      <c r="H428" s="137"/>
      <c r="I428" s="253"/>
      <c r="J428" s="257"/>
      <c r="K428" s="438"/>
      <c r="L428" s="439"/>
      <c r="M428" s="438"/>
      <c r="N428" s="440"/>
    </row>
    <row r="429" ht="15.75" customHeight="1">
      <c r="A429" s="309">
        <v>45896.0</v>
      </c>
      <c r="B429" s="28">
        <v>55945.0</v>
      </c>
      <c r="C429" s="24">
        <v>4.0</v>
      </c>
      <c r="D429" s="161">
        <v>0.25</v>
      </c>
      <c r="E429" s="158">
        <v>0.25</v>
      </c>
      <c r="F429" s="158">
        <v>0.6756944444444445</v>
      </c>
      <c r="G429" s="87" t="s">
        <v>75</v>
      </c>
      <c r="H429" s="125">
        <v>310.0</v>
      </c>
      <c r="I429" s="30">
        <v>-635.17</v>
      </c>
      <c r="J429" s="89"/>
      <c r="K429" s="423"/>
      <c r="L429" s="424"/>
      <c r="M429" s="423"/>
      <c r="N429" s="425"/>
    </row>
    <row r="430" ht="15.75" customHeight="1">
      <c r="A430" s="188"/>
      <c r="B430" s="28">
        <v>55268.0</v>
      </c>
      <c r="C430" s="24">
        <v>2.0</v>
      </c>
      <c r="D430" s="27">
        <v>0.2777777777777778</v>
      </c>
      <c r="E430" s="27"/>
      <c r="F430" s="27"/>
      <c r="G430" s="28" t="s">
        <v>232</v>
      </c>
      <c r="H430" s="29">
        <v>77.0</v>
      </c>
      <c r="I430" s="53">
        <f t="shared" ref="I430:I434" si="89">I429+H429</f>
        <v>-325.17</v>
      </c>
      <c r="J430" s="38"/>
      <c r="K430" s="423"/>
      <c r="L430" s="424"/>
      <c r="M430" s="423"/>
      <c r="N430" s="425"/>
    </row>
    <row r="431" ht="15.75" customHeight="1">
      <c r="A431" s="188"/>
      <c r="B431" s="28" t="s">
        <v>298</v>
      </c>
      <c r="C431" s="24">
        <v>5.0</v>
      </c>
      <c r="D431" s="27">
        <v>0.3819444444444444</v>
      </c>
      <c r="E431" s="27"/>
      <c r="F431" s="27"/>
      <c r="G431" s="28" t="s">
        <v>96</v>
      </c>
      <c r="H431" s="29">
        <v>88.0</v>
      </c>
      <c r="I431" s="53">
        <f t="shared" si="89"/>
        <v>-248.17</v>
      </c>
      <c r="J431" s="325"/>
      <c r="K431" s="423"/>
      <c r="L431" s="424"/>
      <c r="M431" s="423"/>
      <c r="N431" s="425"/>
    </row>
    <row r="432" ht="15.75" customHeight="1">
      <c r="A432" s="188"/>
      <c r="B432" s="199" t="s">
        <v>299</v>
      </c>
      <c r="C432" s="319">
        <v>8.0</v>
      </c>
      <c r="D432" s="504">
        <v>0.5416666666666666</v>
      </c>
      <c r="E432" s="320"/>
      <c r="F432" s="320"/>
      <c r="G432" s="199" t="s">
        <v>106</v>
      </c>
      <c r="H432" s="262">
        <f>103*3</f>
        <v>309</v>
      </c>
      <c r="I432" s="53">
        <f t="shared" si="89"/>
        <v>-160.17</v>
      </c>
      <c r="J432" s="39">
        <v>1.0</v>
      </c>
      <c r="K432" s="423"/>
      <c r="L432" s="424"/>
      <c r="M432" s="423"/>
      <c r="N432" s="425"/>
    </row>
    <row r="433" ht="15.75" customHeight="1">
      <c r="A433" s="188"/>
      <c r="B433" s="28">
        <v>48273.0</v>
      </c>
      <c r="C433" s="24">
        <v>2.0</v>
      </c>
      <c r="D433" s="26">
        <v>0.6041666666666666</v>
      </c>
      <c r="E433" s="27"/>
      <c r="F433" s="27"/>
      <c r="G433" s="28" t="s">
        <v>232</v>
      </c>
      <c r="H433" s="29">
        <v>77.0</v>
      </c>
      <c r="I433" s="53">
        <f t="shared" si="89"/>
        <v>148.83</v>
      </c>
      <c r="J433" s="38"/>
      <c r="K433" s="444">
        <f t="shared" ref="K433:L433" si="90">K415+H434</f>
        <v>24918</v>
      </c>
      <c r="L433" s="433">
        <f t="shared" si="90"/>
        <v>7693.46</v>
      </c>
      <c r="M433" s="423"/>
      <c r="N433" s="425"/>
    </row>
    <row r="434" ht="15.75" customHeight="1">
      <c r="A434" s="188"/>
      <c r="B434" s="106"/>
      <c r="C434" s="104"/>
      <c r="D434" s="105"/>
      <c r="E434" s="105"/>
      <c r="F434" s="105"/>
      <c r="G434" s="106"/>
      <c r="H434" s="116">
        <f>SUM(H429:H433)</f>
        <v>861</v>
      </c>
      <c r="I434" s="160">
        <f t="shared" si="89"/>
        <v>225.83</v>
      </c>
      <c r="J434" s="38"/>
      <c r="K434" s="423"/>
      <c r="L434" s="424"/>
      <c r="M434" s="423"/>
      <c r="N434" s="425"/>
    </row>
    <row r="435" ht="15.75" customHeight="1">
      <c r="A435" s="188"/>
      <c r="B435" s="106"/>
      <c r="C435" s="104"/>
      <c r="D435" s="105"/>
      <c r="E435" s="105"/>
      <c r="F435" s="105"/>
      <c r="G435" s="106"/>
      <c r="H435" s="173"/>
      <c r="I435" s="202"/>
      <c r="J435" s="38"/>
      <c r="K435" s="423"/>
      <c r="L435" s="424"/>
      <c r="M435" s="423"/>
      <c r="N435" s="425"/>
    </row>
    <row r="436" ht="15.75" customHeight="1">
      <c r="A436" s="188"/>
      <c r="B436" s="199">
        <v>51742.0</v>
      </c>
      <c r="C436" s="319">
        <v>2.0</v>
      </c>
      <c r="D436" s="320">
        <v>0.4097222222222222</v>
      </c>
      <c r="E436" s="505">
        <v>0.4097222222222222</v>
      </c>
      <c r="F436" s="505"/>
      <c r="G436" s="368" t="s">
        <v>75</v>
      </c>
      <c r="H436" s="506">
        <v>77.0</v>
      </c>
      <c r="I436" s="501">
        <v>-635.17</v>
      </c>
      <c r="J436" s="31"/>
      <c r="K436" s="423"/>
      <c r="L436" s="424"/>
      <c r="M436" s="423"/>
      <c r="N436" s="425"/>
    </row>
    <row r="437" ht="15.75" customHeight="1">
      <c r="A437" s="188"/>
      <c r="B437" s="28">
        <v>57613.0</v>
      </c>
      <c r="C437" s="24">
        <v>3.0</v>
      </c>
      <c r="D437" s="26">
        <v>0.5104166666666666</v>
      </c>
      <c r="E437" s="27"/>
      <c r="F437" s="27"/>
      <c r="G437" s="28" t="s">
        <v>75</v>
      </c>
      <c r="H437" s="29">
        <v>310.0</v>
      </c>
      <c r="I437" s="181">
        <f t="shared" ref="I437:I440" si="91">I436+H436</f>
        <v>-558.17</v>
      </c>
      <c r="J437" s="507" t="s">
        <v>300</v>
      </c>
      <c r="K437" s="423"/>
      <c r="L437" s="424"/>
      <c r="M437" s="423"/>
      <c r="N437" s="425"/>
    </row>
    <row r="438" ht="15.75" customHeight="1">
      <c r="A438" s="188"/>
      <c r="B438" s="28">
        <v>56344.0</v>
      </c>
      <c r="C438" s="24">
        <v>9.0</v>
      </c>
      <c r="D438" s="27">
        <v>0.6770833333333334</v>
      </c>
      <c r="E438" s="27"/>
      <c r="F438" s="27"/>
      <c r="G438" s="28" t="s">
        <v>75</v>
      </c>
      <c r="H438" s="29">
        <v>310.0</v>
      </c>
      <c r="I438" s="181">
        <f t="shared" si="91"/>
        <v>-248.17</v>
      </c>
      <c r="J438" s="39">
        <v>2.0</v>
      </c>
      <c r="K438" s="423"/>
      <c r="L438" s="424"/>
      <c r="M438" s="423"/>
      <c r="N438" s="425"/>
    </row>
    <row r="439" ht="15.75" customHeight="1">
      <c r="A439" s="188"/>
      <c r="B439" s="28">
        <v>50964.0</v>
      </c>
      <c r="C439" s="24">
        <v>2.0</v>
      </c>
      <c r="D439" s="27">
        <v>0.7777777777777778</v>
      </c>
      <c r="E439" s="27"/>
      <c r="F439" s="27"/>
      <c r="G439" s="28" t="s">
        <v>96</v>
      </c>
      <c r="H439" s="29">
        <v>44.0</v>
      </c>
      <c r="I439" s="181">
        <f t="shared" si="91"/>
        <v>61.83</v>
      </c>
      <c r="J439" s="38"/>
      <c r="K439" s="423"/>
      <c r="L439" s="424"/>
      <c r="M439" s="444">
        <f t="shared" ref="M439:N439" si="92">M426+H440</f>
        <v>24901</v>
      </c>
      <c r="N439" s="425">
        <f t="shared" si="92"/>
        <v>7751.46</v>
      </c>
    </row>
    <row r="440" ht="15.75" customHeight="1">
      <c r="A440" s="188"/>
      <c r="B440" s="28"/>
      <c r="C440" s="24"/>
      <c r="D440" s="27"/>
      <c r="E440" s="27"/>
      <c r="F440" s="27"/>
      <c r="G440" s="28"/>
      <c r="H440" s="116">
        <f>SUM(H436:H439)</f>
        <v>741</v>
      </c>
      <c r="I440" s="376">
        <f t="shared" si="91"/>
        <v>105.83</v>
      </c>
      <c r="J440" s="38"/>
      <c r="K440" s="423"/>
      <c r="L440" s="424"/>
      <c r="M440" s="423"/>
      <c r="N440" s="425"/>
    </row>
    <row r="441" ht="15.75" customHeight="1">
      <c r="A441" s="205"/>
      <c r="B441" s="77"/>
      <c r="C441" s="136"/>
      <c r="D441" s="163"/>
      <c r="E441" s="163"/>
      <c r="F441" s="163"/>
      <c r="G441" s="164"/>
      <c r="H441" s="137"/>
      <c r="I441" s="253"/>
      <c r="J441" s="257"/>
      <c r="K441" s="438"/>
      <c r="L441" s="439"/>
      <c r="M441" s="438"/>
      <c r="N441" s="440"/>
    </row>
    <row r="442" ht="15.75" customHeight="1">
      <c r="A442" s="309">
        <v>45897.0</v>
      </c>
      <c r="B442" s="87">
        <v>52981.0</v>
      </c>
      <c r="C442" s="124">
        <v>2.0</v>
      </c>
      <c r="D442" s="86">
        <v>0.2638888888888889</v>
      </c>
      <c r="E442" s="86">
        <v>0.2638888888888889</v>
      </c>
      <c r="F442" s="86">
        <v>0.6819444444444445</v>
      </c>
      <c r="G442" s="87" t="s">
        <v>301</v>
      </c>
      <c r="H442" s="125">
        <v>103.0</v>
      </c>
      <c r="I442" s="30">
        <v>-635.17</v>
      </c>
      <c r="J442" s="89"/>
      <c r="K442" s="423"/>
      <c r="L442" s="424"/>
      <c r="M442" s="423"/>
      <c r="N442" s="425"/>
    </row>
    <row r="443" ht="15.75" customHeight="1">
      <c r="A443" s="188"/>
      <c r="B443" s="314" t="s">
        <v>302</v>
      </c>
      <c r="C443" s="315">
        <v>5.0</v>
      </c>
      <c r="D443" s="158">
        <v>0.3541666666666667</v>
      </c>
      <c r="E443" s="158"/>
      <c r="F443" s="158"/>
      <c r="G443" s="314" t="s">
        <v>303</v>
      </c>
      <c r="H443" s="375">
        <v>509.0</v>
      </c>
      <c r="I443" s="287">
        <f t="shared" ref="I443:I445" si="93">I442+H442</f>
        <v>-532.17</v>
      </c>
      <c r="J443" s="38"/>
      <c r="K443" s="423"/>
      <c r="L443" s="424"/>
      <c r="M443" s="423"/>
      <c r="N443" s="425"/>
    </row>
    <row r="444" ht="15.75" customHeight="1">
      <c r="A444" s="188"/>
      <c r="B444" s="149">
        <v>52204.0</v>
      </c>
      <c r="C444" s="24">
        <v>2.0</v>
      </c>
      <c r="D444" s="27">
        <v>0.6458333333333334</v>
      </c>
      <c r="E444" s="27"/>
      <c r="F444" s="27"/>
      <c r="G444" s="28" t="s">
        <v>75</v>
      </c>
      <c r="H444" s="29">
        <v>77.0</v>
      </c>
      <c r="I444" s="287">
        <f t="shared" si="93"/>
        <v>-23.17</v>
      </c>
      <c r="J444" s="289"/>
      <c r="K444" s="423"/>
      <c r="L444" s="424"/>
      <c r="M444" s="423"/>
      <c r="N444" s="425"/>
    </row>
    <row r="445" ht="15.75" customHeight="1">
      <c r="A445" s="188"/>
      <c r="B445" s="28"/>
      <c r="C445" s="24"/>
      <c r="D445" s="27"/>
      <c r="E445" s="27"/>
      <c r="F445" s="27"/>
      <c r="G445" s="28"/>
      <c r="H445" s="116">
        <f>SUM(H442:H444)</f>
        <v>689</v>
      </c>
      <c r="I445" s="288">
        <f t="shared" si="93"/>
        <v>53.83</v>
      </c>
      <c r="J445" s="39"/>
      <c r="K445" s="423"/>
      <c r="L445" s="424"/>
      <c r="M445" s="423"/>
      <c r="N445" s="425"/>
    </row>
    <row r="446" ht="15.75" customHeight="1">
      <c r="A446" s="188"/>
      <c r="B446" s="28"/>
      <c r="C446" s="24"/>
      <c r="D446" s="27"/>
      <c r="E446" s="27"/>
      <c r="F446" s="27"/>
      <c r="G446" s="28"/>
      <c r="H446" s="116"/>
      <c r="I446" s="204"/>
      <c r="J446" s="39">
        <v>1.0</v>
      </c>
      <c r="K446" s="423"/>
      <c r="L446" s="424"/>
      <c r="M446" s="423"/>
      <c r="N446" s="425"/>
    </row>
    <row r="447" ht="15.75" customHeight="1">
      <c r="A447" s="188"/>
      <c r="B447" s="28"/>
      <c r="C447" s="24"/>
      <c r="D447" s="105"/>
      <c r="E447" s="105"/>
      <c r="F447" s="105"/>
      <c r="G447" s="106"/>
      <c r="H447" s="173"/>
      <c r="I447" s="202"/>
      <c r="J447" s="38"/>
      <c r="K447" s="444">
        <f t="shared" ref="K447:L447" si="94">K433+H445</f>
        <v>25607</v>
      </c>
      <c r="L447" s="433">
        <f t="shared" si="94"/>
        <v>7747.29</v>
      </c>
      <c r="M447" s="423"/>
      <c r="N447" s="425"/>
    </row>
    <row r="448" ht="15.75" customHeight="1">
      <c r="A448" s="188"/>
      <c r="B448" s="106"/>
      <c r="C448" s="104"/>
      <c r="D448" s="105"/>
      <c r="E448" s="105"/>
      <c r="F448" s="105"/>
      <c r="G448" s="106"/>
      <c r="H448" s="173"/>
      <c r="I448" s="202"/>
      <c r="J448" s="38"/>
      <c r="K448" s="423"/>
      <c r="L448" s="424"/>
      <c r="M448" s="423"/>
      <c r="N448" s="425"/>
    </row>
    <row r="449" ht="15.75" customHeight="1">
      <c r="A449" s="188"/>
      <c r="B449" s="28"/>
      <c r="C449" s="24"/>
      <c r="D449" s="27"/>
      <c r="E449" s="27"/>
      <c r="F449" s="27"/>
      <c r="G449" s="28"/>
      <c r="H449" s="173"/>
      <c r="I449" s="202"/>
      <c r="J449" s="38"/>
      <c r="K449" s="423"/>
      <c r="L449" s="424"/>
      <c r="M449" s="423"/>
      <c r="N449" s="425"/>
    </row>
    <row r="450" ht="15.75" customHeight="1">
      <c r="A450" s="188"/>
      <c r="B450" s="199">
        <v>57360.0</v>
      </c>
      <c r="C450" s="24">
        <v>2.0</v>
      </c>
      <c r="D450" s="27">
        <v>0.5</v>
      </c>
      <c r="E450" s="27">
        <v>0.5</v>
      </c>
      <c r="F450" s="27"/>
      <c r="G450" s="28" t="s">
        <v>75</v>
      </c>
      <c r="H450" s="29">
        <v>77.0</v>
      </c>
      <c r="I450" s="30">
        <v>-635.17</v>
      </c>
      <c r="J450" s="31"/>
      <c r="K450" s="423"/>
      <c r="L450" s="424"/>
      <c r="M450" s="423"/>
      <c r="N450" s="425"/>
    </row>
    <row r="451" ht="15.75" customHeight="1">
      <c r="A451" s="188"/>
      <c r="B451" s="28">
        <v>54103.0</v>
      </c>
      <c r="C451" s="24">
        <v>2.0</v>
      </c>
      <c r="D451" s="27">
        <v>0.5625</v>
      </c>
      <c r="E451" s="27"/>
      <c r="F451" s="27"/>
      <c r="G451" s="28" t="s">
        <v>75</v>
      </c>
      <c r="H451" s="29">
        <v>77.0</v>
      </c>
      <c r="I451" s="377">
        <f t="shared" ref="I451:I453" si="95">I450+H450</f>
        <v>-558.17</v>
      </c>
      <c r="J451" s="39"/>
      <c r="K451" s="423"/>
      <c r="L451" s="424"/>
      <c r="M451" s="423"/>
      <c r="N451" s="425"/>
    </row>
    <row r="452" ht="15.75" customHeight="1">
      <c r="A452" s="188"/>
      <c r="B452" s="28">
        <v>52395.0</v>
      </c>
      <c r="C452" s="24">
        <v>2.0</v>
      </c>
      <c r="D452" s="27">
        <v>0.625</v>
      </c>
      <c r="E452" s="27"/>
      <c r="F452" s="27"/>
      <c r="G452" s="28" t="s">
        <v>75</v>
      </c>
      <c r="H452" s="29">
        <v>77.0</v>
      </c>
      <c r="I452" s="377">
        <f t="shared" si="95"/>
        <v>-481.17</v>
      </c>
      <c r="J452" s="39"/>
      <c r="K452" s="423"/>
      <c r="L452" s="424"/>
      <c r="M452" s="423"/>
      <c r="N452" s="425"/>
    </row>
    <row r="453" ht="15.75" customHeight="1">
      <c r="A453" s="188"/>
      <c r="B453" s="28">
        <v>57446.0</v>
      </c>
      <c r="C453" s="24">
        <v>2.0</v>
      </c>
      <c r="D453" s="27">
        <v>0.71875</v>
      </c>
      <c r="E453" s="27"/>
      <c r="F453" s="27"/>
      <c r="G453" s="28" t="s">
        <v>17</v>
      </c>
      <c r="H453" s="29">
        <v>103.0</v>
      </c>
      <c r="I453" s="377">
        <f t="shared" si="95"/>
        <v>-404.17</v>
      </c>
      <c r="J453" s="38"/>
      <c r="K453" s="423"/>
      <c r="L453" s="424"/>
      <c r="M453" s="423"/>
      <c r="N453" s="425"/>
    </row>
    <row r="454" ht="15.75" customHeight="1">
      <c r="A454" s="188"/>
      <c r="B454" s="28">
        <v>52923.0</v>
      </c>
      <c r="C454" s="24">
        <v>10.0</v>
      </c>
      <c r="D454" s="26">
        <v>0.875</v>
      </c>
      <c r="E454" s="27"/>
      <c r="F454" s="27"/>
      <c r="G454" s="28" t="s">
        <v>75</v>
      </c>
      <c r="H454" s="29">
        <v>310.0</v>
      </c>
      <c r="I454" s="148">
        <v>-301.17</v>
      </c>
      <c r="J454" s="39">
        <v>2.0</v>
      </c>
      <c r="K454" s="423"/>
      <c r="L454" s="424"/>
      <c r="M454" s="423"/>
      <c r="N454" s="425"/>
    </row>
    <row r="455" ht="15.75" customHeight="1">
      <c r="A455" s="188"/>
      <c r="B455" s="28"/>
      <c r="C455" s="24"/>
      <c r="D455" s="27"/>
      <c r="E455" s="27"/>
      <c r="F455" s="27"/>
      <c r="G455" s="28"/>
      <c r="H455" s="116">
        <v>644.0</v>
      </c>
      <c r="I455" s="378">
        <f>I454+H454</f>
        <v>8.83</v>
      </c>
      <c r="J455" s="39"/>
      <c r="K455" s="423"/>
      <c r="L455" s="424"/>
      <c r="M455" s="444">
        <f t="shared" ref="M455:N455" si="96">M439+H455</f>
        <v>25545</v>
      </c>
      <c r="N455" s="425">
        <f t="shared" si="96"/>
        <v>7760.29</v>
      </c>
    </row>
    <row r="456" ht="15.75" customHeight="1">
      <c r="A456" s="188"/>
      <c r="B456" s="28"/>
      <c r="C456" s="24"/>
      <c r="D456" s="27"/>
      <c r="E456" s="27"/>
      <c r="F456" s="27"/>
      <c r="G456" s="28"/>
      <c r="H456" s="116"/>
      <c r="I456" s="312"/>
      <c r="J456" s="38"/>
      <c r="K456" s="423"/>
      <c r="L456" s="424"/>
      <c r="M456" s="423"/>
      <c r="N456" s="425"/>
    </row>
    <row r="457" ht="15.75" customHeight="1">
      <c r="A457" s="188"/>
      <c r="B457" s="28"/>
      <c r="C457" s="24"/>
      <c r="D457" s="27"/>
      <c r="E457" s="27"/>
      <c r="F457" s="27"/>
      <c r="G457" s="28"/>
      <c r="H457" s="116"/>
      <c r="I457" s="172"/>
      <c r="J457" s="38"/>
      <c r="K457" s="423"/>
      <c r="L457" s="424"/>
      <c r="M457" s="423"/>
      <c r="N457" s="425"/>
    </row>
    <row r="458" ht="15.75" customHeight="1">
      <c r="A458" s="205"/>
      <c r="B458" s="77"/>
      <c r="C458" s="136"/>
      <c r="D458" s="163"/>
      <c r="E458" s="163"/>
      <c r="F458" s="163"/>
      <c r="G458" s="164"/>
      <c r="H458" s="137"/>
      <c r="I458" s="253"/>
      <c r="J458" s="257"/>
      <c r="K458" s="438"/>
      <c r="L458" s="439"/>
      <c r="M458" s="438"/>
      <c r="N458" s="440"/>
    </row>
    <row r="459" ht="15.75" customHeight="1">
      <c r="A459" s="309">
        <v>45898.0</v>
      </c>
      <c r="B459" s="87" t="s">
        <v>304</v>
      </c>
      <c r="C459" s="124">
        <v>4.0</v>
      </c>
      <c r="D459" s="141">
        <v>0.16666666666666666</v>
      </c>
      <c r="E459" s="86"/>
      <c r="F459" s="86"/>
      <c r="G459" s="87" t="s">
        <v>305</v>
      </c>
      <c r="H459" s="125">
        <v>154.0</v>
      </c>
      <c r="I459" s="30">
        <v>-635.17</v>
      </c>
      <c r="J459" s="126" t="s">
        <v>306</v>
      </c>
      <c r="K459" s="423"/>
      <c r="L459" s="424"/>
      <c r="M459" s="423"/>
      <c r="N459" s="425"/>
    </row>
    <row r="460" ht="15.75" customHeight="1">
      <c r="A460" s="188"/>
      <c r="B460" s="28">
        <v>55956.0</v>
      </c>
      <c r="C460" s="24">
        <v>3.0</v>
      </c>
      <c r="D460" s="27">
        <v>0.24305555555555555</v>
      </c>
      <c r="E460" s="27"/>
      <c r="F460" s="27"/>
      <c r="G460" s="28" t="s">
        <v>307</v>
      </c>
      <c r="H460" s="29">
        <v>103.0</v>
      </c>
      <c r="I460" s="53">
        <f t="shared" ref="I460:I464" si="97">I459+H459</f>
        <v>-481.17</v>
      </c>
      <c r="J460" s="38"/>
      <c r="K460" s="423"/>
      <c r="L460" s="424"/>
      <c r="M460" s="423"/>
      <c r="N460" s="425"/>
    </row>
    <row r="461" ht="15.75" customHeight="1">
      <c r="A461" s="188"/>
      <c r="B461" s="28" t="s">
        <v>308</v>
      </c>
      <c r="C461" s="24">
        <v>6.0</v>
      </c>
      <c r="D461" s="27">
        <v>0.3819444444444444</v>
      </c>
      <c r="E461" s="27"/>
      <c r="F461" s="27"/>
      <c r="G461" s="28" t="s">
        <v>96</v>
      </c>
      <c r="H461" s="29">
        <v>88.0</v>
      </c>
      <c r="I461" s="53">
        <f t="shared" si="97"/>
        <v>-378.17</v>
      </c>
      <c r="J461" s="38"/>
      <c r="K461" s="423"/>
      <c r="L461" s="424"/>
      <c r="M461" s="423"/>
      <c r="N461" s="425"/>
    </row>
    <row r="462" ht="15.75" customHeight="1">
      <c r="A462" s="188"/>
      <c r="B462" s="28">
        <v>49797.0</v>
      </c>
      <c r="C462" s="24">
        <v>2.0</v>
      </c>
      <c r="D462" s="27">
        <v>0.5243055555555556</v>
      </c>
      <c r="E462" s="27"/>
      <c r="F462" s="27"/>
      <c r="G462" s="28" t="s">
        <v>75</v>
      </c>
      <c r="H462" s="29">
        <v>77.0</v>
      </c>
      <c r="I462" s="53">
        <f t="shared" si="97"/>
        <v>-290.17</v>
      </c>
      <c r="J462" s="39">
        <v>1.0</v>
      </c>
      <c r="K462" s="423"/>
      <c r="L462" s="424"/>
      <c r="M462" s="423"/>
      <c r="N462" s="425"/>
    </row>
    <row r="463" ht="15.75" customHeight="1">
      <c r="A463" s="188"/>
      <c r="B463" s="28">
        <v>54055.0</v>
      </c>
      <c r="C463" s="24">
        <v>2.0</v>
      </c>
      <c r="D463" s="27">
        <v>0.6319444444444444</v>
      </c>
      <c r="E463" s="27"/>
      <c r="F463" s="27"/>
      <c r="G463" s="28" t="s">
        <v>75</v>
      </c>
      <c r="H463" s="29">
        <v>77.0</v>
      </c>
      <c r="I463" s="53">
        <f t="shared" si="97"/>
        <v>-213.17</v>
      </c>
      <c r="J463" s="39"/>
      <c r="K463" s="444">
        <f t="shared" ref="K463:L463" si="98">K447+H464</f>
        <v>26106</v>
      </c>
      <c r="L463" s="433">
        <f t="shared" si="98"/>
        <v>7611.12</v>
      </c>
      <c r="M463" s="423"/>
      <c r="N463" s="425"/>
    </row>
    <row r="464" ht="15.75" customHeight="1">
      <c r="A464" s="188"/>
      <c r="B464" s="28"/>
      <c r="C464" s="24"/>
      <c r="D464" s="27"/>
      <c r="E464" s="27"/>
      <c r="F464" s="27"/>
      <c r="G464" s="28"/>
      <c r="H464" s="116">
        <f>SUM(H459:H463)</f>
        <v>499</v>
      </c>
      <c r="I464" s="508">
        <f t="shared" si="97"/>
        <v>-136.17</v>
      </c>
      <c r="J464" s="38"/>
      <c r="K464" s="423"/>
      <c r="L464" s="424"/>
      <c r="M464" s="423"/>
      <c r="N464" s="425"/>
    </row>
    <row r="465" ht="15.75" customHeight="1">
      <c r="A465" s="188"/>
      <c r="B465" s="28"/>
      <c r="C465" s="24"/>
      <c r="D465" s="105"/>
      <c r="E465" s="105"/>
      <c r="F465" s="105"/>
      <c r="G465" s="106"/>
      <c r="H465" s="173"/>
      <c r="I465" s="204"/>
      <c r="J465" s="38"/>
      <c r="K465" s="423"/>
      <c r="L465" s="424"/>
      <c r="M465" s="423"/>
      <c r="N465" s="425"/>
    </row>
    <row r="466" ht="15.75" customHeight="1">
      <c r="A466" s="188"/>
      <c r="B466" s="106"/>
      <c r="C466" s="104"/>
      <c r="D466" s="105"/>
      <c r="E466" s="105"/>
      <c r="F466" s="105"/>
      <c r="G466" s="106"/>
      <c r="H466" s="173"/>
      <c r="I466" s="202"/>
      <c r="J466" s="38"/>
      <c r="K466" s="423"/>
      <c r="L466" s="424"/>
      <c r="M466" s="423"/>
      <c r="N466" s="425"/>
    </row>
    <row r="467" ht="15.75" customHeight="1">
      <c r="A467" s="188"/>
      <c r="B467" s="28"/>
      <c r="C467" s="24"/>
      <c r="D467" s="28"/>
      <c r="E467" s="27"/>
      <c r="F467" s="27"/>
      <c r="G467" s="28"/>
      <c r="H467" s="29"/>
      <c r="I467" s="202"/>
      <c r="J467" s="38"/>
      <c r="K467" s="423"/>
      <c r="L467" s="424"/>
      <c r="M467" s="423"/>
      <c r="N467" s="425"/>
    </row>
    <row r="468" ht="15.75" customHeight="1">
      <c r="A468" s="188"/>
      <c r="B468" s="199">
        <v>56808.0</v>
      </c>
      <c r="C468" s="24">
        <v>3.0</v>
      </c>
      <c r="D468" s="27">
        <v>0.5243055555555556</v>
      </c>
      <c r="E468" s="27"/>
      <c r="F468" s="27"/>
      <c r="G468" s="28" t="s">
        <v>75</v>
      </c>
      <c r="H468" s="29">
        <v>77.0</v>
      </c>
      <c r="I468" s="30">
        <v>-635.17</v>
      </c>
      <c r="J468" s="379" t="s">
        <v>309</v>
      </c>
      <c r="K468" s="423"/>
      <c r="L468" s="424"/>
      <c r="M468" s="423"/>
      <c r="N468" s="425"/>
    </row>
    <row r="469" ht="15.75" customHeight="1">
      <c r="A469" s="188"/>
      <c r="B469" s="200" t="s">
        <v>310</v>
      </c>
      <c r="C469" s="24">
        <v>6.0</v>
      </c>
      <c r="D469" s="26">
        <v>0.6111111111111112</v>
      </c>
      <c r="E469" s="27"/>
      <c r="F469" s="27"/>
      <c r="G469" s="28" t="s">
        <v>182</v>
      </c>
      <c r="H469" s="29">
        <f>44+44+40</f>
        <v>128</v>
      </c>
      <c r="I469" s="172">
        <f t="shared" ref="I469:I473" si="99">I468+H468</f>
        <v>-558.17</v>
      </c>
      <c r="J469" s="38"/>
      <c r="K469" s="423"/>
      <c r="L469" s="424"/>
      <c r="M469" s="423"/>
      <c r="N469" s="425"/>
    </row>
    <row r="470" ht="15.75" customHeight="1">
      <c r="A470" s="188"/>
      <c r="B470" s="28">
        <v>52064.0</v>
      </c>
      <c r="C470" s="24">
        <v>2.0</v>
      </c>
      <c r="D470" s="27">
        <v>0.75</v>
      </c>
      <c r="E470" s="27"/>
      <c r="F470" s="27"/>
      <c r="G470" s="28" t="s">
        <v>75</v>
      </c>
      <c r="H470" s="29">
        <v>77.0</v>
      </c>
      <c r="I470" s="172">
        <f t="shared" si="99"/>
        <v>-430.17</v>
      </c>
      <c r="J470" s="39"/>
      <c r="K470" s="423"/>
      <c r="L470" s="424"/>
      <c r="M470" s="423"/>
      <c r="N470" s="425"/>
    </row>
    <row r="471" ht="15.75" customHeight="1">
      <c r="A471" s="188"/>
      <c r="B471" s="28">
        <v>56181.0</v>
      </c>
      <c r="C471" s="24">
        <v>2.0</v>
      </c>
      <c r="D471" s="128">
        <v>0.8229166666666666</v>
      </c>
      <c r="E471" s="27"/>
      <c r="F471" s="27"/>
      <c r="G471" s="28" t="s">
        <v>16</v>
      </c>
      <c r="H471" s="29">
        <v>77.0</v>
      </c>
      <c r="I471" s="172">
        <f t="shared" si="99"/>
        <v>-353.17</v>
      </c>
      <c r="J471" s="39">
        <v>2.0</v>
      </c>
      <c r="K471" s="423"/>
      <c r="L471" s="424"/>
      <c r="M471" s="423"/>
      <c r="N471" s="425"/>
    </row>
    <row r="472" ht="15.75" customHeight="1">
      <c r="A472" s="188"/>
      <c r="B472" s="28">
        <v>56308.0</v>
      </c>
      <c r="C472" s="24">
        <v>4.0</v>
      </c>
      <c r="D472" s="128">
        <v>0.8888888888888888</v>
      </c>
      <c r="E472" s="27"/>
      <c r="F472" s="27"/>
      <c r="G472" s="28" t="s">
        <v>23</v>
      </c>
      <c r="H472" s="116">
        <v>154.0</v>
      </c>
      <c r="I472" s="172">
        <f t="shared" si="99"/>
        <v>-276.17</v>
      </c>
      <c r="J472" s="39"/>
      <c r="K472" s="423"/>
      <c r="L472" s="424"/>
      <c r="M472" s="444">
        <f t="shared" ref="M472:N472" si="100">M455+H473</f>
        <v>26058</v>
      </c>
      <c r="N472" s="425">
        <f t="shared" si="100"/>
        <v>7638.12</v>
      </c>
    </row>
    <row r="473" ht="15.75" customHeight="1">
      <c r="A473" s="188"/>
      <c r="B473" s="28"/>
      <c r="C473" s="24"/>
      <c r="D473" s="27"/>
      <c r="E473" s="27"/>
      <c r="F473" s="27"/>
      <c r="G473" s="28"/>
      <c r="H473" s="116">
        <f>SUM(H468:H472)</f>
        <v>513</v>
      </c>
      <c r="I473" s="509">
        <f t="shared" si="99"/>
        <v>-122.17</v>
      </c>
      <c r="J473" s="38"/>
      <c r="K473" s="423"/>
      <c r="L473" s="424"/>
      <c r="M473" s="423"/>
      <c r="N473" s="425"/>
    </row>
    <row r="474" ht="15.75" customHeight="1">
      <c r="A474" s="188"/>
      <c r="B474" s="28"/>
      <c r="C474" s="24"/>
      <c r="D474" s="27"/>
      <c r="E474" s="27"/>
      <c r="F474" s="27"/>
      <c r="G474" s="28"/>
      <c r="H474" s="116"/>
      <c r="I474" s="172"/>
      <c r="J474" s="38"/>
      <c r="K474" s="423"/>
      <c r="L474" s="424"/>
      <c r="M474" s="423"/>
      <c r="N474" s="425"/>
    </row>
    <row r="475" ht="15.75" customHeight="1">
      <c r="A475" s="205"/>
      <c r="B475" s="77"/>
      <c r="C475" s="136"/>
      <c r="D475" s="163"/>
      <c r="E475" s="163"/>
      <c r="F475" s="163"/>
      <c r="G475" s="164"/>
      <c r="H475" s="137"/>
      <c r="I475" s="253"/>
      <c r="J475" s="257"/>
      <c r="K475" s="438"/>
      <c r="L475" s="439"/>
      <c r="M475" s="438"/>
      <c r="N475" s="440"/>
    </row>
    <row r="476" ht="15.75" customHeight="1">
      <c r="A476" s="309">
        <v>45899.0</v>
      </c>
      <c r="B476" s="24">
        <v>56765.0</v>
      </c>
      <c r="C476" s="124">
        <v>9.0</v>
      </c>
      <c r="D476" s="27">
        <v>0.2916666666666667</v>
      </c>
      <c r="E476" s="86"/>
      <c r="F476" s="86"/>
      <c r="G476" s="166" t="s">
        <v>311</v>
      </c>
      <c r="H476" s="125">
        <v>310.0</v>
      </c>
      <c r="I476" s="30">
        <v>-635.17</v>
      </c>
      <c r="J476" s="510" t="s">
        <v>312</v>
      </c>
      <c r="K476" s="423"/>
      <c r="L476" s="424"/>
      <c r="M476" s="423"/>
      <c r="N476" s="425"/>
    </row>
    <row r="477" ht="15.75" customHeight="1">
      <c r="A477" s="188"/>
      <c r="B477" s="24" t="s">
        <v>313</v>
      </c>
      <c r="C477" s="24">
        <v>9.0</v>
      </c>
      <c r="D477" s="27">
        <v>0.3541666666666667</v>
      </c>
      <c r="E477" s="27"/>
      <c r="F477" s="27"/>
      <c r="G477" s="28" t="s">
        <v>108</v>
      </c>
      <c r="H477" s="375">
        <v>793.0</v>
      </c>
      <c r="I477" s="287">
        <f t="shared" ref="I477:I478" si="101">I476+H476</f>
        <v>-325.17</v>
      </c>
      <c r="J477" s="383"/>
      <c r="K477" s="423"/>
      <c r="L477" s="424"/>
      <c r="M477" s="423"/>
      <c r="N477" s="425"/>
    </row>
    <row r="478" ht="15.75" customHeight="1">
      <c r="A478" s="188"/>
      <c r="B478" s="28"/>
      <c r="C478" s="24"/>
      <c r="D478" s="27"/>
      <c r="E478" s="27"/>
      <c r="F478" s="27"/>
      <c r="G478" s="28"/>
      <c r="H478" s="116">
        <f>SUM(H475:H477)</f>
        <v>1103</v>
      </c>
      <c r="I478" s="288">
        <f t="shared" si="101"/>
        <v>467.83</v>
      </c>
      <c r="J478" s="38"/>
      <c r="K478" s="423"/>
      <c r="L478" s="424"/>
      <c r="M478" s="423"/>
      <c r="N478" s="425"/>
    </row>
    <row r="479" ht="15.75" customHeight="1">
      <c r="A479" s="188"/>
      <c r="B479" s="28"/>
      <c r="C479" s="24"/>
      <c r="D479" s="27"/>
      <c r="E479" s="27"/>
      <c r="F479" s="27"/>
      <c r="G479" s="28"/>
      <c r="H479" s="29"/>
      <c r="I479" s="287"/>
      <c r="J479" s="38"/>
      <c r="K479" s="423"/>
      <c r="L479" s="424"/>
      <c r="M479" s="423"/>
      <c r="N479" s="425"/>
    </row>
    <row r="480" ht="15.75" customHeight="1">
      <c r="A480" s="188"/>
      <c r="B480" s="24"/>
      <c r="C480" s="24"/>
      <c r="D480" s="27"/>
      <c r="E480" s="27"/>
      <c r="F480" s="27"/>
      <c r="G480" s="28"/>
      <c r="H480" s="29"/>
      <c r="I480" s="287"/>
      <c r="J480" s="39">
        <v>1.0</v>
      </c>
      <c r="K480" s="444">
        <f t="shared" ref="K480:L480" si="102">K463+H478</f>
        <v>27209</v>
      </c>
      <c r="L480" s="433">
        <f t="shared" si="102"/>
        <v>8078.95</v>
      </c>
      <c r="M480" s="423"/>
      <c r="N480" s="425"/>
    </row>
    <row r="481" ht="15.75" customHeight="1">
      <c r="A481" s="188"/>
      <c r="B481" s="24"/>
      <c r="C481" s="24"/>
      <c r="D481" s="27"/>
      <c r="E481" s="27"/>
      <c r="F481" s="27"/>
      <c r="G481" s="28"/>
      <c r="H481" s="29"/>
      <c r="I481" s="287"/>
      <c r="J481" s="39"/>
      <c r="K481" s="423"/>
      <c r="L481" s="424"/>
      <c r="M481" s="423"/>
      <c r="N481" s="425"/>
    </row>
    <row r="482" ht="15.75" customHeight="1">
      <c r="A482" s="188"/>
      <c r="B482" s="106"/>
      <c r="C482" s="104"/>
      <c r="D482" s="105"/>
      <c r="E482" s="105"/>
      <c r="F482" s="105"/>
      <c r="G482" s="106"/>
      <c r="H482" s="173"/>
      <c r="I482" s="202"/>
      <c r="J482" s="38"/>
      <c r="K482" s="423"/>
      <c r="L482" s="424"/>
      <c r="M482" s="423"/>
      <c r="N482" s="425"/>
    </row>
    <row r="483" ht="15.75" customHeight="1">
      <c r="A483" s="188"/>
      <c r="B483" s="199" t="s">
        <v>314</v>
      </c>
      <c r="C483" s="24">
        <v>8.0</v>
      </c>
      <c r="D483" s="27">
        <v>0.5416666666666666</v>
      </c>
      <c r="E483" s="27"/>
      <c r="F483" s="27"/>
      <c r="G483" s="511" t="s">
        <v>182</v>
      </c>
      <c r="H483" s="248">
        <f>44+44+44+40</f>
        <v>172</v>
      </c>
      <c r="I483" s="30">
        <v>-635.17</v>
      </c>
      <c r="J483" s="512" t="s">
        <v>315</v>
      </c>
      <c r="K483" s="423"/>
      <c r="L483" s="424"/>
      <c r="M483" s="423"/>
      <c r="N483" s="425"/>
    </row>
    <row r="484" ht="15.75" customHeight="1">
      <c r="A484" s="188"/>
      <c r="B484" s="28" t="s">
        <v>316</v>
      </c>
      <c r="C484" s="24">
        <v>6.0</v>
      </c>
      <c r="D484" s="27">
        <v>0.6041666666666666</v>
      </c>
      <c r="E484" s="27"/>
      <c r="F484" s="27"/>
      <c r="G484" s="28" t="s">
        <v>317</v>
      </c>
      <c r="H484" s="29">
        <f>77*3</f>
        <v>231</v>
      </c>
      <c r="I484" s="53">
        <f t="shared" ref="I484:I488" si="103">I483+H483</f>
        <v>-463.17</v>
      </c>
      <c r="J484" s="38"/>
      <c r="K484" s="423"/>
      <c r="L484" s="424"/>
      <c r="M484" s="423"/>
      <c r="N484" s="425"/>
    </row>
    <row r="485" ht="15.75" customHeight="1">
      <c r="A485" s="188"/>
      <c r="B485" s="28">
        <v>56847.0</v>
      </c>
      <c r="C485" s="24">
        <v>4.0</v>
      </c>
      <c r="D485" s="27">
        <v>0.6666666666666666</v>
      </c>
      <c r="E485" s="27"/>
      <c r="F485" s="27"/>
      <c r="G485" s="28" t="s">
        <v>68</v>
      </c>
      <c r="H485" s="29">
        <f>44*2</f>
        <v>88</v>
      </c>
      <c r="I485" s="53">
        <f t="shared" si="103"/>
        <v>-232.17</v>
      </c>
      <c r="J485" s="38"/>
      <c r="K485" s="423"/>
      <c r="L485" s="424"/>
      <c r="M485" s="423"/>
      <c r="N485" s="425"/>
    </row>
    <row r="486" ht="15.75" customHeight="1">
      <c r="A486" s="188"/>
      <c r="B486" s="28">
        <v>57740.0</v>
      </c>
      <c r="C486" s="24">
        <v>5.0</v>
      </c>
      <c r="D486" s="27">
        <v>0.7361111111111112</v>
      </c>
      <c r="E486" s="27"/>
      <c r="F486" s="27"/>
      <c r="G486" s="28" t="s">
        <v>16</v>
      </c>
      <c r="H486" s="29">
        <v>310.0</v>
      </c>
      <c r="I486" s="53">
        <f t="shared" si="103"/>
        <v>-144.17</v>
      </c>
      <c r="J486" s="39">
        <v>2.0</v>
      </c>
      <c r="K486" s="423"/>
      <c r="L486" s="424"/>
      <c r="M486" s="423"/>
      <c r="N486" s="425"/>
    </row>
    <row r="487" ht="15.75" customHeight="1">
      <c r="A487" s="188"/>
      <c r="B487" s="28" t="s">
        <v>49</v>
      </c>
      <c r="C487" s="24">
        <v>4.0</v>
      </c>
      <c r="D487" s="27">
        <v>0.8888888888888888</v>
      </c>
      <c r="E487" s="27"/>
      <c r="F487" s="27"/>
      <c r="G487" s="28" t="s">
        <v>104</v>
      </c>
      <c r="H487" s="29">
        <f>77*2</f>
        <v>154</v>
      </c>
      <c r="I487" s="53">
        <f t="shared" si="103"/>
        <v>165.83</v>
      </c>
      <c r="J487" s="39"/>
      <c r="K487" s="423"/>
      <c r="L487" s="424"/>
      <c r="M487" s="423"/>
      <c r="N487" s="425"/>
    </row>
    <row r="488" ht="15.75" customHeight="1">
      <c r="A488" s="188"/>
      <c r="B488" s="28"/>
      <c r="C488" s="24"/>
      <c r="D488" s="27"/>
      <c r="E488" s="27"/>
      <c r="F488" s="27"/>
      <c r="G488" s="28"/>
      <c r="H488" s="116">
        <f>SUM(H483:H487)</f>
        <v>955</v>
      </c>
      <c r="I488" s="160">
        <f t="shared" si="103"/>
        <v>319.83</v>
      </c>
      <c r="J488" s="38"/>
      <c r="K488" s="423"/>
      <c r="L488" s="424"/>
      <c r="M488" s="444">
        <f t="shared" ref="M488:N488" si="104">M472+H488</f>
        <v>27013</v>
      </c>
      <c r="N488" s="425">
        <f t="shared" si="104"/>
        <v>7957.95</v>
      </c>
    </row>
    <row r="489" ht="15.75" customHeight="1">
      <c r="A489" s="188"/>
      <c r="B489" s="28"/>
      <c r="C489" s="24"/>
      <c r="D489" s="27"/>
      <c r="E489" s="27"/>
      <c r="F489" s="27"/>
      <c r="G489" s="28"/>
      <c r="H489" s="116"/>
      <c r="I489" s="172"/>
      <c r="J489" s="38"/>
      <c r="K489" s="423"/>
      <c r="L489" s="424"/>
      <c r="M489" s="423"/>
      <c r="N489" s="425"/>
    </row>
    <row r="490" ht="15.75" customHeight="1">
      <c r="A490" s="205"/>
      <c r="B490" s="77"/>
      <c r="C490" s="136"/>
      <c r="D490" s="163"/>
      <c r="E490" s="163"/>
      <c r="F490" s="163"/>
      <c r="G490" s="164"/>
      <c r="H490" s="137"/>
      <c r="I490" s="253"/>
      <c r="J490" s="257"/>
      <c r="K490" s="423"/>
      <c r="L490" s="423"/>
      <c r="M490" s="423"/>
      <c r="N490" s="425"/>
    </row>
    <row r="491" ht="15.75" customHeight="1">
      <c r="A491" s="309">
        <v>45900.0</v>
      </c>
      <c r="B491" s="124">
        <v>54603.0</v>
      </c>
      <c r="C491" s="124">
        <v>2.0</v>
      </c>
      <c r="D491" s="86">
        <v>0.2916666666666667</v>
      </c>
      <c r="E491" s="86"/>
      <c r="F491" s="86"/>
      <c r="G491" s="87" t="s">
        <v>75</v>
      </c>
      <c r="H491" s="125">
        <v>77.0</v>
      </c>
      <c r="I491" s="30">
        <v>0.0</v>
      </c>
      <c r="J491" s="89"/>
      <c r="K491" s="513"/>
      <c r="L491" s="514"/>
      <c r="M491" s="515"/>
      <c r="N491" s="516"/>
    </row>
    <row r="492" ht="15.75" customHeight="1">
      <c r="A492" s="188"/>
      <c r="B492" s="24">
        <v>56223.0</v>
      </c>
      <c r="C492" s="24">
        <v>4.0</v>
      </c>
      <c r="D492" s="27">
        <v>0.34375</v>
      </c>
      <c r="E492" s="27"/>
      <c r="F492" s="27"/>
      <c r="G492" s="28" t="s">
        <v>318</v>
      </c>
      <c r="H492" s="375">
        <f t="shared" ref="H492:H493" si="105">77*2</f>
        <v>154</v>
      </c>
      <c r="I492" s="246">
        <v>0.0</v>
      </c>
      <c r="J492" s="38"/>
      <c r="K492" s="416"/>
      <c r="L492" s="517"/>
      <c r="M492" s="424"/>
      <c r="N492" s="518"/>
    </row>
    <row r="493" ht="15.75" customHeight="1">
      <c r="A493" s="188"/>
      <c r="B493" s="28" t="s">
        <v>319</v>
      </c>
      <c r="C493" s="24">
        <v>6.0</v>
      </c>
      <c r="D493" s="27">
        <v>0.4548611111111111</v>
      </c>
      <c r="E493" s="27"/>
      <c r="F493" s="27"/>
      <c r="G493" s="28" t="s">
        <v>23</v>
      </c>
      <c r="H493" s="29">
        <f t="shared" si="105"/>
        <v>154</v>
      </c>
      <c r="I493" s="246">
        <v>0.0</v>
      </c>
      <c r="J493" s="38"/>
      <c r="K493" s="416"/>
      <c r="L493" s="517"/>
      <c r="M493" s="424"/>
      <c r="N493" s="518"/>
    </row>
    <row r="494" ht="15.75" customHeight="1">
      <c r="A494" s="188"/>
      <c r="B494" s="28">
        <v>54561.0</v>
      </c>
      <c r="C494" s="24">
        <v>3.0</v>
      </c>
      <c r="D494" s="27">
        <v>0.5902777777777778</v>
      </c>
      <c r="E494" s="27"/>
      <c r="F494" s="27"/>
      <c r="G494" s="28" t="s">
        <v>16</v>
      </c>
      <c r="H494" s="29">
        <v>77.0</v>
      </c>
      <c r="I494" s="246">
        <v>0.0</v>
      </c>
      <c r="J494" s="54">
        <v>1.0</v>
      </c>
      <c r="K494" s="416"/>
      <c r="L494" s="517"/>
      <c r="M494" s="424"/>
      <c r="N494" s="518"/>
    </row>
    <row r="495" ht="15.75" customHeight="1">
      <c r="A495" s="188"/>
      <c r="B495" s="28">
        <v>55946.0</v>
      </c>
      <c r="C495" s="24">
        <v>2.0</v>
      </c>
      <c r="D495" s="27">
        <v>0.7604166666666666</v>
      </c>
      <c r="E495" s="27"/>
      <c r="F495" s="27"/>
      <c r="G495" s="28" t="s">
        <v>234</v>
      </c>
      <c r="H495" s="29">
        <v>63.0</v>
      </c>
      <c r="I495" s="246">
        <v>0.0</v>
      </c>
      <c r="J495" s="39"/>
      <c r="K495" s="416"/>
      <c r="L495" s="517"/>
      <c r="M495" s="424"/>
      <c r="N495" s="518"/>
    </row>
    <row r="496" ht="15.75" customHeight="1">
      <c r="A496" s="188"/>
      <c r="B496" s="28"/>
      <c r="C496" s="24"/>
      <c r="D496" s="27"/>
      <c r="E496" s="27"/>
      <c r="F496" s="27"/>
      <c r="G496" s="28"/>
      <c r="H496" s="428">
        <f>SUM(H491:H495)</f>
        <v>525</v>
      </c>
      <c r="I496" s="391"/>
      <c r="J496" s="38"/>
      <c r="K496" s="519">
        <f>K480+H496</f>
        <v>27734</v>
      </c>
      <c r="L496" s="520">
        <f>L480+H496+0.05</f>
        <v>8604</v>
      </c>
      <c r="M496" s="424"/>
      <c r="N496" s="518"/>
    </row>
    <row r="497" ht="15.75" customHeight="1">
      <c r="A497" s="188"/>
      <c r="B497" s="28"/>
      <c r="C497" s="24"/>
      <c r="D497" s="27"/>
      <c r="E497" s="27"/>
      <c r="F497" s="27"/>
      <c r="G497" s="28"/>
      <c r="H497" s="107"/>
      <c r="I497" s="202"/>
      <c r="J497" s="392"/>
      <c r="K497" s="416"/>
      <c r="L497" s="517"/>
      <c r="M497" s="424"/>
      <c r="N497" s="518"/>
    </row>
    <row r="498" ht="15.75" customHeight="1">
      <c r="A498" s="188"/>
      <c r="B498" s="28"/>
      <c r="C498" s="24"/>
      <c r="D498" s="105"/>
      <c r="E498" s="105"/>
      <c r="F498" s="105"/>
      <c r="G498" s="106"/>
      <c r="H498" s="29"/>
      <c r="I498" s="202"/>
      <c r="J498" s="38"/>
      <c r="K498" s="416"/>
      <c r="L498" s="517"/>
      <c r="M498" s="424"/>
      <c r="N498" s="518"/>
    </row>
    <row r="499" ht="15.75" customHeight="1">
      <c r="A499" s="188"/>
      <c r="B499" s="106"/>
      <c r="C499" s="104"/>
      <c r="D499" s="105"/>
      <c r="E499" s="105"/>
      <c r="F499" s="105"/>
      <c r="G499" s="106"/>
      <c r="H499" s="107"/>
      <c r="I499" s="204"/>
      <c r="J499" s="38"/>
      <c r="K499" s="416"/>
      <c r="L499" s="517"/>
      <c r="M499" s="424"/>
      <c r="N499" s="518"/>
    </row>
    <row r="500" ht="15.75" customHeight="1">
      <c r="A500" s="188"/>
      <c r="B500" s="106"/>
      <c r="C500" s="104"/>
      <c r="D500" s="105"/>
      <c r="E500" s="105"/>
      <c r="F500" s="105"/>
      <c r="G500" s="106"/>
      <c r="H500" s="173"/>
      <c r="I500" s="202"/>
      <c r="J500" s="38"/>
      <c r="K500" s="498"/>
      <c r="L500" s="521"/>
      <c r="M500" s="439"/>
      <c r="N500" s="522"/>
    </row>
    <row r="501" ht="15.75" customHeight="1">
      <c r="A501" s="188"/>
      <c r="B501" s="28">
        <v>52159.0</v>
      </c>
      <c r="C501" s="24">
        <v>2.0</v>
      </c>
      <c r="D501" s="27">
        <v>0.6006944444444444</v>
      </c>
      <c r="E501" s="27"/>
      <c r="F501" s="27"/>
      <c r="G501" s="28" t="s">
        <v>75</v>
      </c>
      <c r="H501" s="29">
        <v>77.0</v>
      </c>
      <c r="I501" s="30">
        <v>0.0</v>
      </c>
      <c r="J501" s="31"/>
      <c r="K501" s="416"/>
      <c r="L501" s="517"/>
      <c r="M501" s="424"/>
      <c r="N501" s="518"/>
    </row>
    <row r="502" ht="15.75" customHeight="1">
      <c r="A502" s="188"/>
      <c r="B502" s="28">
        <v>57829.0</v>
      </c>
      <c r="C502" s="24">
        <v>2.0</v>
      </c>
      <c r="D502" s="27">
        <v>0.6666666666666666</v>
      </c>
      <c r="E502" s="27"/>
      <c r="F502" s="27"/>
      <c r="G502" s="28" t="s">
        <v>99</v>
      </c>
      <c r="H502" s="29">
        <v>81.0</v>
      </c>
      <c r="I502" s="53">
        <v>0.0</v>
      </c>
      <c r="J502" s="38"/>
      <c r="K502" s="416"/>
      <c r="L502" s="517"/>
      <c r="M502" s="424"/>
      <c r="N502" s="518"/>
    </row>
    <row r="503" ht="15.75" customHeight="1">
      <c r="A503" s="188"/>
      <c r="B503" s="28">
        <v>57688.0</v>
      </c>
      <c r="C503" s="24">
        <v>2.0</v>
      </c>
      <c r="D503" s="27">
        <v>0.7708333333333334</v>
      </c>
      <c r="E503" s="27"/>
      <c r="F503" s="27"/>
      <c r="G503" s="28" t="s">
        <v>75</v>
      </c>
      <c r="H503" s="29">
        <v>77.0</v>
      </c>
      <c r="I503" s="53">
        <v>0.0</v>
      </c>
      <c r="J503" s="38"/>
      <c r="K503" s="416"/>
      <c r="L503" s="517"/>
      <c r="M503" s="424"/>
      <c r="N503" s="518"/>
    </row>
    <row r="504" ht="15.75" customHeight="1">
      <c r="A504" s="188"/>
      <c r="B504" s="28">
        <v>55422.0</v>
      </c>
      <c r="C504" s="24">
        <v>4.0</v>
      </c>
      <c r="D504" s="27">
        <v>0.9270833333333334</v>
      </c>
      <c r="E504" s="27"/>
      <c r="F504" s="27"/>
      <c r="G504" s="28" t="s">
        <v>320</v>
      </c>
      <c r="H504" s="29">
        <v>300.0</v>
      </c>
      <c r="I504" s="53">
        <v>0.0</v>
      </c>
      <c r="J504" s="39">
        <v>2.0</v>
      </c>
      <c r="K504" s="416"/>
      <c r="L504" s="517"/>
      <c r="M504" s="424"/>
      <c r="N504" s="518"/>
    </row>
    <row r="505" ht="15.75" customHeight="1">
      <c r="A505" s="188"/>
      <c r="B505" s="28"/>
      <c r="C505" s="24"/>
      <c r="D505" s="27"/>
      <c r="E505" s="27"/>
      <c r="F505" s="27"/>
      <c r="G505" s="28"/>
      <c r="H505" s="428">
        <f>SUM(H501:H504)</f>
        <v>535</v>
      </c>
      <c r="I505" s="53"/>
      <c r="J505" s="39"/>
      <c r="K505" s="416"/>
      <c r="L505" s="517"/>
      <c r="M505" s="327">
        <f>M488+H505</f>
        <v>27548</v>
      </c>
      <c r="N505" s="390">
        <f>N488+H505+0.05</f>
        <v>8493</v>
      </c>
    </row>
    <row r="506" ht="15.75" customHeight="1">
      <c r="A506" s="188"/>
      <c r="B506" s="28"/>
      <c r="C506" s="24"/>
      <c r="D506" s="27"/>
      <c r="E506" s="27"/>
      <c r="F506" s="27"/>
      <c r="G506" s="28"/>
      <c r="H506" s="116"/>
      <c r="I506" s="523"/>
      <c r="J506" s="38"/>
      <c r="K506" s="416"/>
      <c r="L506" s="517"/>
      <c r="M506" s="424"/>
      <c r="N506" s="518"/>
    </row>
    <row r="507" ht="15.75" customHeight="1">
      <c r="A507" s="188"/>
      <c r="B507" s="197"/>
      <c r="C507" s="197"/>
      <c r="D507" s="395"/>
      <c r="E507" s="395"/>
      <c r="F507" s="395"/>
      <c r="G507" s="197"/>
      <c r="H507" s="197"/>
      <c r="I507" s="197"/>
      <c r="J507" s="396"/>
      <c r="K507" s="498"/>
      <c r="L507" s="521"/>
      <c r="M507" s="439"/>
      <c r="N507" s="522"/>
    </row>
    <row r="508" ht="15.75" customHeight="1">
      <c r="A508" s="205"/>
      <c r="B508" s="271"/>
      <c r="C508" s="271"/>
      <c r="D508" s="397"/>
      <c r="E508" s="397"/>
      <c r="F508" s="397"/>
      <c r="G508" s="271"/>
      <c r="H508" s="271"/>
      <c r="I508" s="271"/>
      <c r="J508" s="398"/>
      <c r="K508" s="524" t="s">
        <v>321</v>
      </c>
      <c r="L508" s="399" t="s">
        <v>322</v>
      </c>
      <c r="M508" s="525" t="s">
        <v>323</v>
      </c>
      <c r="N508" s="417"/>
    </row>
    <row r="509" ht="15.75" customHeight="1">
      <c r="A509" s="401"/>
      <c r="B509" s="224"/>
      <c r="C509" s="224"/>
      <c r="D509" s="402"/>
      <c r="E509" s="402"/>
      <c r="F509" s="402"/>
      <c r="G509" s="224"/>
      <c r="H509" s="224"/>
      <c r="I509" s="224"/>
      <c r="J509" s="403" t="s">
        <v>214</v>
      </c>
      <c r="K509" s="526">
        <v>19055.0</v>
      </c>
      <c r="L509" s="527"/>
      <c r="M509" s="528">
        <v>19055.0</v>
      </c>
      <c r="N509" s="417"/>
    </row>
    <row r="510" ht="15.75" customHeight="1">
      <c r="A510" s="401"/>
      <c r="B510" s="224"/>
      <c r="C510" s="224"/>
      <c r="D510" s="402"/>
      <c r="E510" s="402"/>
      <c r="F510" s="402"/>
      <c r="G510" s="224"/>
      <c r="H510" s="224"/>
      <c r="I510" s="224"/>
      <c r="J510" s="405" t="s">
        <v>215</v>
      </c>
      <c r="K510" s="529">
        <v>0.0</v>
      </c>
      <c r="L510" s="529"/>
      <c r="M510" s="529">
        <v>0.0</v>
      </c>
      <c r="N510" s="417"/>
    </row>
    <row r="511" ht="15.75" customHeight="1">
      <c r="A511" s="401"/>
      <c r="B511" s="224"/>
      <c r="C511" s="224"/>
      <c r="D511" s="402"/>
      <c r="E511" s="402"/>
      <c r="F511" s="402"/>
      <c r="G511" s="224"/>
      <c r="H511" s="224"/>
      <c r="I511" s="224"/>
      <c r="J511" s="530" t="s">
        <v>216</v>
      </c>
      <c r="K511" s="531">
        <v>27734.0</v>
      </c>
      <c r="L511" s="528"/>
      <c r="M511" s="531">
        <v>27544.0</v>
      </c>
      <c r="N511" s="417"/>
    </row>
    <row r="512" ht="15.75" customHeight="1">
      <c r="A512" s="401"/>
      <c r="B512" s="224"/>
      <c r="C512" s="224"/>
      <c r="D512" s="402"/>
      <c r="E512" s="402"/>
      <c r="F512" s="402"/>
      <c r="G512" s="224"/>
      <c r="H512" s="224"/>
      <c r="I512" s="224"/>
      <c r="J512" s="408" t="s">
        <v>217</v>
      </c>
      <c r="K512" s="532">
        <f>K511-K509</f>
        <v>8679</v>
      </c>
      <c r="L512" s="527"/>
      <c r="M512" s="533">
        <f>M511-M509</f>
        <v>8489</v>
      </c>
      <c r="N512" s="534"/>
    </row>
    <row r="513" ht="15.75" customHeight="1">
      <c r="A513" s="401"/>
      <c r="B513" s="224"/>
      <c r="C513" s="224"/>
      <c r="D513" s="402"/>
      <c r="E513" s="402"/>
      <c r="F513" s="402"/>
      <c r="G513" s="224"/>
      <c r="H513" s="224"/>
      <c r="I513" s="224"/>
      <c r="J513" s="405" t="s">
        <v>218</v>
      </c>
      <c r="K513" s="535">
        <v>-150.0</v>
      </c>
      <c r="L513" s="411"/>
      <c r="M513" s="406">
        <v>-150.0</v>
      </c>
      <c r="N513" s="534"/>
    </row>
    <row r="514" ht="15.75" customHeight="1">
      <c r="A514" s="401"/>
      <c r="B514" s="224"/>
      <c r="C514" s="224"/>
      <c r="D514" s="402"/>
      <c r="E514" s="402"/>
      <c r="F514" s="402"/>
      <c r="G514" s="224"/>
      <c r="H514" s="224"/>
      <c r="I514" s="224"/>
      <c r="J514" s="536" t="s">
        <v>219</v>
      </c>
      <c r="K514" s="537">
        <f>K512+K513</f>
        <v>8529</v>
      </c>
      <c r="L514" s="537"/>
      <c r="M514" s="538">
        <f>M512+M513</f>
        <v>8339</v>
      </c>
      <c r="N514" s="417"/>
    </row>
    <row r="515" ht="15.75" customHeight="1">
      <c r="A515" s="401"/>
      <c r="B515" s="224"/>
      <c r="C515" s="224"/>
      <c r="D515" s="402"/>
      <c r="E515" s="402"/>
      <c r="F515" s="402"/>
      <c r="G515" s="224"/>
      <c r="H515" s="224"/>
      <c r="I515" s="224"/>
      <c r="J515" s="414"/>
      <c r="K515" s="416"/>
      <c r="L515" s="416"/>
      <c r="M515" s="416"/>
      <c r="N515" s="417"/>
    </row>
    <row r="516" ht="15.75" customHeight="1">
      <c r="A516" s="401"/>
      <c r="B516" s="224"/>
      <c r="C516" s="224"/>
      <c r="D516" s="402"/>
      <c r="E516" s="402"/>
      <c r="F516" s="402"/>
      <c r="G516" s="224"/>
      <c r="H516" s="224"/>
      <c r="I516" s="224"/>
      <c r="J516" s="10"/>
      <c r="K516" s="416"/>
      <c r="L516" s="416"/>
      <c r="M516" s="416"/>
      <c r="N516" s="417"/>
    </row>
    <row r="517" ht="15.75" customHeight="1">
      <c r="A517" s="401"/>
      <c r="B517" s="224"/>
      <c r="C517" s="224"/>
      <c r="D517" s="402"/>
      <c r="E517" s="402"/>
      <c r="F517" s="402"/>
      <c r="G517" s="224"/>
      <c r="H517" s="224"/>
      <c r="I517" s="224"/>
      <c r="J517" s="10"/>
      <c r="K517" s="416"/>
      <c r="L517" s="416"/>
      <c r="M517" s="416"/>
      <c r="N517" s="417"/>
    </row>
    <row r="518" ht="15.75" customHeight="1">
      <c r="A518" s="401"/>
      <c r="B518" s="224"/>
      <c r="C518" s="224"/>
      <c r="D518" s="402"/>
      <c r="E518" s="402"/>
      <c r="F518" s="402"/>
      <c r="G518" s="224"/>
      <c r="H518" s="224"/>
      <c r="I518" s="224"/>
      <c r="J518" s="10"/>
      <c r="K518" s="416"/>
      <c r="L518" s="416"/>
      <c r="M518" s="416"/>
      <c r="N518" s="417"/>
    </row>
    <row r="519" ht="15.75" customHeight="1">
      <c r="A519" s="401"/>
      <c r="B519" s="224"/>
      <c r="C519" s="224"/>
      <c r="D519" s="402"/>
      <c r="E519" s="402"/>
      <c r="F519" s="402"/>
      <c r="G519" s="224"/>
      <c r="H519" s="224"/>
      <c r="I519" s="224"/>
      <c r="J519" s="10"/>
      <c r="K519" s="416"/>
      <c r="L519" s="416"/>
      <c r="M519" s="416"/>
      <c r="N519" s="417"/>
    </row>
    <row r="520" ht="15.75" customHeight="1">
      <c r="A520" s="401"/>
      <c r="B520" s="224"/>
      <c r="C520" s="224"/>
      <c r="D520" s="402"/>
      <c r="E520" s="402"/>
      <c r="F520" s="402"/>
      <c r="G520" s="224"/>
      <c r="H520" s="224"/>
      <c r="I520" s="224"/>
      <c r="J520" s="10"/>
      <c r="K520" s="416"/>
      <c r="L520" s="416"/>
      <c r="M520" s="416"/>
      <c r="N520" s="417"/>
    </row>
    <row r="521" ht="15.75" customHeight="1">
      <c r="A521" s="401"/>
      <c r="B521" s="224"/>
      <c r="C521" s="224"/>
      <c r="D521" s="402"/>
      <c r="E521" s="402"/>
      <c r="F521" s="402"/>
      <c r="G521" s="224"/>
      <c r="H521" s="224"/>
      <c r="I521" s="224"/>
      <c r="J521" s="10"/>
      <c r="K521" s="416"/>
      <c r="L521" s="416"/>
      <c r="M521" s="416"/>
      <c r="N521" s="417"/>
    </row>
    <row r="522" ht="15.75" customHeight="1">
      <c r="A522" s="401"/>
      <c r="B522" s="224"/>
      <c r="C522" s="224"/>
      <c r="D522" s="402"/>
      <c r="E522" s="402"/>
      <c r="F522" s="402"/>
      <c r="G522" s="224"/>
      <c r="H522" s="224"/>
      <c r="I522" s="224"/>
      <c r="J522" s="10"/>
      <c r="K522" s="416"/>
      <c r="L522" s="416"/>
      <c r="M522" s="416"/>
      <c r="N522" s="417"/>
    </row>
    <row r="523" ht="15.75" customHeight="1">
      <c r="A523" s="401"/>
      <c r="B523" s="224"/>
      <c r="C523" s="224"/>
      <c r="D523" s="402"/>
      <c r="E523" s="402"/>
      <c r="F523" s="402"/>
      <c r="G523" s="224"/>
      <c r="H523" s="224"/>
      <c r="I523" s="224"/>
      <c r="J523" s="10"/>
      <c r="K523" s="416"/>
      <c r="L523" s="416"/>
      <c r="M523" s="416"/>
      <c r="N523" s="417"/>
    </row>
    <row r="524" ht="15.75" customHeight="1">
      <c r="A524" s="401"/>
      <c r="B524" s="224"/>
      <c r="C524" s="224"/>
      <c r="D524" s="402"/>
      <c r="E524" s="402"/>
      <c r="F524" s="402"/>
      <c r="G524" s="224"/>
      <c r="H524" s="224"/>
      <c r="I524" s="224"/>
      <c r="J524" s="10"/>
      <c r="K524" s="416"/>
      <c r="L524" s="416"/>
      <c r="M524" s="416"/>
      <c r="N524" s="417"/>
    </row>
    <row r="525" ht="15.75" customHeight="1">
      <c r="A525" s="401"/>
      <c r="B525" s="224"/>
      <c r="C525" s="224"/>
      <c r="D525" s="402"/>
      <c r="E525" s="402"/>
      <c r="F525" s="402"/>
      <c r="G525" s="224"/>
      <c r="H525" s="224"/>
      <c r="I525" s="224"/>
      <c r="J525" s="10"/>
      <c r="K525" s="416"/>
      <c r="L525" s="416"/>
      <c r="M525" s="416"/>
      <c r="N525" s="417"/>
    </row>
    <row r="526" ht="15.75" customHeight="1">
      <c r="A526" s="401"/>
      <c r="B526" s="224"/>
      <c r="C526" s="224"/>
      <c r="D526" s="402"/>
      <c r="E526" s="402"/>
      <c r="F526" s="402"/>
      <c r="G526" s="224"/>
      <c r="H526" s="224"/>
      <c r="I526" s="224"/>
      <c r="J526" s="10"/>
      <c r="K526" s="416"/>
      <c r="L526" s="416"/>
      <c r="M526" s="416"/>
      <c r="N526" s="417"/>
    </row>
    <row r="527" ht="15.75" customHeight="1">
      <c r="A527" s="401"/>
      <c r="B527" s="224"/>
      <c r="C527" s="224"/>
      <c r="D527" s="402"/>
      <c r="E527" s="402"/>
      <c r="F527" s="402"/>
      <c r="G527" s="224"/>
      <c r="H527" s="224"/>
      <c r="I527" s="224"/>
      <c r="J527" s="10"/>
      <c r="K527" s="416"/>
      <c r="L527" s="416"/>
      <c r="M527" s="416"/>
      <c r="N527" s="417"/>
    </row>
    <row r="528" ht="15.75" customHeight="1">
      <c r="A528" s="401"/>
      <c r="B528" s="224"/>
      <c r="C528" s="224"/>
      <c r="D528" s="402"/>
      <c r="E528" s="402"/>
      <c r="F528" s="402"/>
      <c r="G528" s="224"/>
      <c r="H528" s="224"/>
      <c r="I528" s="224"/>
      <c r="J528" s="10"/>
      <c r="K528" s="416"/>
      <c r="L528" s="416"/>
      <c r="M528" s="416"/>
      <c r="N528" s="417"/>
    </row>
    <row r="529" ht="15.75" customHeight="1">
      <c r="A529" s="401"/>
      <c r="B529" s="224"/>
      <c r="C529" s="224"/>
      <c r="D529" s="402"/>
      <c r="E529" s="402"/>
      <c r="F529" s="402"/>
      <c r="G529" s="224"/>
      <c r="H529" s="224"/>
      <c r="I529" s="224"/>
      <c r="J529" s="10"/>
      <c r="K529" s="416"/>
      <c r="L529" s="416"/>
      <c r="M529" s="416"/>
      <c r="N529" s="417"/>
    </row>
    <row r="530" ht="15.75" customHeight="1">
      <c r="A530" s="401"/>
      <c r="B530" s="224"/>
      <c r="C530" s="224"/>
      <c r="D530" s="402"/>
      <c r="E530" s="402"/>
      <c r="F530" s="402"/>
      <c r="G530" s="224"/>
      <c r="H530" s="224"/>
      <c r="I530" s="224"/>
      <c r="J530" s="10"/>
      <c r="K530" s="416"/>
      <c r="L530" s="416"/>
      <c r="M530" s="416"/>
      <c r="N530" s="417"/>
    </row>
    <row r="531" ht="15.75" customHeight="1">
      <c r="A531" s="401"/>
      <c r="B531" s="224"/>
      <c r="C531" s="224"/>
      <c r="D531" s="402"/>
      <c r="E531" s="402"/>
      <c r="F531" s="402"/>
      <c r="G531" s="224"/>
      <c r="H531" s="224"/>
      <c r="I531" s="224"/>
      <c r="J531" s="10"/>
      <c r="K531" s="416"/>
      <c r="L531" s="416"/>
      <c r="M531" s="416"/>
      <c r="N531" s="417"/>
    </row>
    <row r="532" ht="15.75" customHeight="1">
      <c r="A532" s="401"/>
      <c r="B532" s="224"/>
      <c r="C532" s="224"/>
      <c r="D532" s="402"/>
      <c r="E532" s="402"/>
      <c r="F532" s="402"/>
      <c r="G532" s="224"/>
      <c r="H532" s="224"/>
      <c r="I532" s="224"/>
      <c r="J532" s="10"/>
      <c r="K532" s="416"/>
      <c r="L532" s="416"/>
      <c r="M532" s="416"/>
      <c r="N532" s="417"/>
    </row>
    <row r="533" ht="15.75" customHeight="1">
      <c r="A533" s="401"/>
      <c r="B533" s="224"/>
      <c r="C533" s="224"/>
      <c r="D533" s="402"/>
      <c r="E533" s="402"/>
      <c r="F533" s="402"/>
      <c r="G533" s="224"/>
      <c r="H533" s="224"/>
      <c r="I533" s="224"/>
      <c r="J533" s="10"/>
      <c r="K533" s="416"/>
      <c r="L533" s="416"/>
      <c r="M533" s="416"/>
      <c r="N533" s="417"/>
    </row>
    <row r="534" ht="15.75" customHeight="1">
      <c r="A534" s="401"/>
      <c r="B534" s="224"/>
      <c r="C534" s="224"/>
      <c r="D534" s="402"/>
      <c r="E534" s="402"/>
      <c r="F534" s="402"/>
      <c r="G534" s="224"/>
      <c r="H534" s="224"/>
      <c r="I534" s="224"/>
      <c r="J534" s="10"/>
      <c r="K534" s="416"/>
      <c r="L534" s="416"/>
      <c r="M534" s="416"/>
      <c r="N534" s="417"/>
    </row>
    <row r="535" ht="15.75" customHeight="1">
      <c r="A535" s="401"/>
      <c r="B535" s="224"/>
      <c r="C535" s="224"/>
      <c r="D535" s="402"/>
      <c r="E535" s="402"/>
      <c r="F535" s="402"/>
      <c r="G535" s="224"/>
      <c r="H535" s="224"/>
      <c r="I535" s="224"/>
      <c r="J535" s="10"/>
      <c r="K535" s="416"/>
      <c r="L535" s="416"/>
      <c r="M535" s="416"/>
      <c r="N535" s="417"/>
    </row>
    <row r="536" ht="15.75" customHeight="1">
      <c r="A536" s="401"/>
      <c r="B536" s="224"/>
      <c r="C536" s="224"/>
      <c r="D536" s="402"/>
      <c r="E536" s="402"/>
      <c r="F536" s="402"/>
      <c r="G536" s="224"/>
      <c r="H536" s="224"/>
      <c r="I536" s="224"/>
      <c r="J536" s="10"/>
      <c r="K536" s="416"/>
      <c r="L536" s="416"/>
      <c r="M536" s="416"/>
      <c r="N536" s="417"/>
    </row>
    <row r="537" ht="15.75" customHeight="1">
      <c r="A537" s="401"/>
      <c r="B537" s="224"/>
      <c r="C537" s="224"/>
      <c r="D537" s="402"/>
      <c r="E537" s="402"/>
      <c r="F537" s="402"/>
      <c r="G537" s="224"/>
      <c r="H537" s="224"/>
      <c r="I537" s="224"/>
      <c r="J537" s="10"/>
      <c r="K537" s="416"/>
      <c r="L537" s="416"/>
      <c r="M537" s="416"/>
      <c r="N537" s="417"/>
    </row>
    <row r="538" ht="15.75" customHeight="1">
      <c r="A538" s="401"/>
      <c r="B538" s="224"/>
      <c r="C538" s="224"/>
      <c r="D538" s="402"/>
      <c r="E538" s="402"/>
      <c r="F538" s="402"/>
      <c r="G538" s="224"/>
      <c r="H538" s="224"/>
      <c r="I538" s="224"/>
      <c r="J538" s="10"/>
      <c r="K538" s="416"/>
      <c r="L538" s="416"/>
      <c r="M538" s="416"/>
      <c r="N538" s="417"/>
    </row>
    <row r="539" ht="15.75" customHeight="1">
      <c r="A539" s="401"/>
      <c r="B539" s="224"/>
      <c r="C539" s="224"/>
      <c r="D539" s="402"/>
      <c r="E539" s="402"/>
      <c r="F539" s="402"/>
      <c r="G539" s="224"/>
      <c r="H539" s="224"/>
      <c r="I539" s="224"/>
      <c r="J539" s="10"/>
      <c r="K539" s="416"/>
      <c r="L539" s="416"/>
      <c r="M539" s="416"/>
      <c r="N539" s="417"/>
    </row>
    <row r="540" ht="15.75" customHeight="1">
      <c r="A540" s="401"/>
      <c r="B540" s="224"/>
      <c r="C540" s="224"/>
      <c r="D540" s="402"/>
      <c r="E540" s="402"/>
      <c r="F540" s="402"/>
      <c r="G540" s="224"/>
      <c r="H540" s="224"/>
      <c r="I540" s="224"/>
      <c r="J540" s="10"/>
      <c r="K540" s="416"/>
      <c r="L540" s="416"/>
      <c r="M540" s="416"/>
      <c r="N540" s="417"/>
    </row>
    <row r="541" ht="15.75" customHeight="1">
      <c r="A541" s="401"/>
      <c r="B541" s="224"/>
      <c r="C541" s="224"/>
      <c r="D541" s="402"/>
      <c r="E541" s="402"/>
      <c r="F541" s="402"/>
      <c r="G541" s="224"/>
      <c r="H541" s="224"/>
      <c r="I541" s="224"/>
      <c r="J541" s="10"/>
      <c r="K541" s="416"/>
      <c r="L541" s="416"/>
      <c r="M541" s="416"/>
      <c r="N541" s="417"/>
    </row>
    <row r="542" ht="15.75" customHeight="1">
      <c r="A542" s="401"/>
      <c r="B542" s="224"/>
      <c r="C542" s="224"/>
      <c r="D542" s="402"/>
      <c r="E542" s="402"/>
      <c r="F542" s="402"/>
      <c r="G542" s="224"/>
      <c r="H542" s="224"/>
      <c r="I542" s="224"/>
      <c r="J542" s="10"/>
      <c r="K542" s="416"/>
      <c r="L542" s="416"/>
      <c r="M542" s="416"/>
      <c r="N542" s="417"/>
    </row>
    <row r="543" ht="15.75" customHeight="1">
      <c r="A543" s="401"/>
      <c r="B543" s="224"/>
      <c r="C543" s="224"/>
      <c r="D543" s="402"/>
      <c r="E543" s="402"/>
      <c r="F543" s="402"/>
      <c r="G543" s="224"/>
      <c r="H543" s="224"/>
      <c r="I543" s="224"/>
      <c r="J543" s="10"/>
      <c r="K543" s="416"/>
      <c r="L543" s="416"/>
      <c r="M543" s="416"/>
      <c r="N543" s="417"/>
    </row>
    <row r="544" ht="15.75" customHeight="1">
      <c r="A544" s="401"/>
      <c r="B544" s="224"/>
      <c r="C544" s="224"/>
      <c r="D544" s="402"/>
      <c r="E544" s="402"/>
      <c r="F544" s="402"/>
      <c r="G544" s="224"/>
      <c r="H544" s="224"/>
      <c r="I544" s="224"/>
      <c r="J544" s="10"/>
      <c r="K544" s="416"/>
      <c r="L544" s="416"/>
      <c r="M544" s="416"/>
      <c r="N544" s="417"/>
    </row>
    <row r="545" ht="15.75" customHeight="1">
      <c r="A545" s="401"/>
      <c r="B545" s="224"/>
      <c r="C545" s="224"/>
      <c r="D545" s="402"/>
      <c r="E545" s="402"/>
      <c r="F545" s="402"/>
      <c r="G545" s="224"/>
      <c r="H545" s="224"/>
      <c r="I545" s="224"/>
      <c r="J545" s="10"/>
      <c r="K545" s="416"/>
      <c r="L545" s="416"/>
      <c r="M545" s="416"/>
      <c r="N545" s="417"/>
    </row>
    <row r="546" ht="15.75" customHeight="1">
      <c r="A546" s="401"/>
      <c r="B546" s="224"/>
      <c r="C546" s="224"/>
      <c r="D546" s="402"/>
      <c r="E546" s="402"/>
      <c r="F546" s="402"/>
      <c r="G546" s="224"/>
      <c r="H546" s="224"/>
      <c r="I546" s="224"/>
      <c r="J546" s="10"/>
      <c r="K546" s="416"/>
      <c r="L546" s="416"/>
      <c r="M546" s="416"/>
      <c r="N546" s="417"/>
    </row>
    <row r="547" ht="15.75" customHeight="1">
      <c r="A547" s="401"/>
      <c r="B547" s="224"/>
      <c r="C547" s="224"/>
      <c r="D547" s="402"/>
      <c r="E547" s="402"/>
      <c r="F547" s="402"/>
      <c r="G547" s="224"/>
      <c r="H547" s="224"/>
      <c r="I547" s="224"/>
      <c r="J547" s="10"/>
      <c r="K547" s="416"/>
      <c r="L547" s="416"/>
      <c r="M547" s="416"/>
      <c r="N547" s="417"/>
    </row>
    <row r="548" ht="15.75" customHeight="1">
      <c r="A548" s="401"/>
      <c r="B548" s="224"/>
      <c r="C548" s="224"/>
      <c r="D548" s="402"/>
      <c r="E548" s="402"/>
      <c r="F548" s="402"/>
      <c r="G548" s="224"/>
      <c r="H548" s="224"/>
      <c r="I548" s="224"/>
      <c r="J548" s="10"/>
      <c r="K548" s="416"/>
      <c r="L548" s="416"/>
      <c r="M548" s="416"/>
      <c r="N548" s="417"/>
    </row>
    <row r="549" ht="15.75" customHeight="1">
      <c r="A549" s="401"/>
      <c r="B549" s="224"/>
      <c r="C549" s="224"/>
      <c r="D549" s="402"/>
      <c r="E549" s="402"/>
      <c r="F549" s="402"/>
      <c r="G549" s="224"/>
      <c r="H549" s="224"/>
      <c r="I549" s="224"/>
      <c r="J549" s="10"/>
      <c r="K549" s="416"/>
      <c r="L549" s="416"/>
      <c r="M549" s="416"/>
      <c r="N549" s="417"/>
    </row>
    <row r="550" ht="15.75" customHeight="1">
      <c r="A550" s="401"/>
      <c r="B550" s="224"/>
      <c r="C550" s="224"/>
      <c r="D550" s="402"/>
      <c r="E550" s="402"/>
      <c r="F550" s="402"/>
      <c r="G550" s="224"/>
      <c r="H550" s="224"/>
      <c r="I550" s="224"/>
      <c r="J550" s="10"/>
      <c r="K550" s="416"/>
      <c r="L550" s="416"/>
      <c r="M550" s="416"/>
      <c r="N550" s="417"/>
    </row>
    <row r="551" ht="15.75" customHeight="1">
      <c r="A551" s="401"/>
      <c r="B551" s="224"/>
      <c r="C551" s="224"/>
      <c r="D551" s="402"/>
      <c r="E551" s="402"/>
      <c r="F551" s="402"/>
      <c r="G551" s="224"/>
      <c r="H551" s="224"/>
      <c r="I551" s="224"/>
      <c r="J551" s="10"/>
      <c r="K551" s="416"/>
      <c r="L551" s="416"/>
      <c r="M551" s="416"/>
      <c r="N551" s="417"/>
    </row>
    <row r="552" ht="15.75" customHeight="1">
      <c r="A552" s="401"/>
      <c r="B552" s="224"/>
      <c r="C552" s="224"/>
      <c r="D552" s="402"/>
      <c r="E552" s="402"/>
      <c r="F552" s="402"/>
      <c r="G552" s="224"/>
      <c r="H552" s="224"/>
      <c r="I552" s="224"/>
      <c r="J552" s="10"/>
      <c r="K552" s="416"/>
      <c r="L552" s="416"/>
      <c r="M552" s="416"/>
      <c r="N552" s="417"/>
    </row>
    <row r="553" ht="15.75" customHeight="1">
      <c r="A553" s="401"/>
      <c r="B553" s="224"/>
      <c r="C553" s="224"/>
      <c r="D553" s="402"/>
      <c r="E553" s="402"/>
      <c r="F553" s="402"/>
      <c r="G553" s="224"/>
      <c r="H553" s="224"/>
      <c r="I553" s="224"/>
      <c r="J553" s="10"/>
      <c r="K553" s="416"/>
      <c r="L553" s="416"/>
      <c r="M553" s="416"/>
      <c r="N553" s="417"/>
    </row>
    <row r="554" ht="15.75" customHeight="1">
      <c r="A554" s="401"/>
      <c r="B554" s="224"/>
      <c r="C554" s="224"/>
      <c r="D554" s="402"/>
      <c r="E554" s="402"/>
      <c r="F554" s="402"/>
      <c r="G554" s="224"/>
      <c r="H554" s="224"/>
      <c r="I554" s="224"/>
      <c r="J554" s="10"/>
      <c r="K554" s="416"/>
      <c r="L554" s="416"/>
      <c r="M554" s="416"/>
      <c r="N554" s="417"/>
    </row>
    <row r="555" ht="15.75" customHeight="1">
      <c r="A555" s="401"/>
      <c r="B555" s="224"/>
      <c r="C555" s="224"/>
      <c r="D555" s="402"/>
      <c r="E555" s="415"/>
      <c r="F555" s="415"/>
      <c r="G555" s="224"/>
      <c r="H555" s="224"/>
      <c r="I555" s="224"/>
      <c r="J555" s="10"/>
      <c r="K555" s="416"/>
      <c r="L555" s="416"/>
      <c r="M555" s="416"/>
      <c r="N555" s="417"/>
    </row>
    <row r="556" ht="15.75" customHeight="1">
      <c r="A556" s="401"/>
      <c r="B556" s="224"/>
      <c r="C556" s="224"/>
      <c r="D556" s="402"/>
      <c r="E556" s="415"/>
      <c r="F556" s="415"/>
      <c r="G556" s="224"/>
      <c r="H556" s="224"/>
      <c r="I556" s="224"/>
      <c r="J556" s="10"/>
      <c r="K556" s="416"/>
      <c r="L556" s="416"/>
      <c r="M556" s="416"/>
      <c r="N556" s="417"/>
    </row>
    <row r="557" ht="15.75" customHeight="1">
      <c r="A557" s="401"/>
      <c r="B557" s="224"/>
      <c r="C557" s="224"/>
      <c r="D557" s="402"/>
      <c r="E557" s="415"/>
      <c r="F557" s="415"/>
      <c r="G557" s="224"/>
      <c r="H557" s="224"/>
      <c r="I557" s="224"/>
      <c r="J557" s="10"/>
      <c r="K557" s="416"/>
      <c r="L557" s="416"/>
      <c r="M557" s="416"/>
      <c r="N557" s="417"/>
    </row>
    <row r="558" ht="15.75" customHeight="1">
      <c r="A558" s="401"/>
      <c r="B558" s="224"/>
      <c r="C558" s="224"/>
      <c r="D558" s="402"/>
      <c r="E558" s="415"/>
      <c r="F558" s="415"/>
      <c r="G558" s="224"/>
      <c r="H558" s="224"/>
      <c r="I558" s="224"/>
      <c r="J558" s="10"/>
      <c r="K558" s="416"/>
      <c r="L558" s="416"/>
      <c r="M558" s="416"/>
      <c r="N558" s="417"/>
    </row>
    <row r="559" ht="15.75" customHeight="1">
      <c r="A559" s="401"/>
      <c r="B559" s="224"/>
      <c r="C559" s="224"/>
      <c r="D559" s="402"/>
      <c r="E559" s="415"/>
      <c r="F559" s="415"/>
      <c r="G559" s="224"/>
      <c r="H559" s="224"/>
      <c r="I559" s="224"/>
      <c r="J559" s="10"/>
      <c r="K559" s="416"/>
      <c r="L559" s="416"/>
      <c r="M559" s="416"/>
      <c r="N559" s="417"/>
    </row>
    <row r="560" ht="15.75" customHeight="1">
      <c r="A560" s="401"/>
      <c r="B560" s="224"/>
      <c r="C560" s="224"/>
      <c r="D560" s="402"/>
      <c r="E560" s="415"/>
      <c r="F560" s="415"/>
      <c r="G560" s="224"/>
      <c r="H560" s="224"/>
      <c r="I560" s="224"/>
      <c r="J560" s="10"/>
      <c r="K560" s="416"/>
      <c r="L560" s="416"/>
      <c r="M560" s="416"/>
      <c r="N560" s="417"/>
    </row>
    <row r="561" ht="15.75" customHeight="1">
      <c r="A561" s="401"/>
      <c r="B561" s="224"/>
      <c r="C561" s="224"/>
      <c r="D561" s="402"/>
      <c r="E561" s="415"/>
      <c r="F561" s="415"/>
      <c r="G561" s="224"/>
      <c r="H561" s="224"/>
      <c r="I561" s="224"/>
      <c r="J561" s="10"/>
      <c r="K561" s="416"/>
      <c r="L561" s="416"/>
      <c r="M561" s="416"/>
      <c r="N561" s="417"/>
    </row>
    <row r="562" ht="15.75" customHeight="1">
      <c r="A562" s="401"/>
      <c r="B562" s="224"/>
      <c r="C562" s="224"/>
      <c r="D562" s="402"/>
      <c r="E562" s="415"/>
      <c r="F562" s="415"/>
      <c r="G562" s="224"/>
      <c r="H562" s="224"/>
      <c r="I562" s="224"/>
      <c r="J562" s="10"/>
      <c r="K562" s="416"/>
      <c r="L562" s="416"/>
      <c r="M562" s="416"/>
      <c r="N562" s="417"/>
    </row>
    <row r="563" ht="15.75" customHeight="1">
      <c r="A563" s="401"/>
      <c r="B563" s="224"/>
      <c r="C563" s="224"/>
      <c r="D563" s="402"/>
      <c r="E563" s="415"/>
      <c r="F563" s="415"/>
      <c r="G563" s="224"/>
      <c r="H563" s="224"/>
      <c r="I563" s="224"/>
      <c r="J563" s="10"/>
      <c r="K563" s="416"/>
      <c r="L563" s="416"/>
      <c r="M563" s="416"/>
      <c r="N563" s="417"/>
    </row>
    <row r="564" ht="15.75" customHeight="1">
      <c r="A564" s="401"/>
      <c r="B564" s="224"/>
      <c r="C564" s="224"/>
      <c r="D564" s="402"/>
      <c r="E564" s="415"/>
      <c r="F564" s="415"/>
      <c r="G564" s="224"/>
      <c r="H564" s="224"/>
      <c r="I564" s="224"/>
      <c r="J564" s="10"/>
      <c r="K564" s="416"/>
      <c r="L564" s="416"/>
      <c r="M564" s="416"/>
      <c r="N564" s="417"/>
    </row>
    <row r="565" ht="15.75" customHeight="1">
      <c r="A565" s="401"/>
      <c r="B565" s="224"/>
      <c r="C565" s="224"/>
      <c r="D565" s="402"/>
      <c r="E565" s="415"/>
      <c r="F565" s="415"/>
      <c r="G565" s="224"/>
      <c r="H565" s="224"/>
      <c r="I565" s="224"/>
      <c r="J565" s="10"/>
      <c r="K565" s="416"/>
      <c r="L565" s="416"/>
      <c r="M565" s="416"/>
      <c r="N565" s="417"/>
    </row>
    <row r="566" ht="15.75" customHeight="1">
      <c r="A566" s="401"/>
      <c r="B566" s="224"/>
      <c r="C566" s="224"/>
      <c r="D566" s="402"/>
      <c r="E566" s="415"/>
      <c r="F566" s="415"/>
      <c r="G566" s="224"/>
      <c r="H566" s="224"/>
      <c r="I566" s="224"/>
      <c r="J566" s="10"/>
      <c r="K566" s="416"/>
      <c r="L566" s="416"/>
      <c r="M566" s="416"/>
      <c r="N566" s="417"/>
    </row>
    <row r="567" ht="15.75" customHeight="1">
      <c r="A567" s="401"/>
      <c r="B567" s="224"/>
      <c r="C567" s="224"/>
      <c r="D567" s="402"/>
      <c r="E567" s="415"/>
      <c r="F567" s="415"/>
      <c r="G567" s="224"/>
      <c r="H567" s="224"/>
      <c r="I567" s="224"/>
      <c r="J567" s="10"/>
      <c r="K567" s="416"/>
      <c r="L567" s="416"/>
      <c r="M567" s="416"/>
      <c r="N567" s="417"/>
    </row>
    <row r="568" ht="15.75" customHeight="1">
      <c r="A568" s="401"/>
      <c r="B568" s="224"/>
      <c r="C568" s="224"/>
      <c r="D568" s="402"/>
      <c r="E568" s="415"/>
      <c r="F568" s="415"/>
      <c r="G568" s="224"/>
      <c r="H568" s="224"/>
      <c r="I568" s="224"/>
      <c r="J568" s="10"/>
      <c r="K568" s="416"/>
      <c r="L568" s="416"/>
      <c r="M568" s="416"/>
      <c r="N568" s="417"/>
    </row>
    <row r="569" ht="15.75" customHeight="1">
      <c r="A569" s="401"/>
      <c r="B569" s="224"/>
      <c r="C569" s="224"/>
      <c r="D569" s="402"/>
      <c r="E569" s="415"/>
      <c r="F569" s="415"/>
      <c r="G569" s="224"/>
      <c r="H569" s="224"/>
      <c r="I569" s="224"/>
      <c r="J569" s="10"/>
      <c r="K569" s="416"/>
      <c r="L569" s="416"/>
      <c r="M569" s="416"/>
      <c r="N569" s="417"/>
    </row>
    <row r="570" ht="15.75" customHeight="1">
      <c r="A570" s="401"/>
      <c r="B570" s="224"/>
      <c r="C570" s="224"/>
      <c r="D570" s="402"/>
      <c r="E570" s="415"/>
      <c r="F570" s="415"/>
      <c r="G570" s="224"/>
      <c r="H570" s="224"/>
      <c r="I570" s="224"/>
      <c r="J570" s="10"/>
      <c r="K570" s="416"/>
      <c r="L570" s="416"/>
      <c r="M570" s="416"/>
      <c r="N570" s="417"/>
    </row>
    <row r="571" ht="15.75" customHeight="1">
      <c r="A571" s="401"/>
      <c r="B571" s="224"/>
      <c r="C571" s="224"/>
      <c r="D571" s="402"/>
      <c r="E571" s="415"/>
      <c r="F571" s="415"/>
      <c r="G571" s="224"/>
      <c r="H571" s="224"/>
      <c r="I571" s="224"/>
      <c r="J571" s="10"/>
      <c r="K571" s="416"/>
      <c r="L571" s="416"/>
      <c r="M571" s="416"/>
      <c r="N571" s="417"/>
    </row>
    <row r="572" ht="15.75" customHeight="1">
      <c r="A572" s="401"/>
      <c r="B572" s="224"/>
      <c r="C572" s="224"/>
      <c r="D572" s="402"/>
      <c r="E572" s="415"/>
      <c r="F572" s="415"/>
      <c r="G572" s="224"/>
      <c r="H572" s="224"/>
      <c r="I572" s="224"/>
      <c r="J572" s="10"/>
      <c r="K572" s="416"/>
      <c r="L572" s="416"/>
      <c r="M572" s="416"/>
      <c r="N572" s="417"/>
    </row>
    <row r="573" ht="15.75" customHeight="1">
      <c r="A573" s="401"/>
      <c r="B573" s="224"/>
      <c r="C573" s="224"/>
      <c r="D573" s="402"/>
      <c r="E573" s="415"/>
      <c r="F573" s="415"/>
      <c r="G573" s="224"/>
      <c r="H573" s="224"/>
      <c r="I573" s="224"/>
      <c r="J573" s="10"/>
      <c r="K573" s="416"/>
      <c r="L573" s="416"/>
      <c r="M573" s="416"/>
      <c r="N573" s="417"/>
    </row>
    <row r="574" ht="15.75" customHeight="1">
      <c r="A574" s="401"/>
      <c r="B574" s="224"/>
      <c r="C574" s="224"/>
      <c r="D574" s="402"/>
      <c r="E574" s="415"/>
      <c r="F574" s="415"/>
      <c r="G574" s="224"/>
      <c r="H574" s="224"/>
      <c r="I574" s="224"/>
      <c r="J574" s="10"/>
      <c r="K574" s="416"/>
      <c r="L574" s="416"/>
      <c r="M574" s="416"/>
      <c r="N574" s="417"/>
    </row>
    <row r="575" ht="15.75" customHeight="1">
      <c r="A575" s="401"/>
      <c r="B575" s="224"/>
      <c r="C575" s="224"/>
      <c r="D575" s="402"/>
      <c r="E575" s="415"/>
      <c r="F575" s="415"/>
      <c r="G575" s="224"/>
      <c r="H575" s="224"/>
      <c r="I575" s="224"/>
      <c r="J575" s="10"/>
      <c r="K575" s="416"/>
      <c r="L575" s="416"/>
      <c r="M575" s="416"/>
      <c r="N575" s="417"/>
    </row>
    <row r="576" ht="15.75" customHeight="1">
      <c r="A576" s="401"/>
      <c r="B576" s="224"/>
      <c r="C576" s="224"/>
      <c r="D576" s="402"/>
      <c r="E576" s="415"/>
      <c r="F576" s="415"/>
      <c r="G576" s="224"/>
      <c r="H576" s="224"/>
      <c r="I576" s="224"/>
      <c r="J576" s="10"/>
      <c r="K576" s="416"/>
      <c r="L576" s="416"/>
      <c r="M576" s="416"/>
      <c r="N576" s="417"/>
    </row>
    <row r="577" ht="15.75" customHeight="1">
      <c r="A577" s="401"/>
      <c r="B577" s="224"/>
      <c r="C577" s="224"/>
      <c r="D577" s="402"/>
      <c r="E577" s="415"/>
      <c r="F577" s="415"/>
      <c r="G577" s="224"/>
      <c r="H577" s="224"/>
      <c r="I577" s="224"/>
      <c r="J577" s="10"/>
      <c r="K577" s="416"/>
      <c r="L577" s="416"/>
      <c r="M577" s="416"/>
      <c r="N577" s="417"/>
    </row>
    <row r="578" ht="15.75" customHeight="1">
      <c r="A578" s="401"/>
      <c r="B578" s="224"/>
      <c r="C578" s="224"/>
      <c r="D578" s="402"/>
      <c r="E578" s="415"/>
      <c r="F578" s="415"/>
      <c r="G578" s="224"/>
      <c r="H578" s="224"/>
      <c r="I578" s="224"/>
      <c r="J578" s="10"/>
      <c r="K578" s="416"/>
      <c r="L578" s="416"/>
      <c r="M578" s="416"/>
      <c r="N578" s="417"/>
    </row>
    <row r="579" ht="15.75" customHeight="1">
      <c r="A579" s="401"/>
      <c r="B579" s="224"/>
      <c r="C579" s="224"/>
      <c r="D579" s="402"/>
      <c r="E579" s="415"/>
      <c r="F579" s="415"/>
      <c r="G579" s="224"/>
      <c r="H579" s="224"/>
      <c r="I579" s="224"/>
      <c r="J579" s="10"/>
      <c r="K579" s="416"/>
      <c r="L579" s="416"/>
      <c r="M579" s="416"/>
      <c r="N579" s="417"/>
    </row>
    <row r="580" ht="15.75" customHeight="1">
      <c r="A580" s="401"/>
      <c r="B580" s="224"/>
      <c r="C580" s="224"/>
      <c r="D580" s="402"/>
      <c r="E580" s="415"/>
      <c r="F580" s="415"/>
      <c r="G580" s="224"/>
      <c r="H580" s="224"/>
      <c r="I580" s="224"/>
      <c r="J580" s="10"/>
      <c r="K580" s="416"/>
      <c r="L580" s="416"/>
      <c r="M580" s="416"/>
      <c r="N580" s="417"/>
    </row>
    <row r="581" ht="15.75" customHeight="1">
      <c r="A581" s="401"/>
      <c r="B581" s="224"/>
      <c r="C581" s="224"/>
      <c r="D581" s="402"/>
      <c r="E581" s="415"/>
      <c r="F581" s="415"/>
      <c r="G581" s="224"/>
      <c r="H581" s="224"/>
      <c r="I581" s="224"/>
      <c r="J581" s="10"/>
      <c r="K581" s="416"/>
      <c r="L581" s="416"/>
      <c r="M581" s="416"/>
      <c r="N581" s="417"/>
    </row>
    <row r="582" ht="15.75" customHeight="1">
      <c r="A582" s="401"/>
      <c r="B582" s="224"/>
      <c r="C582" s="224"/>
      <c r="D582" s="402"/>
      <c r="E582" s="415"/>
      <c r="F582" s="415"/>
      <c r="G582" s="224"/>
      <c r="H582" s="224"/>
      <c r="I582" s="224"/>
      <c r="J582" s="10"/>
      <c r="K582" s="416"/>
      <c r="L582" s="416"/>
      <c r="M582" s="416"/>
      <c r="N582" s="417"/>
    </row>
    <row r="583" ht="15.75" customHeight="1">
      <c r="A583" s="401"/>
      <c r="B583" s="224"/>
      <c r="C583" s="224"/>
      <c r="D583" s="402"/>
      <c r="E583" s="415"/>
      <c r="F583" s="415"/>
      <c r="G583" s="224"/>
      <c r="H583" s="224"/>
      <c r="I583" s="224"/>
      <c r="J583" s="10"/>
      <c r="K583" s="416"/>
      <c r="L583" s="416"/>
      <c r="M583" s="416"/>
      <c r="N583" s="417"/>
    </row>
    <row r="584" ht="15.75" customHeight="1">
      <c r="A584" s="401"/>
      <c r="B584" s="224"/>
      <c r="C584" s="224"/>
      <c r="D584" s="402"/>
      <c r="E584" s="415"/>
      <c r="F584" s="415"/>
      <c r="G584" s="224"/>
      <c r="H584" s="224"/>
      <c r="I584" s="224"/>
      <c r="J584" s="10"/>
      <c r="K584" s="416"/>
      <c r="L584" s="416"/>
      <c r="M584" s="416"/>
      <c r="N584" s="417"/>
    </row>
    <row r="585" ht="15.75" customHeight="1">
      <c r="A585" s="401"/>
      <c r="B585" s="224"/>
      <c r="C585" s="224"/>
      <c r="D585" s="402"/>
      <c r="E585" s="415"/>
      <c r="F585" s="415"/>
      <c r="G585" s="224"/>
      <c r="H585" s="224"/>
      <c r="I585" s="224"/>
      <c r="J585" s="10"/>
      <c r="K585" s="416"/>
      <c r="L585" s="416"/>
      <c r="M585" s="416"/>
      <c r="N585" s="417"/>
    </row>
    <row r="586" ht="15.75" customHeight="1">
      <c r="A586" s="401"/>
      <c r="B586" s="224"/>
      <c r="C586" s="224"/>
      <c r="D586" s="402"/>
      <c r="E586" s="415"/>
      <c r="F586" s="415"/>
      <c r="G586" s="224"/>
      <c r="H586" s="224"/>
      <c r="I586" s="224"/>
      <c r="J586" s="10"/>
      <c r="K586" s="416"/>
      <c r="L586" s="416"/>
      <c r="M586" s="416"/>
      <c r="N586" s="417"/>
    </row>
    <row r="587" ht="15.75" customHeight="1">
      <c r="A587" s="401"/>
      <c r="B587" s="224"/>
      <c r="C587" s="224"/>
      <c r="D587" s="402"/>
      <c r="E587" s="415"/>
      <c r="F587" s="415"/>
      <c r="G587" s="224"/>
      <c r="H587" s="224"/>
      <c r="I587" s="224"/>
      <c r="J587" s="10"/>
      <c r="K587" s="416"/>
      <c r="L587" s="416"/>
      <c r="M587" s="416"/>
      <c r="N587" s="417"/>
    </row>
    <row r="588" ht="15.75" customHeight="1">
      <c r="A588" s="401"/>
      <c r="B588" s="224"/>
      <c r="C588" s="224"/>
      <c r="D588" s="402"/>
      <c r="E588" s="415"/>
      <c r="F588" s="415"/>
      <c r="G588" s="224"/>
      <c r="H588" s="224"/>
      <c r="I588" s="224"/>
      <c r="J588" s="10"/>
      <c r="K588" s="416"/>
      <c r="L588" s="416"/>
      <c r="M588" s="416"/>
      <c r="N588" s="417"/>
    </row>
    <row r="589" ht="15.75" customHeight="1">
      <c r="A589" s="401"/>
      <c r="B589" s="224"/>
      <c r="C589" s="224"/>
      <c r="D589" s="402"/>
      <c r="E589" s="415"/>
      <c r="F589" s="415"/>
      <c r="G589" s="224"/>
      <c r="H589" s="224"/>
      <c r="I589" s="224"/>
      <c r="J589" s="10"/>
      <c r="K589" s="416"/>
      <c r="L589" s="416"/>
      <c r="M589" s="416"/>
      <c r="N589" s="417"/>
    </row>
    <row r="590" ht="15.75" customHeight="1">
      <c r="A590" s="401"/>
      <c r="B590" s="224"/>
      <c r="C590" s="224"/>
      <c r="D590" s="402"/>
      <c r="E590" s="415"/>
      <c r="F590" s="415"/>
      <c r="G590" s="224"/>
      <c r="H590" s="224"/>
      <c r="I590" s="224"/>
      <c r="J590" s="10"/>
      <c r="K590" s="416"/>
      <c r="L590" s="416"/>
      <c r="M590" s="416"/>
      <c r="N590" s="417"/>
    </row>
    <row r="591" ht="15.75" customHeight="1">
      <c r="A591" s="401"/>
      <c r="B591" s="224"/>
      <c r="C591" s="224"/>
      <c r="D591" s="402"/>
      <c r="E591" s="415"/>
      <c r="F591" s="415"/>
      <c r="G591" s="224"/>
      <c r="H591" s="224"/>
      <c r="I591" s="224"/>
      <c r="J591" s="10"/>
      <c r="K591" s="416"/>
      <c r="L591" s="416"/>
      <c r="M591" s="416"/>
      <c r="N591" s="417"/>
    </row>
    <row r="592" ht="15.75" customHeight="1">
      <c r="A592" s="401"/>
      <c r="B592" s="224"/>
      <c r="C592" s="224"/>
      <c r="D592" s="402"/>
      <c r="E592" s="415"/>
      <c r="F592" s="415"/>
      <c r="G592" s="224"/>
      <c r="H592" s="224"/>
      <c r="I592" s="224"/>
      <c r="J592" s="10"/>
      <c r="K592" s="416"/>
      <c r="L592" s="416"/>
      <c r="M592" s="416"/>
      <c r="N592" s="417"/>
    </row>
    <row r="593" ht="15.75" customHeight="1">
      <c r="A593" s="401"/>
      <c r="B593" s="224"/>
      <c r="C593" s="224"/>
      <c r="D593" s="402"/>
      <c r="E593" s="415"/>
      <c r="F593" s="415"/>
      <c r="G593" s="224"/>
      <c r="H593" s="224"/>
      <c r="I593" s="224"/>
      <c r="J593" s="10"/>
      <c r="K593" s="416"/>
      <c r="L593" s="416"/>
      <c r="M593" s="416"/>
      <c r="N593" s="417"/>
    </row>
    <row r="594" ht="15.75" customHeight="1">
      <c r="A594" s="401"/>
      <c r="B594" s="224"/>
      <c r="C594" s="224"/>
      <c r="D594" s="402"/>
      <c r="E594" s="415"/>
      <c r="F594" s="415"/>
      <c r="G594" s="224"/>
      <c r="H594" s="224"/>
      <c r="I594" s="224"/>
      <c r="J594" s="10"/>
      <c r="K594" s="416"/>
      <c r="L594" s="416"/>
      <c r="M594" s="416"/>
      <c r="N594" s="417"/>
    </row>
    <row r="595" ht="15.75" customHeight="1">
      <c r="A595" s="401"/>
      <c r="B595" s="224"/>
      <c r="C595" s="224"/>
      <c r="D595" s="402"/>
      <c r="E595" s="415"/>
      <c r="F595" s="415"/>
      <c r="G595" s="224"/>
      <c r="H595" s="224"/>
      <c r="I595" s="224"/>
      <c r="J595" s="10"/>
      <c r="K595" s="416"/>
      <c r="L595" s="416"/>
      <c r="M595" s="416"/>
      <c r="N595" s="417"/>
    </row>
    <row r="596" ht="15.75" customHeight="1">
      <c r="A596" s="401"/>
      <c r="B596" s="224"/>
      <c r="C596" s="224"/>
      <c r="D596" s="402"/>
      <c r="E596" s="415"/>
      <c r="F596" s="415"/>
      <c r="G596" s="224"/>
      <c r="H596" s="224"/>
      <c r="I596" s="224"/>
      <c r="J596" s="10"/>
      <c r="K596" s="416"/>
      <c r="L596" s="416"/>
      <c r="M596" s="416"/>
      <c r="N596" s="417"/>
    </row>
    <row r="597" ht="15.75" customHeight="1">
      <c r="A597" s="401"/>
      <c r="B597" s="224"/>
      <c r="C597" s="224"/>
      <c r="D597" s="402"/>
      <c r="E597" s="415"/>
      <c r="F597" s="415"/>
      <c r="G597" s="224"/>
      <c r="H597" s="224"/>
      <c r="I597" s="224"/>
      <c r="J597" s="10"/>
      <c r="K597" s="416"/>
      <c r="L597" s="416"/>
      <c r="M597" s="416"/>
      <c r="N597" s="417"/>
    </row>
    <row r="598" ht="15.75" customHeight="1">
      <c r="A598" s="401"/>
      <c r="B598" s="224"/>
      <c r="C598" s="224"/>
      <c r="D598" s="402"/>
      <c r="E598" s="415"/>
      <c r="F598" s="415"/>
      <c r="G598" s="224"/>
      <c r="H598" s="224"/>
      <c r="I598" s="224"/>
      <c r="J598" s="10"/>
      <c r="K598" s="416"/>
      <c r="L598" s="416"/>
      <c r="M598" s="416"/>
      <c r="N598" s="417"/>
    </row>
    <row r="599" ht="15.75" customHeight="1">
      <c r="A599" s="401"/>
      <c r="B599" s="224"/>
      <c r="C599" s="224"/>
      <c r="D599" s="402"/>
      <c r="E599" s="415"/>
      <c r="F599" s="415"/>
      <c r="G599" s="224"/>
      <c r="H599" s="224"/>
      <c r="I599" s="224"/>
      <c r="J599" s="10"/>
      <c r="K599" s="416"/>
      <c r="L599" s="416"/>
      <c r="M599" s="416"/>
      <c r="N599" s="417"/>
    </row>
    <row r="600" ht="15.75" customHeight="1">
      <c r="A600" s="401"/>
      <c r="B600" s="224"/>
      <c r="C600" s="224"/>
      <c r="D600" s="402"/>
      <c r="E600" s="415"/>
      <c r="F600" s="415"/>
      <c r="G600" s="224"/>
      <c r="H600" s="224"/>
      <c r="I600" s="224"/>
      <c r="J600" s="10"/>
      <c r="K600" s="416"/>
      <c r="L600" s="416"/>
      <c r="M600" s="416"/>
      <c r="N600" s="417"/>
    </row>
    <row r="601" ht="15.75" customHeight="1">
      <c r="A601" s="401"/>
      <c r="B601" s="224"/>
      <c r="C601" s="224"/>
      <c r="D601" s="402"/>
      <c r="E601" s="415"/>
      <c r="F601" s="415"/>
      <c r="G601" s="224"/>
      <c r="H601" s="224"/>
      <c r="I601" s="224"/>
      <c r="J601" s="10"/>
      <c r="K601" s="416"/>
      <c r="L601" s="416"/>
      <c r="M601" s="416"/>
      <c r="N601" s="417"/>
    </row>
    <row r="602" ht="15.75" customHeight="1">
      <c r="A602" s="401"/>
      <c r="B602" s="224"/>
      <c r="C602" s="224"/>
      <c r="D602" s="402"/>
      <c r="E602" s="415"/>
      <c r="F602" s="415"/>
      <c r="G602" s="224"/>
      <c r="H602" s="224"/>
      <c r="I602" s="224"/>
      <c r="J602" s="10"/>
      <c r="K602" s="416"/>
      <c r="L602" s="416"/>
      <c r="M602" s="416"/>
      <c r="N602" s="417"/>
    </row>
    <row r="603" ht="15.75" customHeight="1">
      <c r="A603" s="401"/>
      <c r="B603" s="224"/>
      <c r="C603" s="224"/>
      <c r="D603" s="402"/>
      <c r="E603" s="415"/>
      <c r="F603" s="415"/>
      <c r="G603" s="224"/>
      <c r="H603" s="224"/>
      <c r="I603" s="224"/>
      <c r="J603" s="10"/>
      <c r="K603" s="416"/>
      <c r="L603" s="416"/>
      <c r="M603" s="416"/>
      <c r="N603" s="417"/>
    </row>
    <row r="604" ht="15.75" customHeight="1">
      <c r="A604" s="401"/>
      <c r="B604" s="224"/>
      <c r="C604" s="224"/>
      <c r="D604" s="402"/>
      <c r="E604" s="415"/>
      <c r="F604" s="415"/>
      <c r="G604" s="224"/>
      <c r="H604" s="224"/>
      <c r="I604" s="224"/>
      <c r="J604" s="10"/>
      <c r="K604" s="416"/>
      <c r="L604" s="416"/>
      <c r="M604" s="416"/>
      <c r="N604" s="417"/>
    </row>
    <row r="605" ht="15.75" customHeight="1">
      <c r="A605" s="401"/>
      <c r="B605" s="224"/>
      <c r="C605" s="224"/>
      <c r="D605" s="402"/>
      <c r="E605" s="415"/>
      <c r="F605" s="415"/>
      <c r="G605" s="224"/>
      <c r="H605" s="224"/>
      <c r="I605" s="224"/>
      <c r="J605" s="10"/>
      <c r="K605" s="416"/>
      <c r="L605" s="416"/>
      <c r="M605" s="416"/>
      <c r="N605" s="417"/>
    </row>
    <row r="606" ht="15.75" customHeight="1">
      <c r="A606" s="401"/>
      <c r="B606" s="224"/>
      <c r="C606" s="224"/>
      <c r="D606" s="402"/>
      <c r="E606" s="415"/>
      <c r="F606" s="415"/>
      <c r="G606" s="224"/>
      <c r="H606" s="224"/>
      <c r="I606" s="224"/>
      <c r="J606" s="10"/>
      <c r="K606" s="416"/>
      <c r="L606" s="416"/>
      <c r="M606" s="416"/>
      <c r="N606" s="417"/>
    </row>
    <row r="607" ht="15.75" customHeight="1">
      <c r="A607" s="401"/>
      <c r="B607" s="224"/>
      <c r="C607" s="224"/>
      <c r="D607" s="402"/>
      <c r="E607" s="415"/>
      <c r="F607" s="415"/>
      <c r="G607" s="224"/>
      <c r="H607" s="224"/>
      <c r="I607" s="224"/>
      <c r="J607" s="10"/>
      <c r="K607" s="416"/>
      <c r="L607" s="416"/>
      <c r="M607" s="416"/>
      <c r="N607" s="417"/>
    </row>
    <row r="608" ht="15.75" customHeight="1">
      <c r="A608" s="401"/>
      <c r="B608" s="224"/>
      <c r="C608" s="224"/>
      <c r="D608" s="402"/>
      <c r="E608" s="415"/>
      <c r="F608" s="415"/>
      <c r="G608" s="224"/>
      <c r="H608" s="224"/>
      <c r="I608" s="224"/>
      <c r="J608" s="10"/>
      <c r="K608" s="416"/>
      <c r="L608" s="416"/>
      <c r="M608" s="416"/>
      <c r="N608" s="417"/>
    </row>
    <row r="609" ht="15.75" customHeight="1">
      <c r="A609" s="401"/>
      <c r="B609" s="224"/>
      <c r="C609" s="224"/>
      <c r="D609" s="402"/>
      <c r="E609" s="415"/>
      <c r="F609" s="415"/>
      <c r="G609" s="224"/>
      <c r="H609" s="224"/>
      <c r="I609" s="224"/>
      <c r="J609" s="10"/>
      <c r="K609" s="416"/>
      <c r="L609" s="416"/>
      <c r="M609" s="416"/>
      <c r="N609" s="417"/>
    </row>
    <row r="610" ht="15.75" customHeight="1">
      <c r="A610" s="401"/>
      <c r="B610" s="224"/>
      <c r="C610" s="224"/>
      <c r="D610" s="402"/>
      <c r="E610" s="415"/>
      <c r="F610" s="415"/>
      <c r="G610" s="224"/>
      <c r="H610" s="224"/>
      <c r="I610" s="224"/>
      <c r="J610" s="10"/>
      <c r="K610" s="416"/>
      <c r="L610" s="416"/>
      <c r="M610" s="416"/>
      <c r="N610" s="417"/>
    </row>
    <row r="611" ht="15.75" customHeight="1">
      <c r="A611" s="401"/>
      <c r="B611" s="224"/>
      <c r="C611" s="224"/>
      <c r="D611" s="402"/>
      <c r="E611" s="415"/>
      <c r="F611" s="415"/>
      <c r="G611" s="224"/>
      <c r="H611" s="224"/>
      <c r="I611" s="224"/>
      <c r="J611" s="10"/>
      <c r="K611" s="416"/>
      <c r="L611" s="416"/>
      <c r="M611" s="416"/>
      <c r="N611" s="417"/>
    </row>
    <row r="612" ht="15.75" customHeight="1">
      <c r="A612" s="401"/>
      <c r="B612" s="224"/>
      <c r="C612" s="224"/>
      <c r="D612" s="402"/>
      <c r="E612" s="415"/>
      <c r="F612" s="415"/>
      <c r="G612" s="224"/>
      <c r="H612" s="224"/>
      <c r="I612" s="224"/>
      <c r="J612" s="10"/>
      <c r="K612" s="416"/>
      <c r="L612" s="416"/>
      <c r="M612" s="416"/>
      <c r="N612" s="417"/>
    </row>
    <row r="613" ht="15.75" customHeight="1">
      <c r="A613" s="401"/>
      <c r="B613" s="224"/>
      <c r="C613" s="224"/>
      <c r="D613" s="402"/>
      <c r="E613" s="415"/>
      <c r="F613" s="415"/>
      <c r="G613" s="224"/>
      <c r="H613" s="224"/>
      <c r="I613" s="224"/>
      <c r="J613" s="10"/>
      <c r="K613" s="416"/>
      <c r="L613" s="416"/>
      <c r="M613" s="416"/>
      <c r="N613" s="417"/>
    </row>
    <row r="614" ht="15.75" customHeight="1">
      <c r="A614" s="401"/>
      <c r="B614" s="224"/>
      <c r="C614" s="224"/>
      <c r="D614" s="402"/>
      <c r="E614" s="415"/>
      <c r="F614" s="415"/>
      <c r="G614" s="224"/>
      <c r="H614" s="224"/>
      <c r="I614" s="224"/>
      <c r="J614" s="10"/>
      <c r="K614" s="416"/>
      <c r="L614" s="416"/>
      <c r="M614" s="416"/>
      <c r="N614" s="417"/>
    </row>
    <row r="615" ht="15.75" customHeight="1">
      <c r="A615" s="401"/>
      <c r="B615" s="224"/>
      <c r="C615" s="224"/>
      <c r="D615" s="402"/>
      <c r="E615" s="415"/>
      <c r="F615" s="415"/>
      <c r="G615" s="224"/>
      <c r="H615" s="224"/>
      <c r="I615" s="224"/>
      <c r="J615" s="10"/>
      <c r="K615" s="416"/>
      <c r="L615" s="416"/>
      <c r="M615" s="416"/>
      <c r="N615" s="417"/>
    </row>
    <row r="616" ht="15.75" customHeight="1">
      <c r="A616" s="401"/>
      <c r="B616" s="224"/>
      <c r="C616" s="224"/>
      <c r="D616" s="402"/>
      <c r="E616" s="415"/>
      <c r="F616" s="415"/>
      <c r="G616" s="224"/>
      <c r="H616" s="224"/>
      <c r="I616" s="224"/>
      <c r="J616" s="10"/>
      <c r="K616" s="416"/>
      <c r="L616" s="416"/>
      <c r="M616" s="416"/>
      <c r="N616" s="417"/>
    </row>
    <row r="617" ht="15.75" customHeight="1">
      <c r="A617" s="401"/>
      <c r="B617" s="224"/>
      <c r="C617" s="224"/>
      <c r="D617" s="402"/>
      <c r="E617" s="415"/>
      <c r="F617" s="415"/>
      <c r="G617" s="224"/>
      <c r="H617" s="224"/>
      <c r="I617" s="224"/>
      <c r="J617" s="10"/>
      <c r="K617" s="416"/>
      <c r="L617" s="416"/>
      <c r="M617" s="416"/>
      <c r="N617" s="417"/>
    </row>
    <row r="618" ht="15.75" customHeight="1">
      <c r="A618" s="401"/>
      <c r="B618" s="224"/>
      <c r="C618" s="224"/>
      <c r="D618" s="402"/>
      <c r="E618" s="415"/>
      <c r="F618" s="415"/>
      <c r="G618" s="224"/>
      <c r="H618" s="224"/>
      <c r="I618" s="224"/>
      <c r="J618" s="10"/>
      <c r="K618" s="416"/>
      <c r="L618" s="416"/>
      <c r="M618" s="416"/>
      <c r="N618" s="417"/>
    </row>
    <row r="619" ht="15.75" customHeight="1">
      <c r="A619" s="401"/>
      <c r="B619" s="224"/>
      <c r="C619" s="224"/>
      <c r="D619" s="402"/>
      <c r="E619" s="415"/>
      <c r="F619" s="415"/>
      <c r="G619" s="224"/>
      <c r="H619" s="224"/>
      <c r="I619" s="224"/>
      <c r="J619" s="10"/>
      <c r="K619" s="416"/>
      <c r="L619" s="416"/>
      <c r="M619" s="416"/>
      <c r="N619" s="417"/>
    </row>
    <row r="620" ht="15.75" customHeight="1">
      <c r="A620" s="401"/>
      <c r="B620" s="224"/>
      <c r="C620" s="224"/>
      <c r="D620" s="402"/>
      <c r="E620" s="415"/>
      <c r="F620" s="415"/>
      <c r="G620" s="224"/>
      <c r="H620" s="224"/>
      <c r="I620" s="224"/>
      <c r="J620" s="10"/>
      <c r="K620" s="416"/>
      <c r="L620" s="416"/>
      <c r="M620" s="416"/>
      <c r="N620" s="417"/>
    </row>
    <row r="621" ht="15.75" customHeight="1">
      <c r="A621" s="401"/>
      <c r="B621" s="224"/>
      <c r="C621" s="224"/>
      <c r="D621" s="402"/>
      <c r="E621" s="415"/>
      <c r="F621" s="415"/>
      <c r="G621" s="224"/>
      <c r="H621" s="224"/>
      <c r="I621" s="224"/>
      <c r="J621" s="10"/>
      <c r="K621" s="416"/>
      <c r="L621" s="416"/>
      <c r="M621" s="416"/>
      <c r="N621" s="417"/>
    </row>
    <row r="622" ht="15.75" customHeight="1">
      <c r="A622" s="401"/>
      <c r="B622" s="224"/>
      <c r="C622" s="224"/>
      <c r="D622" s="402"/>
      <c r="E622" s="415"/>
      <c r="F622" s="415"/>
      <c r="G622" s="224"/>
      <c r="H622" s="224"/>
      <c r="I622" s="224"/>
      <c r="J622" s="10"/>
      <c r="K622" s="416"/>
      <c r="L622" s="416"/>
      <c r="M622" s="416"/>
      <c r="N622" s="417"/>
    </row>
    <row r="623" ht="15.75" customHeight="1">
      <c r="A623" s="401"/>
      <c r="B623" s="224"/>
      <c r="C623" s="224"/>
      <c r="D623" s="402"/>
      <c r="E623" s="415"/>
      <c r="F623" s="415"/>
      <c r="G623" s="224"/>
      <c r="H623" s="224"/>
      <c r="I623" s="224"/>
      <c r="J623" s="10"/>
      <c r="K623" s="416"/>
      <c r="L623" s="416"/>
      <c r="M623" s="416"/>
      <c r="N623" s="417"/>
    </row>
    <row r="624" ht="15.75" customHeight="1">
      <c r="A624" s="401"/>
      <c r="B624" s="224"/>
      <c r="C624" s="224"/>
      <c r="D624" s="402"/>
      <c r="E624" s="415"/>
      <c r="F624" s="415"/>
      <c r="G624" s="224"/>
      <c r="H624" s="224"/>
      <c r="I624" s="224"/>
      <c r="J624" s="10"/>
      <c r="K624" s="416"/>
      <c r="L624" s="416"/>
      <c r="M624" s="416"/>
      <c r="N624" s="417"/>
    </row>
    <row r="625" ht="15.75" customHeight="1">
      <c r="A625" s="401"/>
      <c r="B625" s="224"/>
      <c r="C625" s="224"/>
      <c r="D625" s="402"/>
      <c r="E625" s="415"/>
      <c r="F625" s="415"/>
      <c r="G625" s="224"/>
      <c r="H625" s="224"/>
      <c r="I625" s="224"/>
      <c r="J625" s="10"/>
      <c r="K625" s="416"/>
      <c r="L625" s="416"/>
      <c r="M625" s="416"/>
      <c r="N625" s="417"/>
    </row>
    <row r="626" ht="15.75" customHeight="1">
      <c r="A626" s="401"/>
      <c r="B626" s="224"/>
      <c r="C626" s="224"/>
      <c r="D626" s="402"/>
      <c r="E626" s="415"/>
      <c r="F626" s="415"/>
      <c r="G626" s="224"/>
      <c r="H626" s="224"/>
      <c r="I626" s="224"/>
      <c r="J626" s="10"/>
      <c r="K626" s="416"/>
      <c r="L626" s="416"/>
      <c r="M626" s="416"/>
      <c r="N626" s="417"/>
    </row>
    <row r="627" ht="15.75" customHeight="1">
      <c r="A627" s="401"/>
      <c r="B627" s="224"/>
      <c r="C627" s="224"/>
      <c r="D627" s="402"/>
      <c r="E627" s="415"/>
      <c r="F627" s="415"/>
      <c r="G627" s="224"/>
      <c r="H627" s="224"/>
      <c r="I627" s="224"/>
      <c r="J627" s="10"/>
      <c r="K627" s="416"/>
      <c r="L627" s="416"/>
      <c r="M627" s="416"/>
      <c r="N627" s="417"/>
    </row>
    <row r="628" ht="15.75" customHeight="1">
      <c r="A628" s="401"/>
      <c r="B628" s="224"/>
      <c r="C628" s="224"/>
      <c r="D628" s="402"/>
      <c r="E628" s="415"/>
      <c r="F628" s="415"/>
      <c r="G628" s="224"/>
      <c r="H628" s="224"/>
      <c r="I628" s="224"/>
      <c r="J628" s="10"/>
      <c r="K628" s="416"/>
      <c r="L628" s="416"/>
      <c r="M628" s="416"/>
      <c r="N628" s="417"/>
    </row>
    <row r="629" ht="15.75" customHeight="1">
      <c r="A629" s="401"/>
      <c r="B629" s="224"/>
      <c r="C629" s="224"/>
      <c r="D629" s="402"/>
      <c r="E629" s="415"/>
      <c r="F629" s="415"/>
      <c r="G629" s="224"/>
      <c r="H629" s="224"/>
      <c r="I629" s="224"/>
      <c r="J629" s="10"/>
      <c r="K629" s="416"/>
      <c r="L629" s="416"/>
      <c r="M629" s="416"/>
      <c r="N629" s="417"/>
    </row>
    <row r="630" ht="15.75" customHeight="1">
      <c r="A630" s="401"/>
      <c r="B630" s="224"/>
      <c r="C630" s="224"/>
      <c r="D630" s="402"/>
      <c r="E630" s="415"/>
      <c r="F630" s="415"/>
      <c r="G630" s="224"/>
      <c r="H630" s="224"/>
      <c r="I630" s="224"/>
      <c r="J630" s="10"/>
      <c r="K630" s="416"/>
      <c r="L630" s="416"/>
      <c r="M630" s="416"/>
      <c r="N630" s="417"/>
    </row>
    <row r="631" ht="15.75" customHeight="1">
      <c r="A631" s="401"/>
      <c r="B631" s="224"/>
      <c r="C631" s="224"/>
      <c r="D631" s="402"/>
      <c r="E631" s="415"/>
      <c r="F631" s="415"/>
      <c r="G631" s="224"/>
      <c r="H631" s="224"/>
      <c r="I631" s="224"/>
      <c r="J631" s="10"/>
      <c r="K631" s="416"/>
      <c r="L631" s="416"/>
      <c r="M631" s="416"/>
      <c r="N631" s="417"/>
    </row>
    <row r="632" ht="15.75" customHeight="1">
      <c r="A632" s="401"/>
      <c r="B632" s="224"/>
      <c r="C632" s="224"/>
      <c r="D632" s="402"/>
      <c r="E632" s="415"/>
      <c r="F632" s="415"/>
      <c r="G632" s="224"/>
      <c r="H632" s="224"/>
      <c r="I632" s="224"/>
      <c r="J632" s="10"/>
      <c r="K632" s="416"/>
      <c r="L632" s="416"/>
      <c r="M632" s="416"/>
      <c r="N632" s="417"/>
    </row>
    <row r="633" ht="15.75" customHeight="1">
      <c r="A633" s="401"/>
      <c r="B633" s="224"/>
      <c r="C633" s="224"/>
      <c r="D633" s="402"/>
      <c r="E633" s="415"/>
      <c r="F633" s="415"/>
      <c r="G633" s="224"/>
      <c r="H633" s="224"/>
      <c r="I633" s="224"/>
      <c r="J633" s="10"/>
      <c r="K633" s="416"/>
      <c r="L633" s="416"/>
      <c r="M633" s="416"/>
      <c r="N633" s="417"/>
    </row>
    <row r="634" ht="15.75" customHeight="1">
      <c r="A634" s="401"/>
      <c r="B634" s="224"/>
      <c r="C634" s="224"/>
      <c r="D634" s="402"/>
      <c r="E634" s="415"/>
      <c r="F634" s="415"/>
      <c r="G634" s="224"/>
      <c r="H634" s="224"/>
      <c r="I634" s="224"/>
      <c r="J634" s="10"/>
      <c r="K634" s="416"/>
      <c r="L634" s="416"/>
      <c r="M634" s="416"/>
      <c r="N634" s="417"/>
    </row>
    <row r="635" ht="15.75" customHeight="1">
      <c r="A635" s="401"/>
      <c r="B635" s="224"/>
      <c r="C635" s="224"/>
      <c r="D635" s="402"/>
      <c r="E635" s="415"/>
      <c r="F635" s="415"/>
      <c r="G635" s="224"/>
      <c r="H635" s="224"/>
      <c r="I635" s="224"/>
      <c r="J635" s="10"/>
      <c r="K635" s="416"/>
      <c r="L635" s="416"/>
      <c r="M635" s="416"/>
      <c r="N635" s="417"/>
    </row>
    <row r="636" ht="15.75" customHeight="1">
      <c r="A636" s="401"/>
      <c r="B636" s="224"/>
      <c r="C636" s="224"/>
      <c r="D636" s="402"/>
      <c r="E636" s="415"/>
      <c r="F636" s="415"/>
      <c r="G636" s="224"/>
      <c r="H636" s="224"/>
      <c r="I636" s="224"/>
      <c r="J636" s="10"/>
      <c r="K636" s="416"/>
      <c r="L636" s="416"/>
      <c r="M636" s="416"/>
      <c r="N636" s="417"/>
    </row>
    <row r="637" ht="15.75" customHeight="1">
      <c r="A637" s="401"/>
      <c r="B637" s="224"/>
      <c r="C637" s="224"/>
      <c r="D637" s="402"/>
      <c r="E637" s="415"/>
      <c r="F637" s="415"/>
      <c r="G637" s="224"/>
      <c r="H637" s="224"/>
      <c r="I637" s="224"/>
      <c r="J637" s="10"/>
      <c r="K637" s="416"/>
      <c r="L637" s="416"/>
      <c r="M637" s="416"/>
      <c r="N637" s="417"/>
    </row>
    <row r="638" ht="15.75" customHeight="1">
      <c r="A638" s="401"/>
      <c r="B638" s="224"/>
      <c r="C638" s="224"/>
      <c r="D638" s="402"/>
      <c r="E638" s="415"/>
      <c r="F638" s="415"/>
      <c r="G638" s="224"/>
      <c r="H638" s="224"/>
      <c r="I638" s="224"/>
      <c r="J638" s="10"/>
      <c r="K638" s="416"/>
      <c r="L638" s="416"/>
      <c r="M638" s="416"/>
      <c r="N638" s="417"/>
    </row>
    <row r="639" ht="15.75" customHeight="1">
      <c r="A639" s="401"/>
      <c r="B639" s="224"/>
      <c r="C639" s="224"/>
      <c r="D639" s="402"/>
      <c r="E639" s="415"/>
      <c r="F639" s="415"/>
      <c r="G639" s="224"/>
      <c r="H639" s="224"/>
      <c r="I639" s="224"/>
      <c r="J639" s="10"/>
      <c r="K639" s="416"/>
      <c r="L639" s="416"/>
      <c r="M639" s="416"/>
      <c r="N639" s="417"/>
    </row>
    <row r="640" ht="15.75" customHeight="1">
      <c r="A640" s="401"/>
      <c r="B640" s="224"/>
      <c r="C640" s="224"/>
      <c r="D640" s="402"/>
      <c r="E640" s="415"/>
      <c r="F640" s="415"/>
      <c r="G640" s="224"/>
      <c r="H640" s="224"/>
      <c r="I640" s="224"/>
      <c r="J640" s="10"/>
      <c r="K640" s="416"/>
      <c r="L640" s="416"/>
      <c r="M640" s="416"/>
      <c r="N640" s="417"/>
    </row>
    <row r="641" ht="15.75" customHeight="1">
      <c r="A641" s="401"/>
      <c r="B641" s="224"/>
      <c r="C641" s="224"/>
      <c r="D641" s="402"/>
      <c r="E641" s="415"/>
      <c r="F641" s="415"/>
      <c r="G641" s="224"/>
      <c r="H641" s="224"/>
      <c r="I641" s="224"/>
      <c r="J641" s="10"/>
      <c r="K641" s="416"/>
      <c r="L641" s="416"/>
      <c r="M641" s="416"/>
      <c r="N641" s="417"/>
    </row>
    <row r="642" ht="15.75" customHeight="1">
      <c r="A642" s="401"/>
      <c r="B642" s="224"/>
      <c r="C642" s="224"/>
      <c r="D642" s="402"/>
      <c r="E642" s="415"/>
      <c r="F642" s="415"/>
      <c r="G642" s="224"/>
      <c r="H642" s="224"/>
      <c r="I642" s="224"/>
      <c r="J642" s="10"/>
      <c r="K642" s="416"/>
      <c r="L642" s="416"/>
      <c r="M642" s="416"/>
      <c r="N642" s="417"/>
    </row>
    <row r="643" ht="15.75" customHeight="1">
      <c r="A643" s="401"/>
      <c r="B643" s="224"/>
      <c r="C643" s="224"/>
      <c r="D643" s="402"/>
      <c r="E643" s="415"/>
      <c r="F643" s="415"/>
      <c r="G643" s="224"/>
      <c r="H643" s="224"/>
      <c r="I643" s="224"/>
      <c r="J643" s="10"/>
      <c r="K643" s="416"/>
      <c r="L643" s="416"/>
      <c r="M643" s="416"/>
      <c r="N643" s="417"/>
    </row>
    <row r="644" ht="15.75" customHeight="1">
      <c r="A644" s="401"/>
      <c r="B644" s="224"/>
      <c r="C644" s="224"/>
      <c r="D644" s="402"/>
      <c r="E644" s="415"/>
      <c r="F644" s="415"/>
      <c r="G644" s="224"/>
      <c r="H644" s="224"/>
      <c r="I644" s="224"/>
      <c r="J644" s="10"/>
      <c r="K644" s="416"/>
      <c r="L644" s="416"/>
      <c r="M644" s="416"/>
      <c r="N644" s="417"/>
    </row>
    <row r="645" ht="15.75" customHeight="1">
      <c r="A645" s="401"/>
      <c r="B645" s="224"/>
      <c r="C645" s="224"/>
      <c r="D645" s="402"/>
      <c r="E645" s="415"/>
      <c r="F645" s="415"/>
      <c r="G645" s="224"/>
      <c r="H645" s="224"/>
      <c r="I645" s="224"/>
      <c r="J645" s="10"/>
      <c r="K645" s="416"/>
      <c r="L645" s="416"/>
      <c r="M645" s="416"/>
      <c r="N645" s="417"/>
    </row>
    <row r="646" ht="15.75" customHeight="1">
      <c r="A646" s="401"/>
      <c r="B646" s="224"/>
      <c r="C646" s="224"/>
      <c r="D646" s="402"/>
      <c r="E646" s="415"/>
      <c r="F646" s="415"/>
      <c r="G646" s="224"/>
      <c r="H646" s="224"/>
      <c r="I646" s="224"/>
      <c r="J646" s="10"/>
      <c r="K646" s="416"/>
      <c r="L646" s="416"/>
      <c r="M646" s="416"/>
      <c r="N646" s="417"/>
    </row>
    <row r="647" ht="15.75" customHeight="1">
      <c r="A647" s="401"/>
      <c r="B647" s="224"/>
      <c r="C647" s="224"/>
      <c r="D647" s="402"/>
      <c r="E647" s="415"/>
      <c r="F647" s="415"/>
      <c r="G647" s="224"/>
      <c r="H647" s="224"/>
      <c r="I647" s="224"/>
      <c r="J647" s="10"/>
      <c r="K647" s="416"/>
      <c r="L647" s="416"/>
      <c r="M647" s="416"/>
      <c r="N647" s="417"/>
    </row>
    <row r="648" ht="15.75" customHeight="1">
      <c r="A648" s="401"/>
      <c r="B648" s="224"/>
      <c r="C648" s="224"/>
      <c r="D648" s="402"/>
      <c r="E648" s="415"/>
      <c r="F648" s="415"/>
      <c r="G648" s="224"/>
      <c r="H648" s="224"/>
      <c r="I648" s="224"/>
      <c r="J648" s="10"/>
      <c r="K648" s="416"/>
      <c r="L648" s="416"/>
      <c r="M648" s="416"/>
      <c r="N648" s="417"/>
    </row>
    <row r="649" ht="15.75" customHeight="1">
      <c r="A649" s="401"/>
      <c r="B649" s="224"/>
      <c r="C649" s="224"/>
      <c r="D649" s="402"/>
      <c r="E649" s="415"/>
      <c r="F649" s="415"/>
      <c r="G649" s="224"/>
      <c r="H649" s="224"/>
      <c r="I649" s="224"/>
      <c r="J649" s="10"/>
      <c r="K649" s="416"/>
      <c r="L649" s="416"/>
      <c r="M649" s="416"/>
      <c r="N649" s="417"/>
    </row>
    <row r="650" ht="15.75" customHeight="1">
      <c r="A650" s="401"/>
      <c r="B650" s="224"/>
      <c r="C650" s="224"/>
      <c r="D650" s="402"/>
      <c r="E650" s="415"/>
      <c r="F650" s="415"/>
      <c r="G650" s="224"/>
      <c r="H650" s="224"/>
      <c r="I650" s="224"/>
      <c r="J650" s="10"/>
      <c r="K650" s="416"/>
      <c r="L650" s="416"/>
      <c r="M650" s="416"/>
      <c r="N650" s="417"/>
    </row>
    <row r="651" ht="15.75" customHeight="1">
      <c r="A651" s="401"/>
      <c r="B651" s="224"/>
      <c r="C651" s="224"/>
      <c r="D651" s="402"/>
      <c r="E651" s="415"/>
      <c r="F651" s="415"/>
      <c r="G651" s="224"/>
      <c r="H651" s="224"/>
      <c r="I651" s="224"/>
      <c r="J651" s="10"/>
      <c r="K651" s="416"/>
      <c r="L651" s="416"/>
      <c r="M651" s="416"/>
      <c r="N651" s="417"/>
    </row>
    <row r="652" ht="15.75" customHeight="1">
      <c r="A652" s="401"/>
      <c r="B652" s="224"/>
      <c r="C652" s="224"/>
      <c r="D652" s="402"/>
      <c r="E652" s="415"/>
      <c r="F652" s="415"/>
      <c r="G652" s="224"/>
      <c r="H652" s="224"/>
      <c r="I652" s="224"/>
      <c r="J652" s="10"/>
      <c r="K652" s="416"/>
      <c r="L652" s="416"/>
      <c r="M652" s="416"/>
      <c r="N652" s="417"/>
    </row>
    <row r="653" ht="15.75" customHeight="1">
      <c r="A653" s="401"/>
      <c r="B653" s="224"/>
      <c r="C653" s="224"/>
      <c r="D653" s="402"/>
      <c r="E653" s="415"/>
      <c r="F653" s="415"/>
      <c r="G653" s="224"/>
      <c r="H653" s="224"/>
      <c r="I653" s="224"/>
      <c r="J653" s="10"/>
      <c r="K653" s="416"/>
      <c r="L653" s="416"/>
      <c r="M653" s="416"/>
      <c r="N653" s="417"/>
    </row>
    <row r="654" ht="15.75" customHeight="1">
      <c r="A654" s="401"/>
      <c r="B654" s="224"/>
      <c r="C654" s="224"/>
      <c r="D654" s="402"/>
      <c r="E654" s="415"/>
      <c r="F654" s="415"/>
      <c r="G654" s="224"/>
      <c r="H654" s="224"/>
      <c r="I654" s="224"/>
      <c r="J654" s="10"/>
      <c r="K654" s="416"/>
      <c r="L654" s="416"/>
      <c r="M654" s="416"/>
      <c r="N654" s="417"/>
    </row>
    <row r="655" ht="15.75" customHeight="1">
      <c r="A655" s="401"/>
      <c r="B655" s="224"/>
      <c r="C655" s="224"/>
      <c r="D655" s="402"/>
      <c r="E655" s="415"/>
      <c r="F655" s="415"/>
      <c r="G655" s="224"/>
      <c r="H655" s="224"/>
      <c r="I655" s="224"/>
      <c r="J655" s="10"/>
      <c r="K655" s="416"/>
      <c r="L655" s="416"/>
      <c r="M655" s="416"/>
      <c r="N655" s="417"/>
    </row>
    <row r="656" ht="15.75" customHeight="1">
      <c r="A656" s="401"/>
      <c r="B656" s="224"/>
      <c r="C656" s="224"/>
      <c r="D656" s="402"/>
      <c r="E656" s="415"/>
      <c r="F656" s="415"/>
      <c r="G656" s="224"/>
      <c r="H656" s="224"/>
      <c r="I656" s="224"/>
      <c r="J656" s="10"/>
      <c r="K656" s="416"/>
      <c r="L656" s="416"/>
      <c r="M656" s="416"/>
      <c r="N656" s="417"/>
    </row>
    <row r="657" ht="15.75" customHeight="1">
      <c r="A657" s="401"/>
      <c r="B657" s="224"/>
      <c r="C657" s="224"/>
      <c r="D657" s="402"/>
      <c r="E657" s="415"/>
      <c r="F657" s="415"/>
      <c r="G657" s="224"/>
      <c r="H657" s="224"/>
      <c r="I657" s="224"/>
      <c r="J657" s="10"/>
      <c r="K657" s="416"/>
      <c r="L657" s="416"/>
      <c r="M657" s="416"/>
      <c r="N657" s="417"/>
    </row>
    <row r="658" ht="15.75" customHeight="1">
      <c r="A658" s="401"/>
      <c r="B658" s="224"/>
      <c r="C658" s="224"/>
      <c r="D658" s="402"/>
      <c r="E658" s="415"/>
      <c r="F658" s="415"/>
      <c r="G658" s="224"/>
      <c r="H658" s="224"/>
      <c r="I658" s="224"/>
      <c r="J658" s="10"/>
      <c r="K658" s="416"/>
      <c r="L658" s="416"/>
      <c r="M658" s="416"/>
      <c r="N658" s="417"/>
    </row>
    <row r="659" ht="15.75" customHeight="1">
      <c r="A659" s="401"/>
      <c r="B659" s="224"/>
      <c r="C659" s="224"/>
      <c r="D659" s="402"/>
      <c r="E659" s="415"/>
      <c r="F659" s="415"/>
      <c r="G659" s="224"/>
      <c r="H659" s="224"/>
      <c r="I659" s="224"/>
      <c r="J659" s="10"/>
      <c r="K659" s="416"/>
      <c r="L659" s="416"/>
      <c r="M659" s="416"/>
      <c r="N659" s="417"/>
    </row>
    <row r="660" ht="15.75" customHeight="1">
      <c r="A660" s="401"/>
      <c r="B660" s="224"/>
      <c r="C660" s="224"/>
      <c r="D660" s="402"/>
      <c r="E660" s="415"/>
      <c r="F660" s="415"/>
      <c r="G660" s="224"/>
      <c r="H660" s="224"/>
      <c r="I660" s="224"/>
      <c r="J660" s="10"/>
      <c r="K660" s="416"/>
      <c r="L660" s="416"/>
      <c r="M660" s="416"/>
      <c r="N660" s="417"/>
    </row>
    <row r="661" ht="15.75" customHeight="1">
      <c r="A661" s="401"/>
      <c r="B661" s="224"/>
      <c r="C661" s="224"/>
      <c r="D661" s="402"/>
      <c r="E661" s="415"/>
      <c r="F661" s="415"/>
      <c r="G661" s="224"/>
      <c r="H661" s="224"/>
      <c r="I661" s="224"/>
      <c r="J661" s="10"/>
      <c r="K661" s="416"/>
      <c r="L661" s="416"/>
      <c r="M661" s="416"/>
      <c r="N661" s="417"/>
    </row>
    <row r="662" ht="15.75" customHeight="1">
      <c r="A662" s="401"/>
      <c r="B662" s="224"/>
      <c r="C662" s="224"/>
      <c r="D662" s="402"/>
      <c r="E662" s="415"/>
      <c r="F662" s="415"/>
      <c r="G662" s="224"/>
      <c r="H662" s="224"/>
      <c r="I662" s="224"/>
      <c r="J662" s="10"/>
      <c r="K662" s="416"/>
      <c r="L662" s="416"/>
      <c r="M662" s="416"/>
      <c r="N662" s="417"/>
    </row>
    <row r="663" ht="15.75" customHeight="1">
      <c r="A663" s="401"/>
      <c r="B663" s="224"/>
      <c r="C663" s="224"/>
      <c r="D663" s="402"/>
      <c r="E663" s="415"/>
      <c r="F663" s="415"/>
      <c r="G663" s="224"/>
      <c r="H663" s="224"/>
      <c r="I663" s="224"/>
      <c r="J663" s="10"/>
      <c r="K663" s="416"/>
      <c r="L663" s="416"/>
      <c r="M663" s="416"/>
      <c r="N663" s="417"/>
    </row>
    <row r="664" ht="15.75" customHeight="1">
      <c r="A664" s="401"/>
      <c r="B664" s="224"/>
      <c r="C664" s="224"/>
      <c r="D664" s="402"/>
      <c r="E664" s="415"/>
      <c r="F664" s="415"/>
      <c r="G664" s="224"/>
      <c r="H664" s="224"/>
      <c r="I664" s="224"/>
      <c r="J664" s="10"/>
      <c r="K664" s="416"/>
      <c r="L664" s="416"/>
      <c r="M664" s="416"/>
      <c r="N664" s="417"/>
    </row>
    <row r="665" ht="15.75" customHeight="1">
      <c r="A665" s="401"/>
      <c r="B665" s="224"/>
      <c r="C665" s="224"/>
      <c r="D665" s="402"/>
      <c r="E665" s="415"/>
      <c r="F665" s="415"/>
      <c r="G665" s="224"/>
      <c r="H665" s="224"/>
      <c r="I665" s="224"/>
      <c r="J665" s="10"/>
      <c r="K665" s="416"/>
      <c r="L665" s="416"/>
      <c r="M665" s="416"/>
      <c r="N665" s="417"/>
    </row>
    <row r="666" ht="15.75" customHeight="1">
      <c r="A666" s="401"/>
      <c r="B666" s="224"/>
      <c r="C666" s="224"/>
      <c r="D666" s="402"/>
      <c r="E666" s="415"/>
      <c r="F666" s="415"/>
      <c r="G666" s="224"/>
      <c r="H666" s="224"/>
      <c r="I666" s="224"/>
      <c r="J666" s="10"/>
      <c r="K666" s="416"/>
      <c r="L666" s="416"/>
      <c r="M666" s="416"/>
      <c r="N666" s="417"/>
    </row>
    <row r="667" ht="15.75" customHeight="1">
      <c r="A667" s="401"/>
      <c r="B667" s="224"/>
      <c r="C667" s="224"/>
      <c r="D667" s="402"/>
      <c r="E667" s="415"/>
      <c r="F667" s="415"/>
      <c r="G667" s="224"/>
      <c r="H667" s="224"/>
      <c r="I667" s="224"/>
      <c r="J667" s="10"/>
      <c r="K667" s="416"/>
      <c r="L667" s="416"/>
      <c r="M667" s="416"/>
      <c r="N667" s="417"/>
    </row>
    <row r="668" ht="15.75" customHeight="1">
      <c r="A668" s="401"/>
      <c r="B668" s="224"/>
      <c r="C668" s="224"/>
      <c r="D668" s="402"/>
      <c r="E668" s="415"/>
      <c r="F668" s="415"/>
      <c r="G668" s="224"/>
      <c r="H668" s="224"/>
      <c r="I668" s="224"/>
      <c r="J668" s="10"/>
      <c r="K668" s="416"/>
      <c r="L668" s="416"/>
      <c r="M668" s="416"/>
      <c r="N668" s="417"/>
    </row>
    <row r="669" ht="15.75" customHeight="1">
      <c r="A669" s="401"/>
      <c r="B669" s="224"/>
      <c r="C669" s="224"/>
      <c r="D669" s="402"/>
      <c r="E669" s="415"/>
      <c r="F669" s="415"/>
      <c r="G669" s="224"/>
      <c r="H669" s="224"/>
      <c r="I669" s="224"/>
      <c r="J669" s="10"/>
      <c r="K669" s="416"/>
      <c r="L669" s="416"/>
      <c r="M669" s="416"/>
      <c r="N669" s="417"/>
    </row>
    <row r="670" ht="15.75" customHeight="1">
      <c r="A670" s="401"/>
      <c r="B670" s="224"/>
      <c r="C670" s="224"/>
      <c r="D670" s="402"/>
      <c r="E670" s="415"/>
      <c r="F670" s="415"/>
      <c r="G670" s="224"/>
      <c r="H670" s="224"/>
      <c r="I670" s="224"/>
      <c r="J670" s="10"/>
      <c r="K670" s="416"/>
      <c r="L670" s="416"/>
      <c r="M670" s="416"/>
      <c r="N670" s="417"/>
    </row>
    <row r="671" ht="15.75" customHeight="1">
      <c r="A671" s="401"/>
      <c r="B671" s="224"/>
      <c r="C671" s="224"/>
      <c r="D671" s="402"/>
      <c r="E671" s="415"/>
      <c r="F671" s="415"/>
      <c r="G671" s="224"/>
      <c r="H671" s="224"/>
      <c r="I671" s="224"/>
      <c r="J671" s="10"/>
      <c r="K671" s="416"/>
      <c r="L671" s="416"/>
      <c r="M671" s="416"/>
      <c r="N671" s="417"/>
    </row>
    <row r="672" ht="15.75" customHeight="1">
      <c r="A672" s="401"/>
      <c r="B672" s="224"/>
      <c r="C672" s="224"/>
      <c r="D672" s="402"/>
      <c r="E672" s="415"/>
      <c r="F672" s="415"/>
      <c r="G672" s="224"/>
      <c r="H672" s="224"/>
      <c r="I672" s="224"/>
      <c r="J672" s="10"/>
      <c r="K672" s="416"/>
      <c r="L672" s="416"/>
      <c r="M672" s="416"/>
      <c r="N672" s="417"/>
    </row>
    <row r="673" ht="15.75" customHeight="1">
      <c r="A673" s="401"/>
      <c r="B673" s="224"/>
      <c r="C673" s="224"/>
      <c r="D673" s="402"/>
      <c r="E673" s="415"/>
      <c r="F673" s="415"/>
      <c r="G673" s="224"/>
      <c r="H673" s="224"/>
      <c r="I673" s="224"/>
      <c r="J673" s="10"/>
      <c r="K673" s="416"/>
      <c r="L673" s="416"/>
      <c r="M673" s="416"/>
      <c r="N673" s="417"/>
    </row>
    <row r="674" ht="15.75" customHeight="1">
      <c r="A674" s="401"/>
      <c r="B674" s="224"/>
      <c r="C674" s="224"/>
      <c r="D674" s="402"/>
      <c r="E674" s="415"/>
      <c r="F674" s="415"/>
      <c r="G674" s="224"/>
      <c r="H674" s="224"/>
      <c r="I674" s="224"/>
      <c r="J674" s="10"/>
      <c r="K674" s="416"/>
      <c r="L674" s="416"/>
      <c r="M674" s="416"/>
      <c r="N674" s="417"/>
    </row>
    <row r="675" ht="15.75" customHeight="1">
      <c r="A675" s="401"/>
      <c r="B675" s="224"/>
      <c r="C675" s="224"/>
      <c r="D675" s="402"/>
      <c r="E675" s="415"/>
      <c r="F675" s="415"/>
      <c r="G675" s="224"/>
      <c r="H675" s="224"/>
      <c r="I675" s="224"/>
      <c r="J675" s="10"/>
      <c r="K675" s="416"/>
      <c r="L675" s="416"/>
      <c r="M675" s="416"/>
      <c r="N675" s="417"/>
    </row>
    <row r="676" ht="15.75" customHeight="1">
      <c r="A676" s="401"/>
      <c r="B676" s="224"/>
      <c r="C676" s="224"/>
      <c r="D676" s="402"/>
      <c r="E676" s="415"/>
      <c r="F676" s="415"/>
      <c r="G676" s="224"/>
      <c r="H676" s="224"/>
      <c r="I676" s="224"/>
      <c r="J676" s="10"/>
      <c r="K676" s="416"/>
      <c r="L676" s="416"/>
      <c r="M676" s="416"/>
      <c r="N676" s="417"/>
    </row>
    <row r="677" ht="15.75" customHeight="1">
      <c r="A677" s="401"/>
      <c r="B677" s="224"/>
      <c r="C677" s="224"/>
      <c r="D677" s="402"/>
      <c r="E677" s="415"/>
      <c r="F677" s="415"/>
      <c r="G677" s="224"/>
      <c r="H677" s="224"/>
      <c r="I677" s="224"/>
      <c r="J677" s="10"/>
      <c r="K677" s="416"/>
      <c r="L677" s="416"/>
      <c r="M677" s="416"/>
      <c r="N677" s="417"/>
    </row>
    <row r="678" ht="15.75" customHeight="1">
      <c r="A678" s="401"/>
      <c r="B678" s="224"/>
      <c r="C678" s="224"/>
      <c r="D678" s="402"/>
      <c r="E678" s="415"/>
      <c r="F678" s="415"/>
      <c r="G678" s="224"/>
      <c r="H678" s="224"/>
      <c r="I678" s="224"/>
      <c r="J678" s="10"/>
      <c r="K678" s="416"/>
      <c r="L678" s="416"/>
      <c r="M678" s="416"/>
      <c r="N678" s="417"/>
    </row>
    <row r="679" ht="15.75" customHeight="1">
      <c r="A679" s="401"/>
      <c r="B679" s="224"/>
      <c r="C679" s="224"/>
      <c r="D679" s="402"/>
      <c r="E679" s="415"/>
      <c r="F679" s="415"/>
      <c r="G679" s="224"/>
      <c r="H679" s="224"/>
      <c r="I679" s="224"/>
      <c r="J679" s="10"/>
      <c r="K679" s="416"/>
      <c r="L679" s="416"/>
      <c r="M679" s="416"/>
      <c r="N679" s="417"/>
    </row>
    <row r="680" ht="15.75" customHeight="1">
      <c r="A680" s="401"/>
      <c r="B680" s="224"/>
      <c r="C680" s="224"/>
      <c r="D680" s="402"/>
      <c r="E680" s="415"/>
      <c r="F680" s="415"/>
      <c r="G680" s="224"/>
      <c r="H680" s="224"/>
      <c r="I680" s="224"/>
      <c r="J680" s="10"/>
      <c r="K680" s="416"/>
      <c r="L680" s="416"/>
      <c r="M680" s="416"/>
      <c r="N680" s="417"/>
    </row>
    <row r="681" ht="15.75" customHeight="1">
      <c r="A681" s="401"/>
      <c r="B681" s="224"/>
      <c r="C681" s="224"/>
      <c r="D681" s="402"/>
      <c r="E681" s="415"/>
      <c r="F681" s="415"/>
      <c r="G681" s="224"/>
      <c r="H681" s="224"/>
      <c r="I681" s="224"/>
      <c r="J681" s="10"/>
      <c r="K681" s="416"/>
      <c r="L681" s="416"/>
      <c r="M681" s="416"/>
      <c r="N681" s="417"/>
    </row>
    <row r="682" ht="15.75" customHeight="1">
      <c r="A682" s="401"/>
      <c r="B682" s="224"/>
      <c r="C682" s="224"/>
      <c r="D682" s="402"/>
      <c r="E682" s="415"/>
      <c r="F682" s="415"/>
      <c r="G682" s="224"/>
      <c r="H682" s="224"/>
      <c r="I682" s="224"/>
      <c r="J682" s="10"/>
      <c r="K682" s="416"/>
      <c r="L682" s="416"/>
      <c r="M682" s="416"/>
      <c r="N682" s="417"/>
    </row>
    <row r="683" ht="15.75" customHeight="1">
      <c r="A683" s="401"/>
      <c r="B683" s="224"/>
      <c r="C683" s="224"/>
      <c r="D683" s="402"/>
      <c r="E683" s="415"/>
      <c r="F683" s="415"/>
      <c r="G683" s="224"/>
      <c r="H683" s="224"/>
      <c r="I683" s="224"/>
      <c r="J683" s="10"/>
      <c r="K683" s="416"/>
      <c r="L683" s="416"/>
      <c r="M683" s="416"/>
      <c r="N683" s="417"/>
    </row>
    <row r="684" ht="15.75" customHeight="1">
      <c r="A684" s="401"/>
      <c r="B684" s="224"/>
      <c r="C684" s="224"/>
      <c r="D684" s="402"/>
      <c r="E684" s="415"/>
      <c r="F684" s="415"/>
      <c r="G684" s="224"/>
      <c r="H684" s="224"/>
      <c r="I684" s="224"/>
      <c r="J684" s="10"/>
      <c r="K684" s="416"/>
      <c r="L684" s="416"/>
      <c r="M684" s="416"/>
      <c r="N684" s="417"/>
    </row>
    <row r="685" ht="15.75" customHeight="1">
      <c r="A685" s="401"/>
      <c r="B685" s="224"/>
      <c r="C685" s="224"/>
      <c r="D685" s="402"/>
      <c r="E685" s="415"/>
      <c r="F685" s="415"/>
      <c r="G685" s="224"/>
      <c r="H685" s="224"/>
      <c r="I685" s="224"/>
      <c r="J685" s="10"/>
      <c r="K685" s="416"/>
      <c r="L685" s="416"/>
      <c r="M685" s="416"/>
      <c r="N685" s="417"/>
    </row>
    <row r="686" ht="15.75" customHeight="1">
      <c r="A686" s="401"/>
      <c r="B686" s="224"/>
      <c r="C686" s="224"/>
      <c r="D686" s="402"/>
      <c r="E686" s="415"/>
      <c r="F686" s="415"/>
      <c r="G686" s="224"/>
      <c r="H686" s="224"/>
      <c r="I686" s="224"/>
      <c r="J686" s="10"/>
      <c r="K686" s="416"/>
      <c r="L686" s="416"/>
      <c r="M686" s="416"/>
      <c r="N686" s="417"/>
    </row>
    <row r="687" ht="15.75" customHeight="1">
      <c r="A687" s="401"/>
      <c r="B687" s="224"/>
      <c r="C687" s="224"/>
      <c r="D687" s="402"/>
      <c r="E687" s="415"/>
      <c r="F687" s="415"/>
      <c r="G687" s="224"/>
      <c r="H687" s="224"/>
      <c r="I687" s="224"/>
      <c r="J687" s="10"/>
      <c r="K687" s="416"/>
      <c r="L687" s="416"/>
      <c r="M687" s="416"/>
      <c r="N687" s="417"/>
    </row>
    <row r="688" ht="15.75" customHeight="1">
      <c r="A688" s="401"/>
      <c r="B688" s="224"/>
      <c r="C688" s="224"/>
      <c r="D688" s="402"/>
      <c r="E688" s="415"/>
      <c r="F688" s="415"/>
      <c r="G688" s="224"/>
      <c r="H688" s="224"/>
      <c r="I688" s="224"/>
      <c r="J688" s="10"/>
      <c r="K688" s="416"/>
      <c r="L688" s="416"/>
      <c r="M688" s="416"/>
      <c r="N688" s="417"/>
    </row>
    <row r="689" ht="15.75" customHeight="1">
      <c r="A689" s="401"/>
      <c r="B689" s="224"/>
      <c r="C689" s="224"/>
      <c r="D689" s="402"/>
      <c r="E689" s="415"/>
      <c r="F689" s="415"/>
      <c r="G689" s="224"/>
      <c r="H689" s="224"/>
      <c r="I689" s="224"/>
      <c r="J689" s="10"/>
      <c r="K689" s="416"/>
      <c r="L689" s="416"/>
      <c r="M689" s="416"/>
      <c r="N689" s="417"/>
    </row>
    <row r="690" ht="15.75" customHeight="1">
      <c r="A690" s="401"/>
      <c r="B690" s="224"/>
      <c r="C690" s="224"/>
      <c r="D690" s="402"/>
      <c r="E690" s="415"/>
      <c r="F690" s="415"/>
      <c r="G690" s="224"/>
      <c r="H690" s="224"/>
      <c r="I690" s="224"/>
      <c r="J690" s="10"/>
      <c r="K690" s="416"/>
      <c r="L690" s="416"/>
      <c r="M690" s="416"/>
      <c r="N690" s="417"/>
    </row>
    <row r="691" ht="15.75" customHeight="1">
      <c r="A691" s="401"/>
      <c r="B691" s="224"/>
      <c r="C691" s="224"/>
      <c r="D691" s="402"/>
      <c r="E691" s="415"/>
      <c r="F691" s="415"/>
      <c r="G691" s="224"/>
      <c r="H691" s="224"/>
      <c r="I691" s="224"/>
      <c r="J691" s="10"/>
      <c r="K691" s="416"/>
      <c r="L691" s="416"/>
      <c r="M691" s="416"/>
      <c r="N691" s="417"/>
    </row>
    <row r="692" ht="15.75" customHeight="1">
      <c r="A692" s="401"/>
      <c r="B692" s="224"/>
      <c r="C692" s="224"/>
      <c r="D692" s="402"/>
      <c r="E692" s="415"/>
      <c r="F692" s="415"/>
      <c r="G692" s="224"/>
      <c r="H692" s="224"/>
      <c r="I692" s="224"/>
      <c r="J692" s="10"/>
      <c r="K692" s="416"/>
      <c r="L692" s="416"/>
      <c r="M692" s="416"/>
      <c r="N692" s="417"/>
    </row>
    <row r="693" ht="15.75" customHeight="1">
      <c r="A693" s="401"/>
      <c r="B693" s="224"/>
      <c r="C693" s="224"/>
      <c r="D693" s="402"/>
      <c r="E693" s="415"/>
      <c r="F693" s="415"/>
      <c r="G693" s="224"/>
      <c r="H693" s="224"/>
      <c r="I693" s="224"/>
      <c r="J693" s="10"/>
      <c r="K693" s="416"/>
      <c r="L693" s="416"/>
      <c r="M693" s="416"/>
      <c r="N693" s="417"/>
    </row>
    <row r="694" ht="15.75" customHeight="1">
      <c r="A694" s="401"/>
      <c r="B694" s="224"/>
      <c r="C694" s="224"/>
      <c r="D694" s="402"/>
      <c r="E694" s="415"/>
      <c r="F694" s="415"/>
      <c r="G694" s="224"/>
      <c r="H694" s="224"/>
      <c r="I694" s="224"/>
      <c r="J694" s="10"/>
      <c r="K694" s="416"/>
      <c r="L694" s="416"/>
      <c r="M694" s="416"/>
      <c r="N694" s="417"/>
    </row>
    <row r="695" ht="15.75" customHeight="1">
      <c r="A695" s="401"/>
      <c r="B695" s="224"/>
      <c r="C695" s="224"/>
      <c r="D695" s="402"/>
      <c r="E695" s="415"/>
      <c r="F695" s="415"/>
      <c r="G695" s="224"/>
      <c r="H695" s="224"/>
      <c r="I695" s="224"/>
      <c r="J695" s="10"/>
      <c r="K695" s="416"/>
      <c r="L695" s="416"/>
      <c r="M695" s="416"/>
      <c r="N695" s="417"/>
    </row>
    <row r="696" ht="15.75" customHeight="1">
      <c r="A696" s="401"/>
      <c r="B696" s="224"/>
      <c r="C696" s="224"/>
      <c r="D696" s="402"/>
      <c r="E696" s="415"/>
      <c r="F696" s="415"/>
      <c r="G696" s="224"/>
      <c r="H696" s="224"/>
      <c r="I696" s="224"/>
      <c r="J696" s="10"/>
      <c r="K696" s="416"/>
      <c r="L696" s="416"/>
      <c r="M696" s="416"/>
      <c r="N696" s="417"/>
    </row>
    <row r="697" ht="15.75" customHeight="1">
      <c r="A697" s="401"/>
      <c r="B697" s="224"/>
      <c r="C697" s="224"/>
      <c r="D697" s="402"/>
      <c r="E697" s="415"/>
      <c r="F697" s="415"/>
      <c r="G697" s="224"/>
      <c r="H697" s="224"/>
      <c r="I697" s="224"/>
      <c r="J697" s="10"/>
      <c r="K697" s="416"/>
      <c r="L697" s="416"/>
      <c r="M697" s="416"/>
      <c r="N697" s="417"/>
    </row>
    <row r="698" ht="15.75" customHeight="1">
      <c r="A698" s="401"/>
      <c r="B698" s="224"/>
      <c r="C698" s="224"/>
      <c r="D698" s="402"/>
      <c r="E698" s="415"/>
      <c r="F698" s="415"/>
      <c r="G698" s="224"/>
      <c r="H698" s="224"/>
      <c r="I698" s="224"/>
      <c r="J698" s="10"/>
      <c r="K698" s="416"/>
      <c r="L698" s="416"/>
      <c r="M698" s="416"/>
      <c r="N698" s="417"/>
    </row>
    <row r="699" ht="15.75" customHeight="1">
      <c r="A699" s="401"/>
      <c r="B699" s="224"/>
      <c r="C699" s="224"/>
      <c r="D699" s="402"/>
      <c r="E699" s="415"/>
      <c r="F699" s="415"/>
      <c r="G699" s="224"/>
      <c r="H699" s="224"/>
      <c r="I699" s="224"/>
      <c r="J699" s="10"/>
      <c r="K699" s="416"/>
      <c r="L699" s="416"/>
      <c r="M699" s="416"/>
      <c r="N699" s="417"/>
    </row>
    <row r="700" ht="15.75" customHeight="1">
      <c r="A700" s="401"/>
      <c r="B700" s="224"/>
      <c r="C700" s="224"/>
      <c r="D700" s="402"/>
      <c r="E700" s="415"/>
      <c r="F700" s="415"/>
      <c r="G700" s="224"/>
      <c r="H700" s="224"/>
      <c r="I700" s="224"/>
      <c r="J700" s="10"/>
      <c r="K700" s="416"/>
      <c r="L700" s="416"/>
      <c r="M700" s="416"/>
      <c r="N700" s="417"/>
    </row>
    <row r="701" ht="15.75" customHeight="1">
      <c r="A701" s="401"/>
      <c r="B701" s="224"/>
      <c r="C701" s="224"/>
      <c r="D701" s="402"/>
      <c r="E701" s="415"/>
      <c r="F701" s="415"/>
      <c r="G701" s="224"/>
      <c r="H701" s="224"/>
      <c r="I701" s="224"/>
      <c r="J701" s="10"/>
      <c r="K701" s="416"/>
      <c r="L701" s="416"/>
      <c r="M701" s="416"/>
      <c r="N701" s="417"/>
    </row>
    <row r="702" ht="15.75" customHeight="1">
      <c r="A702" s="401"/>
      <c r="B702" s="224"/>
      <c r="C702" s="224"/>
      <c r="D702" s="402"/>
      <c r="E702" s="415"/>
      <c r="F702" s="415"/>
      <c r="G702" s="224"/>
      <c r="H702" s="224"/>
      <c r="I702" s="224"/>
      <c r="J702" s="10"/>
      <c r="K702" s="416"/>
      <c r="L702" s="416"/>
      <c r="M702" s="416"/>
      <c r="N702" s="417"/>
    </row>
    <row r="703" ht="15.75" customHeight="1">
      <c r="A703" s="401"/>
      <c r="B703" s="224"/>
      <c r="C703" s="224"/>
      <c r="D703" s="402"/>
      <c r="E703" s="415"/>
      <c r="F703" s="415"/>
      <c r="G703" s="224"/>
      <c r="H703" s="224"/>
      <c r="I703" s="224"/>
      <c r="J703" s="10"/>
      <c r="K703" s="416"/>
      <c r="L703" s="416"/>
      <c r="M703" s="416"/>
      <c r="N703" s="417"/>
    </row>
    <row r="704" ht="15.75" customHeight="1">
      <c r="A704" s="401"/>
      <c r="B704" s="224"/>
      <c r="C704" s="224"/>
      <c r="D704" s="402"/>
      <c r="E704" s="415"/>
      <c r="F704" s="415"/>
      <c r="G704" s="224"/>
      <c r="H704" s="224"/>
      <c r="I704" s="224"/>
      <c r="J704" s="10"/>
      <c r="K704" s="416"/>
      <c r="L704" s="416"/>
      <c r="M704" s="416"/>
      <c r="N704" s="417"/>
    </row>
    <row r="705" ht="15.75" customHeight="1">
      <c r="A705" s="401"/>
      <c r="B705" s="224"/>
      <c r="C705" s="224"/>
      <c r="D705" s="402"/>
      <c r="E705" s="415"/>
      <c r="F705" s="415"/>
      <c r="G705" s="224"/>
      <c r="H705" s="224"/>
      <c r="I705" s="224"/>
      <c r="J705" s="10"/>
      <c r="K705" s="416"/>
      <c r="L705" s="416"/>
      <c r="M705" s="416"/>
      <c r="N705" s="417"/>
    </row>
    <row r="706" ht="15.75" customHeight="1">
      <c r="A706" s="401"/>
      <c r="B706" s="224"/>
      <c r="C706" s="224"/>
      <c r="D706" s="402"/>
      <c r="E706" s="415"/>
      <c r="F706" s="415"/>
      <c r="G706" s="224"/>
      <c r="H706" s="224"/>
      <c r="I706" s="224"/>
      <c r="J706" s="10"/>
      <c r="K706" s="416"/>
      <c r="L706" s="416"/>
      <c r="M706" s="416"/>
      <c r="N706" s="417"/>
    </row>
    <row r="707" ht="15.75" customHeight="1">
      <c r="A707" s="401"/>
      <c r="B707" s="224"/>
      <c r="C707" s="224"/>
      <c r="D707" s="402"/>
      <c r="E707" s="415"/>
      <c r="F707" s="415"/>
      <c r="G707" s="224"/>
      <c r="H707" s="224"/>
      <c r="I707" s="224"/>
      <c r="J707" s="10"/>
      <c r="K707" s="416"/>
      <c r="L707" s="416"/>
      <c r="M707" s="416"/>
      <c r="N707" s="417"/>
    </row>
    <row r="708" ht="15.75" customHeight="1">
      <c r="A708" s="401"/>
      <c r="B708" s="224"/>
      <c r="C708" s="224"/>
      <c r="D708" s="402"/>
      <c r="E708" s="415"/>
      <c r="F708" s="415"/>
      <c r="G708" s="224"/>
      <c r="H708" s="224"/>
      <c r="I708" s="224"/>
      <c r="J708" s="10"/>
      <c r="K708" s="416"/>
      <c r="L708" s="416"/>
      <c r="M708" s="416"/>
      <c r="N708" s="417"/>
    </row>
    <row r="709" ht="15.75" customHeight="1">
      <c r="A709" s="401"/>
      <c r="B709" s="224"/>
      <c r="C709" s="224"/>
      <c r="D709" s="402"/>
      <c r="E709" s="415"/>
      <c r="F709" s="415"/>
      <c r="G709" s="224"/>
      <c r="H709" s="224"/>
      <c r="I709" s="224"/>
      <c r="J709" s="10"/>
      <c r="K709" s="416"/>
      <c r="L709" s="416"/>
      <c r="M709" s="416"/>
      <c r="N709" s="417"/>
    </row>
    <row r="710" ht="15.75" customHeight="1">
      <c r="A710" s="401"/>
      <c r="B710" s="224"/>
      <c r="C710" s="224"/>
      <c r="D710" s="402"/>
      <c r="E710" s="415"/>
      <c r="F710" s="415"/>
      <c r="G710" s="224"/>
      <c r="H710" s="224"/>
      <c r="I710" s="224"/>
      <c r="J710" s="10"/>
      <c r="K710" s="416"/>
      <c r="L710" s="416"/>
      <c r="M710" s="416"/>
      <c r="N710" s="417"/>
    </row>
    <row r="711" ht="15.75" customHeight="1">
      <c r="A711" s="401"/>
      <c r="B711" s="224"/>
      <c r="C711" s="224"/>
      <c r="D711" s="402"/>
      <c r="E711" s="415"/>
      <c r="F711" s="415"/>
      <c r="G711" s="224"/>
      <c r="H711" s="224"/>
      <c r="I711" s="224"/>
      <c r="J711" s="10"/>
      <c r="K711" s="416"/>
      <c r="L711" s="416"/>
      <c r="M711" s="416"/>
      <c r="N711" s="417"/>
    </row>
    <row r="712" ht="15.75" customHeight="1">
      <c r="A712" s="401"/>
      <c r="B712" s="224"/>
      <c r="C712" s="224"/>
      <c r="D712" s="402"/>
      <c r="E712" s="415"/>
      <c r="F712" s="415"/>
      <c r="G712" s="224"/>
      <c r="H712" s="224"/>
      <c r="I712" s="224"/>
      <c r="J712" s="10"/>
      <c r="K712" s="416"/>
      <c r="L712" s="416"/>
      <c r="M712" s="416"/>
      <c r="N712" s="417"/>
    </row>
    <row r="713" ht="15.75" customHeight="1">
      <c r="A713" s="401"/>
      <c r="B713" s="224"/>
      <c r="C713" s="224"/>
      <c r="D713" s="402"/>
      <c r="E713" s="415"/>
      <c r="F713" s="415"/>
      <c r="G713" s="224"/>
      <c r="H713" s="224"/>
      <c r="I713" s="224"/>
      <c r="J713" s="10"/>
      <c r="K713" s="416"/>
      <c r="L713" s="416"/>
      <c r="M713" s="416"/>
      <c r="N713" s="417"/>
    </row>
    <row r="714" ht="15.75" customHeight="1">
      <c r="A714" s="401"/>
      <c r="B714" s="224"/>
      <c r="C714" s="224"/>
      <c r="D714" s="402"/>
      <c r="E714" s="415"/>
      <c r="F714" s="415"/>
      <c r="G714" s="224"/>
      <c r="H714" s="224"/>
      <c r="I714" s="224"/>
      <c r="J714" s="10"/>
      <c r="K714" s="416"/>
      <c r="L714" s="416"/>
      <c r="M714" s="416"/>
      <c r="N714" s="417"/>
    </row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A1:J1"/>
    <mergeCell ref="A88:A102"/>
    <mergeCell ref="A103:A117"/>
    <mergeCell ref="A118:A131"/>
    <mergeCell ref="A179:A198"/>
    <mergeCell ref="A199:A212"/>
    <mergeCell ref="A213:A229"/>
    <mergeCell ref="A230:A246"/>
    <mergeCell ref="A247:A266"/>
    <mergeCell ref="A267:A282"/>
    <mergeCell ref="A283:A298"/>
    <mergeCell ref="A299:A317"/>
    <mergeCell ref="A318:A337"/>
    <mergeCell ref="A338:A354"/>
    <mergeCell ref="A476:A490"/>
    <mergeCell ref="A491:A508"/>
    <mergeCell ref="A355:A373"/>
    <mergeCell ref="A374:A392"/>
    <mergeCell ref="A393:A411"/>
    <mergeCell ref="A412:A428"/>
    <mergeCell ref="A429:A441"/>
    <mergeCell ref="A442:A458"/>
    <mergeCell ref="A459:A475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9.0"/>
    <col customWidth="1" min="2" max="2" width="33.38"/>
    <col customWidth="1" min="3" max="3" width="12.5"/>
    <col customWidth="1" min="4" max="4" width="11.63"/>
    <col customWidth="1" min="5" max="5" width="14.0"/>
    <col customWidth="1" min="6" max="6" width="14.25"/>
    <col customWidth="1" min="7" max="7" width="34.75"/>
    <col customWidth="1" min="8" max="8" width="19.13"/>
    <col customWidth="1" min="9" max="9" width="17.63"/>
    <col customWidth="1" min="10" max="10" width="47.25"/>
    <col customWidth="1" min="11" max="11" width="16.63"/>
    <col customWidth="1" min="12" max="12" width="15.25"/>
    <col customWidth="1" min="13" max="13" width="15.13"/>
    <col customWidth="1" min="14" max="14" width="15.88"/>
    <col customWidth="1" min="15" max="15" width="15.63"/>
  </cols>
  <sheetData>
    <row r="1">
      <c r="A1" s="1" t="s">
        <v>324</v>
      </c>
      <c r="K1" s="416"/>
      <c r="L1" s="416"/>
      <c r="M1" s="416"/>
      <c r="N1" s="417"/>
    </row>
    <row r="2">
      <c r="A2" s="4"/>
      <c r="B2" s="149"/>
      <c r="C2" s="539"/>
      <c r="D2" s="540"/>
      <c r="E2" s="541"/>
      <c r="F2" s="541"/>
      <c r="G2" s="149"/>
      <c r="H2" s="542"/>
      <c r="I2" s="542"/>
      <c r="J2" s="308"/>
      <c r="K2" s="416"/>
      <c r="L2" s="416"/>
      <c r="M2" s="416"/>
      <c r="N2" s="417"/>
    </row>
    <row r="3">
      <c r="A3" s="418" t="s">
        <v>1</v>
      </c>
      <c r="B3" s="12" t="s">
        <v>2</v>
      </c>
      <c r="C3" s="13" t="s">
        <v>3</v>
      </c>
      <c r="D3" s="14" t="s">
        <v>4</v>
      </c>
      <c r="E3" s="13" t="s">
        <v>5</v>
      </c>
      <c r="F3" s="13" t="s">
        <v>6</v>
      </c>
      <c r="G3" s="12" t="s">
        <v>7</v>
      </c>
      <c r="H3" s="15" t="s">
        <v>8</v>
      </c>
      <c r="I3" s="543" t="s">
        <v>9</v>
      </c>
      <c r="J3" s="17" t="s">
        <v>10</v>
      </c>
      <c r="K3" s="419" t="s">
        <v>11</v>
      </c>
      <c r="L3" s="420" t="s">
        <v>12</v>
      </c>
      <c r="M3" s="421" t="s">
        <v>13</v>
      </c>
      <c r="N3" s="422" t="s">
        <v>14</v>
      </c>
    </row>
    <row r="4">
      <c r="A4" s="22"/>
      <c r="B4" s="297" t="s">
        <v>325</v>
      </c>
      <c r="C4" s="544">
        <v>10.0</v>
      </c>
      <c r="D4" s="545">
        <v>0.5034722222222222</v>
      </c>
      <c r="E4" s="546"/>
      <c r="F4" s="547"/>
      <c r="G4" s="548" t="s">
        <v>326</v>
      </c>
      <c r="H4" s="549">
        <v>308.0</v>
      </c>
      <c r="I4" s="30">
        <v>-635.17</v>
      </c>
      <c r="J4" s="31"/>
      <c r="K4" s="423"/>
      <c r="L4" s="424"/>
      <c r="M4" s="424"/>
      <c r="N4" s="425"/>
    </row>
    <row r="5">
      <c r="A5" s="35"/>
      <c r="B5" s="550">
        <v>53799.0</v>
      </c>
      <c r="C5" s="544">
        <v>2.0</v>
      </c>
      <c r="D5" s="551">
        <v>0.6180555555555556</v>
      </c>
      <c r="E5" s="547"/>
      <c r="F5" s="547"/>
      <c r="G5" s="28" t="s">
        <v>75</v>
      </c>
      <c r="H5" s="29">
        <v>77.0</v>
      </c>
      <c r="I5" s="29">
        <f t="shared" ref="I5:I10" si="1">I4+H4</f>
        <v>-327.17</v>
      </c>
      <c r="J5" s="38"/>
      <c r="K5" s="423"/>
      <c r="L5" s="424"/>
      <c r="M5" s="424"/>
      <c r="N5" s="425"/>
    </row>
    <row r="6">
      <c r="A6" s="35"/>
      <c r="B6" s="36">
        <v>50033.0</v>
      </c>
      <c r="C6" s="24">
        <v>2.0</v>
      </c>
      <c r="D6" s="27">
        <v>0.6666666666666666</v>
      </c>
      <c r="E6" s="547"/>
      <c r="F6" s="547"/>
      <c r="G6" s="28" t="s">
        <v>327</v>
      </c>
      <c r="H6" s="29">
        <v>44.0</v>
      </c>
      <c r="I6" s="29">
        <f t="shared" si="1"/>
        <v>-250.17</v>
      </c>
      <c r="J6" s="39">
        <v>1.0</v>
      </c>
      <c r="K6" s="426"/>
      <c r="L6" s="427"/>
      <c r="M6" s="424"/>
      <c r="N6" s="425"/>
    </row>
    <row r="7">
      <c r="A7" s="35"/>
      <c r="B7" s="36">
        <v>53968.0</v>
      </c>
      <c r="C7" s="24">
        <v>2.0</v>
      </c>
      <c r="D7" s="27">
        <v>0.7083333333333334</v>
      </c>
      <c r="E7" s="547"/>
      <c r="F7" s="547"/>
      <c r="G7" s="28" t="s">
        <v>75</v>
      </c>
      <c r="H7" s="29">
        <v>77.0</v>
      </c>
      <c r="I7" s="29">
        <f t="shared" si="1"/>
        <v>-206.17</v>
      </c>
      <c r="J7" s="39"/>
      <c r="K7" s="426"/>
      <c r="L7" s="427"/>
      <c r="M7" s="424"/>
      <c r="N7" s="425"/>
    </row>
    <row r="8">
      <c r="A8" s="35"/>
      <c r="B8" s="36">
        <v>55266.0</v>
      </c>
      <c r="C8" s="24">
        <v>2.0</v>
      </c>
      <c r="D8" s="27">
        <v>0.7395833333333334</v>
      </c>
      <c r="E8" s="547"/>
      <c r="F8" s="547"/>
      <c r="G8" s="28" t="s">
        <v>16</v>
      </c>
      <c r="H8" s="29">
        <v>77.0</v>
      </c>
      <c r="I8" s="29">
        <f t="shared" si="1"/>
        <v>-129.17</v>
      </c>
      <c r="J8" s="39"/>
      <c r="K8" s="426"/>
      <c r="L8" s="427"/>
      <c r="M8" s="424"/>
      <c r="N8" s="425"/>
    </row>
    <row r="9">
      <c r="A9" s="35"/>
      <c r="B9" s="36">
        <v>53494.0</v>
      </c>
      <c r="C9" s="24">
        <v>4.0</v>
      </c>
      <c r="D9" s="27">
        <v>0.8333333333333334</v>
      </c>
      <c r="E9" s="547"/>
      <c r="F9" s="547"/>
      <c r="G9" s="28" t="s">
        <v>328</v>
      </c>
      <c r="H9" s="29">
        <f>44*2</f>
        <v>88</v>
      </c>
      <c r="I9" s="29">
        <f t="shared" si="1"/>
        <v>-52.17</v>
      </c>
      <c r="J9" s="39"/>
      <c r="K9" s="429">
        <f t="shared" ref="K9:L9" si="2">H10</f>
        <v>671</v>
      </c>
      <c r="L9" s="430">
        <f t="shared" si="2"/>
        <v>35.83</v>
      </c>
      <c r="M9" s="424"/>
      <c r="N9" s="425"/>
    </row>
    <row r="10">
      <c r="A10" s="35"/>
      <c r="B10" s="36"/>
      <c r="C10" s="24"/>
      <c r="D10" s="27"/>
      <c r="E10" s="547"/>
      <c r="F10" s="547"/>
      <c r="G10" s="28"/>
      <c r="H10" s="116">
        <f>SUM(H4:H9)</f>
        <v>671</v>
      </c>
      <c r="I10" s="428">
        <f t="shared" si="1"/>
        <v>35.83</v>
      </c>
      <c r="J10" s="39"/>
      <c r="K10" s="426"/>
      <c r="L10" s="427"/>
      <c r="M10" s="424"/>
      <c r="N10" s="425"/>
    </row>
    <row r="11">
      <c r="A11" s="35"/>
      <c r="B11" s="36"/>
      <c r="C11" s="24"/>
      <c r="D11" s="27"/>
      <c r="E11" s="547"/>
      <c r="F11" s="547"/>
      <c r="G11" s="28"/>
      <c r="H11" s="29"/>
      <c r="I11" s="45"/>
      <c r="J11" s="38"/>
      <c r="K11" s="423"/>
      <c r="L11" s="424"/>
      <c r="M11" s="424"/>
      <c r="N11" s="425"/>
    </row>
    <row r="12">
      <c r="A12" s="35">
        <v>45839.0</v>
      </c>
      <c r="B12" s="48">
        <v>54435.0</v>
      </c>
      <c r="C12" s="24">
        <v>2.0</v>
      </c>
      <c r="D12" s="27">
        <v>0.4583333333333333</v>
      </c>
      <c r="E12" s="547"/>
      <c r="F12" s="547"/>
      <c r="G12" s="28" t="s">
        <v>75</v>
      </c>
      <c r="H12" s="29">
        <v>77.0</v>
      </c>
      <c r="I12" s="53">
        <v>-635.17</v>
      </c>
      <c r="J12" s="31"/>
      <c r="K12" s="423"/>
      <c r="L12" s="424"/>
      <c r="M12" s="424"/>
      <c r="N12" s="425"/>
    </row>
    <row r="13">
      <c r="A13" s="35"/>
      <c r="B13" s="36" t="s">
        <v>329</v>
      </c>
      <c r="C13" s="24">
        <v>10.0</v>
      </c>
      <c r="D13" s="27">
        <v>0.5034722222222222</v>
      </c>
      <c r="E13" s="547"/>
      <c r="F13" s="547"/>
      <c r="G13" s="548" t="s">
        <v>326</v>
      </c>
      <c r="H13" s="549">
        <v>308.0</v>
      </c>
      <c r="I13" s="549">
        <f t="shared" ref="I13:I16" si="3">I12+H12</f>
        <v>-558.17</v>
      </c>
      <c r="J13" s="38"/>
      <c r="K13" s="423"/>
      <c r="L13" s="424"/>
      <c r="M13" s="424"/>
      <c r="N13" s="425"/>
    </row>
    <row r="14">
      <c r="A14" s="35"/>
      <c r="B14" s="36">
        <v>55410.0</v>
      </c>
      <c r="C14" s="24">
        <v>2.0</v>
      </c>
      <c r="D14" s="27">
        <v>0.6770833333333334</v>
      </c>
      <c r="E14" s="547"/>
      <c r="F14" s="547"/>
      <c r="G14" s="28" t="s">
        <v>268</v>
      </c>
      <c r="H14" s="29">
        <v>44.0</v>
      </c>
      <c r="I14" s="549">
        <f t="shared" si="3"/>
        <v>-250.17</v>
      </c>
      <c r="J14" s="39">
        <v>2.0</v>
      </c>
      <c r="K14" s="423"/>
      <c r="L14" s="424"/>
      <c r="M14" s="424"/>
      <c r="N14" s="425"/>
    </row>
    <row r="15">
      <c r="A15" s="35"/>
      <c r="B15" s="36">
        <v>55290.0</v>
      </c>
      <c r="C15" s="24">
        <v>5.0</v>
      </c>
      <c r="D15" s="27">
        <v>0.7916666666666666</v>
      </c>
      <c r="E15" s="547"/>
      <c r="F15" s="547"/>
      <c r="G15" s="28" t="s">
        <v>16</v>
      </c>
      <c r="H15" s="29">
        <v>310.0</v>
      </c>
      <c r="I15" s="549">
        <f t="shared" si="3"/>
        <v>-206.17</v>
      </c>
      <c r="J15" s="38"/>
      <c r="K15" s="423"/>
      <c r="L15" s="424"/>
      <c r="M15" s="424"/>
      <c r="N15" s="425"/>
    </row>
    <row r="16">
      <c r="A16" s="35"/>
      <c r="B16" s="36"/>
      <c r="C16" s="24"/>
      <c r="D16" s="27"/>
      <c r="E16" s="547"/>
      <c r="F16" s="547"/>
      <c r="G16" s="28"/>
      <c r="H16" s="116">
        <f>SUM(H12:H15)</f>
        <v>739</v>
      </c>
      <c r="I16" s="428">
        <f t="shared" si="3"/>
        <v>103.83</v>
      </c>
      <c r="J16" s="39"/>
      <c r="K16" s="423"/>
      <c r="L16" s="424"/>
      <c r="M16" s="433">
        <f t="shared" ref="M16:N16" si="4">H16</f>
        <v>739</v>
      </c>
      <c r="N16" s="425">
        <f t="shared" si="4"/>
        <v>103.83</v>
      </c>
    </row>
    <row r="17">
      <c r="A17" s="35"/>
      <c r="B17" s="36"/>
      <c r="C17" s="24"/>
      <c r="D17" s="27"/>
      <c r="E17" s="547"/>
      <c r="F17" s="547"/>
      <c r="G17" s="28"/>
      <c r="H17" s="29"/>
      <c r="I17" s="53"/>
      <c r="J17" s="38"/>
      <c r="K17" s="423"/>
      <c r="L17" s="424"/>
      <c r="M17" s="424"/>
      <c r="N17" s="425"/>
    </row>
    <row r="18">
      <c r="A18" s="73"/>
      <c r="B18" s="74"/>
      <c r="C18" s="75"/>
      <c r="D18" s="76"/>
      <c r="E18" s="552"/>
      <c r="F18" s="552"/>
      <c r="G18" s="77"/>
      <c r="H18" s="78"/>
      <c r="I18" s="553"/>
      <c r="J18" s="79"/>
      <c r="K18" s="438"/>
      <c r="L18" s="439"/>
      <c r="M18" s="439"/>
      <c r="N18" s="440"/>
    </row>
    <row r="19">
      <c r="A19" s="83"/>
      <c r="B19" s="84" t="s">
        <v>330</v>
      </c>
      <c r="C19" s="85">
        <v>10.0</v>
      </c>
      <c r="D19" s="86">
        <v>0.3333333333333333</v>
      </c>
      <c r="E19" s="554"/>
      <c r="F19" s="554"/>
      <c r="G19" s="87" t="s">
        <v>331</v>
      </c>
      <c r="H19" s="125">
        <v>509.0</v>
      </c>
      <c r="I19" s="30">
        <v>-635.17</v>
      </c>
      <c r="J19" s="89"/>
      <c r="K19" s="423"/>
      <c r="L19" s="424"/>
      <c r="M19" s="424"/>
      <c r="N19" s="425"/>
    </row>
    <row r="20">
      <c r="A20" s="35"/>
      <c r="B20" s="96">
        <v>54431.0</v>
      </c>
      <c r="C20" s="49">
        <v>3.0</v>
      </c>
      <c r="D20" s="55">
        <v>0.6006944444444444</v>
      </c>
      <c r="E20" s="555"/>
      <c r="F20" s="555"/>
      <c r="G20" s="56" t="s">
        <v>75</v>
      </c>
      <c r="H20" s="29">
        <v>77.0</v>
      </c>
      <c r="I20" s="108">
        <f t="shared" ref="I20:I22" si="5">I19+H19</f>
        <v>-126.17</v>
      </c>
      <c r="J20" s="38"/>
      <c r="K20" s="423"/>
      <c r="L20" s="424"/>
      <c r="M20" s="424"/>
      <c r="N20" s="425"/>
    </row>
    <row r="21" ht="15.75" customHeight="1">
      <c r="A21" s="35"/>
      <c r="B21" s="96">
        <v>51812.0</v>
      </c>
      <c r="C21" s="49">
        <v>4.0</v>
      </c>
      <c r="D21" s="55">
        <v>0.6979166666666666</v>
      </c>
      <c r="E21" s="555"/>
      <c r="F21" s="555"/>
      <c r="G21" s="56" t="s">
        <v>17</v>
      </c>
      <c r="H21" s="29">
        <v>362.0</v>
      </c>
      <c r="I21" s="108">
        <f t="shared" si="5"/>
        <v>-49.17</v>
      </c>
      <c r="J21" s="38"/>
      <c r="K21" s="423"/>
      <c r="L21" s="424"/>
      <c r="M21" s="424"/>
      <c r="N21" s="425"/>
    </row>
    <row r="22" ht="15.75" customHeight="1">
      <c r="A22" s="35"/>
      <c r="B22" s="96"/>
      <c r="C22" s="49"/>
      <c r="D22" s="55"/>
      <c r="E22" s="555"/>
      <c r="F22" s="555"/>
      <c r="G22" s="56"/>
      <c r="H22" s="556">
        <f>SUM(H19:H21)</f>
        <v>948</v>
      </c>
      <c r="I22" s="443">
        <f t="shared" si="5"/>
        <v>312.83</v>
      </c>
      <c r="J22" s="39">
        <v>1.0</v>
      </c>
      <c r="K22" s="444">
        <f t="shared" ref="K22:L22" si="6">K9+H22</f>
        <v>1619</v>
      </c>
      <c r="L22" s="433">
        <f t="shared" si="6"/>
        <v>348.66</v>
      </c>
      <c r="M22" s="424"/>
      <c r="N22" s="425"/>
    </row>
    <row r="23" ht="15.75" customHeight="1">
      <c r="A23" s="35"/>
      <c r="B23" s="103"/>
      <c r="C23" s="104"/>
      <c r="D23" s="105"/>
      <c r="E23" s="557"/>
      <c r="F23" s="557"/>
      <c r="G23" s="106"/>
      <c r="H23" s="107"/>
      <c r="I23" s="227"/>
      <c r="J23" s="39"/>
      <c r="K23" s="423"/>
      <c r="L23" s="424"/>
      <c r="M23" s="424"/>
      <c r="N23" s="425"/>
    </row>
    <row r="24" ht="15.75" customHeight="1">
      <c r="A24" s="35">
        <v>45840.0</v>
      </c>
      <c r="B24" s="36"/>
      <c r="C24" s="24"/>
      <c r="D24" s="27"/>
      <c r="E24" s="547"/>
      <c r="F24" s="547"/>
      <c r="G24" s="28"/>
      <c r="H24" s="29"/>
      <c r="I24" s="45"/>
      <c r="J24" s="38"/>
      <c r="K24" s="423"/>
      <c r="L24" s="424"/>
      <c r="M24" s="424"/>
      <c r="N24" s="425"/>
    </row>
    <row r="25" ht="15.75" customHeight="1">
      <c r="A25" s="35"/>
      <c r="B25" s="36" t="s">
        <v>332</v>
      </c>
      <c r="C25" s="49">
        <v>10.0</v>
      </c>
      <c r="D25" s="27">
        <v>0.3333333333333333</v>
      </c>
      <c r="E25" s="547"/>
      <c r="F25" s="547"/>
      <c r="G25" s="28" t="s">
        <v>331</v>
      </c>
      <c r="H25" s="29">
        <v>509.0</v>
      </c>
      <c r="I25" s="53">
        <v>-635.17</v>
      </c>
      <c r="J25" s="31"/>
      <c r="K25" s="423"/>
      <c r="L25" s="424"/>
      <c r="M25" s="424"/>
      <c r="N25" s="425"/>
    </row>
    <row r="26" ht="15.75" customHeight="1">
      <c r="A26" s="35"/>
      <c r="B26" s="220">
        <v>53413.0</v>
      </c>
      <c r="C26" s="319">
        <v>4.0</v>
      </c>
      <c r="D26" s="558">
        <v>0.5729166666666666</v>
      </c>
      <c r="E26" s="559"/>
      <c r="F26" s="559"/>
      <c r="G26" s="560" t="s">
        <v>159</v>
      </c>
      <c r="H26" s="262">
        <v>40.0</v>
      </c>
      <c r="I26" s="501">
        <f t="shared" ref="I26:I29" si="7">I25+H25</f>
        <v>-126.17</v>
      </c>
      <c r="J26" s="499" t="s">
        <v>333</v>
      </c>
      <c r="K26" s="423"/>
      <c r="L26" s="424"/>
      <c r="M26" s="424"/>
      <c r="N26" s="425"/>
    </row>
    <row r="27" ht="15.75" customHeight="1">
      <c r="A27" s="35"/>
      <c r="B27" s="36">
        <v>54788.0</v>
      </c>
      <c r="C27" s="24">
        <v>2.0</v>
      </c>
      <c r="D27" s="27">
        <v>0.625</v>
      </c>
      <c r="E27" s="555"/>
      <c r="F27" s="555"/>
      <c r="G27" s="56" t="s">
        <v>75</v>
      </c>
      <c r="H27" s="29">
        <v>77.0</v>
      </c>
      <c r="I27" s="181">
        <f t="shared" si="7"/>
        <v>-86.17</v>
      </c>
      <c r="J27" s="39">
        <v>2.0</v>
      </c>
      <c r="K27" s="423"/>
      <c r="L27" s="424"/>
      <c r="M27" s="424"/>
      <c r="N27" s="425"/>
    </row>
    <row r="28" ht="15.75" customHeight="1">
      <c r="A28" s="35"/>
      <c r="B28" s="36">
        <v>50556.0</v>
      </c>
      <c r="C28" s="24">
        <v>2.0</v>
      </c>
      <c r="D28" s="27">
        <v>0.6979166666666666</v>
      </c>
      <c r="E28" s="547"/>
      <c r="F28" s="547"/>
      <c r="G28" s="28" t="s">
        <v>268</v>
      </c>
      <c r="H28" s="29">
        <v>44.0</v>
      </c>
      <c r="I28" s="181">
        <f t="shared" si="7"/>
        <v>-9.17</v>
      </c>
      <c r="J28" s="38"/>
      <c r="K28" s="423"/>
      <c r="L28" s="424"/>
      <c r="M28" s="424"/>
      <c r="N28" s="425"/>
    </row>
    <row r="29" ht="15.75" customHeight="1">
      <c r="A29" s="35"/>
      <c r="B29" s="57"/>
      <c r="C29" s="58"/>
      <c r="D29" s="59"/>
      <c r="E29" s="561"/>
      <c r="F29" s="561"/>
      <c r="G29" s="60"/>
      <c r="H29" s="69">
        <f>SUM(H25:H28)</f>
        <v>670</v>
      </c>
      <c r="I29" s="376">
        <f t="shared" si="7"/>
        <v>34.83</v>
      </c>
      <c r="J29" s="39"/>
      <c r="K29" s="423"/>
      <c r="L29" s="424"/>
      <c r="M29" s="433">
        <f t="shared" ref="M29:N29" si="8">M16+H29</f>
        <v>1409</v>
      </c>
      <c r="N29" s="425">
        <f t="shared" si="8"/>
        <v>138.66</v>
      </c>
    </row>
    <row r="30" ht="15.75" customHeight="1">
      <c r="A30" s="35"/>
      <c r="B30" s="57"/>
      <c r="C30" s="58"/>
      <c r="D30" s="59"/>
      <c r="E30" s="561"/>
      <c r="F30" s="561"/>
      <c r="G30" s="60"/>
      <c r="H30" s="69"/>
      <c r="I30" s="121"/>
      <c r="J30" s="39"/>
      <c r="K30" s="423"/>
      <c r="L30" s="424"/>
      <c r="M30" s="424"/>
      <c r="N30" s="425"/>
    </row>
    <row r="31" ht="15.75" customHeight="1">
      <c r="A31" s="73"/>
      <c r="B31" s="74"/>
      <c r="C31" s="75"/>
      <c r="D31" s="76"/>
      <c r="E31" s="552"/>
      <c r="F31" s="552"/>
      <c r="G31" s="77"/>
      <c r="H31" s="78"/>
      <c r="I31" s="122"/>
      <c r="J31" s="79"/>
      <c r="K31" s="438"/>
      <c r="L31" s="439"/>
      <c r="M31" s="439"/>
      <c r="N31" s="440"/>
    </row>
    <row r="32" ht="15.75" customHeight="1">
      <c r="A32" s="83"/>
      <c r="B32" s="123">
        <v>54892.0</v>
      </c>
      <c r="C32" s="124">
        <v>2.0</v>
      </c>
      <c r="D32" s="86">
        <v>0.5</v>
      </c>
      <c r="E32" s="554"/>
      <c r="F32" s="554"/>
      <c r="G32" s="87" t="s">
        <v>334</v>
      </c>
      <c r="H32" s="125">
        <v>81.0</v>
      </c>
      <c r="I32" s="30">
        <v>-635.17</v>
      </c>
      <c r="J32" s="126"/>
      <c r="K32" s="423"/>
      <c r="L32" s="424"/>
      <c r="M32" s="424"/>
      <c r="N32" s="425"/>
    </row>
    <row r="33" ht="15.75" customHeight="1">
      <c r="A33" s="35"/>
      <c r="B33" s="36">
        <v>55171.0</v>
      </c>
      <c r="C33" s="24">
        <v>2.0</v>
      </c>
      <c r="D33" s="27">
        <v>0.5416666666666666</v>
      </c>
      <c r="E33" s="547"/>
      <c r="F33" s="547"/>
      <c r="G33" s="28" t="s">
        <v>96</v>
      </c>
      <c r="H33" s="29">
        <v>44.0</v>
      </c>
      <c r="I33" s="108">
        <f t="shared" ref="I33:I36" si="9">I32+H32</f>
        <v>-554.17</v>
      </c>
      <c r="J33" s="39"/>
      <c r="K33" s="423"/>
      <c r="L33" s="424"/>
      <c r="M33" s="424"/>
      <c r="N33" s="425"/>
    </row>
    <row r="34" ht="15.75" customHeight="1">
      <c r="A34" s="35"/>
      <c r="B34" s="36">
        <v>53234.0</v>
      </c>
      <c r="C34" s="24">
        <v>2.0</v>
      </c>
      <c r="D34" s="27">
        <v>0.6041666666666666</v>
      </c>
      <c r="E34" s="547"/>
      <c r="F34" s="547"/>
      <c r="G34" s="28" t="s">
        <v>75</v>
      </c>
      <c r="H34" s="29">
        <v>77.0</v>
      </c>
      <c r="I34" s="108">
        <f t="shared" si="9"/>
        <v>-510.17</v>
      </c>
      <c r="J34" s="39"/>
      <c r="K34" s="423"/>
      <c r="L34" s="424"/>
      <c r="M34" s="424"/>
      <c r="N34" s="425"/>
    </row>
    <row r="35" ht="15.75" customHeight="1">
      <c r="A35" s="35"/>
      <c r="B35" s="36">
        <v>55438.0</v>
      </c>
      <c r="C35" s="24">
        <v>13.0</v>
      </c>
      <c r="D35" s="27">
        <v>0.7083333333333334</v>
      </c>
      <c r="E35" s="547"/>
      <c r="F35" s="547"/>
      <c r="G35" s="28" t="s">
        <v>335</v>
      </c>
      <c r="H35" s="29">
        <v>509.0</v>
      </c>
      <c r="I35" s="108">
        <f t="shared" si="9"/>
        <v>-433.17</v>
      </c>
      <c r="J35" s="39">
        <v>1.0</v>
      </c>
      <c r="K35" s="423"/>
      <c r="L35" s="424"/>
      <c r="M35" s="424"/>
      <c r="N35" s="425"/>
    </row>
    <row r="36" ht="15.75" customHeight="1">
      <c r="A36" s="35"/>
      <c r="B36" s="36"/>
      <c r="C36" s="24"/>
      <c r="D36" s="27"/>
      <c r="E36" s="547"/>
      <c r="F36" s="547"/>
      <c r="G36" s="28"/>
      <c r="H36" s="116">
        <f>SUM(H32:H35)</f>
        <v>711</v>
      </c>
      <c r="I36" s="443">
        <f t="shared" si="9"/>
        <v>75.83</v>
      </c>
      <c r="J36" s="39"/>
      <c r="K36" s="444">
        <f t="shared" ref="K36:L36" si="10">K22+H36</f>
        <v>2330</v>
      </c>
      <c r="L36" s="433">
        <f t="shared" si="10"/>
        <v>424.49</v>
      </c>
      <c r="M36" s="424"/>
      <c r="N36" s="425"/>
    </row>
    <row r="37" ht="15.75" customHeight="1">
      <c r="A37" s="35"/>
      <c r="B37" s="36"/>
      <c r="C37" s="24"/>
      <c r="D37" s="27"/>
      <c r="E37" s="547"/>
      <c r="F37" s="547"/>
      <c r="G37" s="28"/>
      <c r="H37" s="116"/>
      <c r="I37" s="108"/>
      <c r="J37" s="39"/>
      <c r="K37" s="423"/>
      <c r="L37" s="424"/>
      <c r="M37" s="424"/>
      <c r="N37" s="425"/>
    </row>
    <row r="38" ht="15.75" customHeight="1">
      <c r="A38" s="35"/>
      <c r="B38" s="550"/>
      <c r="C38" s="544"/>
      <c r="D38" s="545"/>
      <c r="E38" s="547"/>
      <c r="F38" s="547"/>
      <c r="G38" s="548"/>
      <c r="H38" s="549"/>
      <c r="I38" s="127"/>
      <c r="J38" s="131"/>
      <c r="K38" s="423"/>
      <c r="L38" s="424"/>
      <c r="M38" s="424"/>
      <c r="N38" s="425"/>
    </row>
    <row r="39" ht="15.75" customHeight="1">
      <c r="A39" s="35"/>
      <c r="B39" s="36">
        <v>53829.0</v>
      </c>
      <c r="C39" s="544">
        <v>3.0</v>
      </c>
      <c r="D39" s="545">
        <v>0.3333333333333333</v>
      </c>
      <c r="E39" s="547"/>
      <c r="F39" s="547"/>
      <c r="G39" s="548" t="s">
        <v>75</v>
      </c>
      <c r="H39" s="29">
        <v>77.0</v>
      </c>
      <c r="I39" s="30">
        <v>-635.17</v>
      </c>
      <c r="J39" s="114"/>
      <c r="K39" s="423"/>
      <c r="L39" s="424"/>
      <c r="M39" s="424"/>
      <c r="N39" s="425"/>
    </row>
    <row r="40" ht="15.75" customHeight="1">
      <c r="A40" s="35">
        <v>45841.0</v>
      </c>
      <c r="B40" s="550">
        <v>53029.0</v>
      </c>
      <c r="C40" s="544">
        <v>3.0</v>
      </c>
      <c r="D40" s="545">
        <v>0.4131944444444444</v>
      </c>
      <c r="E40" s="547"/>
      <c r="F40" s="547"/>
      <c r="G40" s="548" t="s">
        <v>16</v>
      </c>
      <c r="H40" s="29">
        <v>77.0</v>
      </c>
      <c r="I40" s="127">
        <f t="shared" ref="I40:I44" si="11">I39+H39</f>
        <v>-558.17</v>
      </c>
      <c r="J40" s="39"/>
      <c r="K40" s="423"/>
      <c r="L40" s="424"/>
      <c r="M40" s="424"/>
      <c r="N40" s="425"/>
    </row>
    <row r="41" ht="15.75" customHeight="1">
      <c r="A41" s="35"/>
      <c r="B41" s="550">
        <v>50034.0</v>
      </c>
      <c r="C41" s="544">
        <v>2.0</v>
      </c>
      <c r="D41" s="545">
        <v>0.5069444444444444</v>
      </c>
      <c r="E41" s="547"/>
      <c r="F41" s="547"/>
      <c r="G41" s="548" t="s">
        <v>47</v>
      </c>
      <c r="H41" s="29">
        <v>77.0</v>
      </c>
      <c r="I41" s="127">
        <f t="shared" si="11"/>
        <v>-481.17</v>
      </c>
      <c r="J41" s="39">
        <v>2.0</v>
      </c>
      <c r="K41" s="423"/>
      <c r="L41" s="424"/>
      <c r="M41" s="424"/>
      <c r="N41" s="425"/>
    </row>
    <row r="42" ht="15.75" customHeight="1">
      <c r="A42" s="35"/>
      <c r="B42" s="550">
        <v>51273.0</v>
      </c>
      <c r="C42" s="544">
        <v>2.0</v>
      </c>
      <c r="D42" s="545">
        <v>0.6875</v>
      </c>
      <c r="E42" s="547"/>
      <c r="F42" s="547"/>
      <c r="G42" s="548" t="s">
        <v>75</v>
      </c>
      <c r="H42" s="29">
        <v>77.0</v>
      </c>
      <c r="I42" s="127">
        <f t="shared" si="11"/>
        <v>-404.17</v>
      </c>
      <c r="J42" s="39"/>
      <c r="K42" s="423"/>
      <c r="L42" s="424"/>
      <c r="M42" s="424"/>
      <c r="N42" s="425"/>
    </row>
    <row r="43" ht="15.75" customHeight="1">
      <c r="A43" s="35"/>
      <c r="B43" s="550">
        <v>53163.0</v>
      </c>
      <c r="C43" s="544">
        <v>5.0</v>
      </c>
      <c r="D43" s="545">
        <v>0.7361111111111112</v>
      </c>
      <c r="E43" s="547"/>
      <c r="F43" s="547"/>
      <c r="G43" s="548" t="s">
        <v>16</v>
      </c>
      <c r="H43" s="29">
        <v>310.0</v>
      </c>
      <c r="I43" s="127">
        <f t="shared" si="11"/>
        <v>-327.17</v>
      </c>
      <c r="J43" s="39"/>
      <c r="K43" s="423"/>
      <c r="L43" s="424"/>
      <c r="M43" s="424"/>
      <c r="N43" s="425"/>
    </row>
    <row r="44" ht="15.75" customHeight="1">
      <c r="A44" s="35"/>
      <c r="B44" s="550"/>
      <c r="C44" s="544"/>
      <c r="D44" s="545"/>
      <c r="E44" s="547"/>
      <c r="F44" s="547"/>
      <c r="G44" s="548"/>
      <c r="H44" s="116">
        <f>SUM(H39:H43)</f>
        <v>618</v>
      </c>
      <c r="I44" s="132">
        <f t="shared" si="11"/>
        <v>-17.17</v>
      </c>
      <c r="J44" s="39"/>
      <c r="K44" s="423"/>
      <c r="L44" s="424"/>
      <c r="M44" s="433">
        <f t="shared" ref="M44:N44" si="12">M29+H44</f>
        <v>2027</v>
      </c>
      <c r="N44" s="425">
        <f t="shared" si="12"/>
        <v>121.49</v>
      </c>
    </row>
    <row r="45" ht="15.75" customHeight="1">
      <c r="A45" s="35"/>
      <c r="B45" s="550"/>
      <c r="C45" s="544"/>
      <c r="D45" s="545"/>
      <c r="E45" s="547"/>
      <c r="F45" s="547"/>
      <c r="G45" s="548"/>
      <c r="H45" s="29"/>
      <c r="I45" s="127"/>
      <c r="J45" s="39"/>
      <c r="K45" s="423"/>
      <c r="L45" s="424"/>
      <c r="M45" s="424"/>
      <c r="N45" s="425"/>
    </row>
    <row r="46" ht="15.75" customHeight="1">
      <c r="A46" s="73"/>
      <c r="B46" s="133"/>
      <c r="C46" s="134"/>
      <c r="D46" s="135"/>
      <c r="E46" s="562"/>
      <c r="F46" s="562"/>
      <c r="G46" s="136"/>
      <c r="H46" s="137"/>
      <c r="I46" s="138"/>
      <c r="J46" s="79"/>
      <c r="K46" s="438"/>
      <c r="L46" s="439"/>
      <c r="M46" s="439"/>
      <c r="N46" s="440"/>
    </row>
    <row r="47" ht="15.75" customHeight="1">
      <c r="A47" s="83"/>
      <c r="B47" s="123">
        <v>54496.0</v>
      </c>
      <c r="C47" s="124">
        <v>5.0</v>
      </c>
      <c r="D47" s="86">
        <v>0.15625</v>
      </c>
      <c r="E47" s="554"/>
      <c r="F47" s="554"/>
      <c r="G47" s="87" t="s">
        <v>66</v>
      </c>
      <c r="H47" s="125">
        <v>362.0</v>
      </c>
      <c r="I47" s="30">
        <v>-635.17</v>
      </c>
      <c r="J47" s="89"/>
      <c r="K47" s="448"/>
      <c r="L47" s="449"/>
      <c r="M47" s="449"/>
      <c r="N47" s="450"/>
      <c r="O47" s="224"/>
      <c r="P47" s="224"/>
      <c r="Q47" s="224"/>
      <c r="R47" s="224"/>
      <c r="S47" s="224"/>
      <c r="T47" s="224"/>
      <c r="U47" s="224"/>
      <c r="V47" s="224"/>
      <c r="W47" s="224"/>
      <c r="X47" s="224"/>
      <c r="Y47" s="224"/>
      <c r="Z47" s="224"/>
      <c r="AA47" s="224"/>
      <c r="AB47" s="224"/>
      <c r="AC47" s="224"/>
    </row>
    <row r="48" ht="15.75" customHeight="1">
      <c r="A48" s="35"/>
      <c r="B48" s="36">
        <v>50267.0</v>
      </c>
      <c r="C48" s="24">
        <v>5.0</v>
      </c>
      <c r="D48" s="27">
        <v>0.21875</v>
      </c>
      <c r="E48" s="547"/>
      <c r="F48" s="547"/>
      <c r="G48" s="28" t="s">
        <v>16</v>
      </c>
      <c r="H48" s="29">
        <v>310.0</v>
      </c>
      <c r="I48" s="181">
        <f t="shared" ref="I48:I51" si="13">I47+H47</f>
        <v>-273.17</v>
      </c>
      <c r="J48" s="31"/>
      <c r="K48" s="423"/>
      <c r="L48" s="424"/>
      <c r="M48" s="424"/>
      <c r="N48" s="425"/>
    </row>
    <row r="49" ht="15.75" customHeight="1">
      <c r="A49" s="35"/>
      <c r="B49" s="550">
        <v>52751.0</v>
      </c>
      <c r="C49" s="544">
        <v>4.0</v>
      </c>
      <c r="D49" s="545">
        <v>0.3333333333333333</v>
      </c>
      <c r="E49" s="547"/>
      <c r="F49" s="547"/>
      <c r="G49" s="548" t="s">
        <v>23</v>
      </c>
      <c r="H49" s="549">
        <v>154.0</v>
      </c>
      <c r="I49" s="181">
        <f t="shared" si="13"/>
        <v>36.83</v>
      </c>
      <c r="J49" s="39"/>
      <c r="K49" s="423"/>
      <c r="L49" s="424"/>
      <c r="M49" s="424"/>
      <c r="N49" s="425"/>
    </row>
    <row r="50" ht="15.75" customHeight="1">
      <c r="A50" s="35"/>
      <c r="B50" s="550">
        <v>54470.0</v>
      </c>
      <c r="C50" s="544">
        <v>3.0</v>
      </c>
      <c r="D50" s="545">
        <v>0.4166666666666667</v>
      </c>
      <c r="E50" s="547"/>
      <c r="F50" s="547"/>
      <c r="G50" s="28" t="s">
        <v>16</v>
      </c>
      <c r="H50" s="549">
        <v>77.0</v>
      </c>
      <c r="I50" s="181">
        <f t="shared" si="13"/>
        <v>190.83</v>
      </c>
      <c r="J50" s="39">
        <v>1.0</v>
      </c>
      <c r="K50" s="423"/>
      <c r="L50" s="424"/>
      <c r="M50" s="424"/>
      <c r="N50" s="425"/>
    </row>
    <row r="51" ht="15.75" customHeight="1">
      <c r="A51" s="35"/>
      <c r="B51" s="563"/>
      <c r="C51" s="564"/>
      <c r="D51" s="565"/>
      <c r="E51" s="557"/>
      <c r="F51" s="557"/>
      <c r="G51" s="566"/>
      <c r="H51" s="567">
        <f>SUM(H47:H50)</f>
        <v>903</v>
      </c>
      <c r="I51" s="376">
        <f t="shared" si="13"/>
        <v>267.83</v>
      </c>
      <c r="J51" s="39"/>
      <c r="K51" s="452">
        <f t="shared" ref="K51:L51" si="14">K36+H51</f>
        <v>3233</v>
      </c>
      <c r="L51" s="453">
        <f t="shared" si="14"/>
        <v>692.32</v>
      </c>
      <c r="M51" s="424"/>
      <c r="N51" s="425"/>
    </row>
    <row r="52" ht="15.75" customHeight="1">
      <c r="A52" s="35"/>
      <c r="B52" s="550"/>
      <c r="C52" s="544"/>
      <c r="D52" s="545"/>
      <c r="E52" s="547"/>
      <c r="F52" s="547"/>
      <c r="G52" s="548"/>
      <c r="H52" s="549"/>
      <c r="I52" s="181"/>
      <c r="J52" s="154"/>
      <c r="K52" s="423"/>
      <c r="L52" s="424"/>
      <c r="M52" s="424"/>
      <c r="N52" s="425"/>
    </row>
    <row r="53" ht="15.75" customHeight="1">
      <c r="A53" s="35">
        <v>45842.0</v>
      </c>
      <c r="B53" s="36">
        <v>54486.0</v>
      </c>
      <c r="C53" s="544">
        <v>8.0</v>
      </c>
      <c r="D53" s="568">
        <v>0.3090277777777778</v>
      </c>
      <c r="E53" s="547"/>
      <c r="F53" s="547"/>
      <c r="G53" s="548" t="s">
        <v>75</v>
      </c>
      <c r="H53" s="549">
        <v>310.0</v>
      </c>
      <c r="I53" s="30">
        <v>-635.17</v>
      </c>
      <c r="J53" s="39"/>
      <c r="K53" s="423"/>
      <c r="L53" s="424"/>
      <c r="M53" s="424"/>
      <c r="N53" s="425"/>
    </row>
    <row r="54" ht="15.75" customHeight="1">
      <c r="A54" s="35"/>
      <c r="B54" s="36">
        <v>55146.0</v>
      </c>
      <c r="C54" s="24">
        <v>2.0</v>
      </c>
      <c r="D54" s="26">
        <v>0.375</v>
      </c>
      <c r="E54" s="547"/>
      <c r="F54" s="547"/>
      <c r="G54" s="28" t="s">
        <v>336</v>
      </c>
      <c r="H54" s="29">
        <v>88.0</v>
      </c>
      <c r="I54" s="108">
        <f t="shared" ref="I54:I59" si="15">I53+H53</f>
        <v>-325.17</v>
      </c>
      <c r="J54" s="39">
        <v>2.0</v>
      </c>
      <c r="K54" s="454"/>
      <c r="L54" s="455"/>
      <c r="M54" s="424"/>
      <c r="N54" s="425"/>
    </row>
    <row r="55" ht="15.75" customHeight="1">
      <c r="A55" s="35"/>
      <c r="B55" s="36">
        <v>51822.0</v>
      </c>
      <c r="C55" s="24">
        <v>2.0</v>
      </c>
      <c r="D55" s="27">
        <v>0.4166666666666667</v>
      </c>
      <c r="E55" s="547"/>
      <c r="F55" s="547"/>
      <c r="G55" s="28" t="s">
        <v>47</v>
      </c>
      <c r="H55" s="29">
        <v>77.0</v>
      </c>
      <c r="I55" s="108">
        <f t="shared" si="15"/>
        <v>-237.17</v>
      </c>
      <c r="J55" s="39"/>
      <c r="K55" s="423"/>
      <c r="L55" s="424"/>
      <c r="M55" s="424"/>
      <c r="N55" s="425"/>
    </row>
    <row r="56" ht="15.75" customHeight="1">
      <c r="A56" s="35"/>
      <c r="B56" s="36" t="s">
        <v>337</v>
      </c>
      <c r="C56" s="24">
        <v>3.0</v>
      </c>
      <c r="D56" s="27">
        <v>0.5659722222222222</v>
      </c>
      <c r="E56" s="547"/>
      <c r="F56" s="547"/>
      <c r="G56" s="28" t="s">
        <v>96</v>
      </c>
      <c r="H56" s="29">
        <v>44.0</v>
      </c>
      <c r="I56" s="108">
        <f t="shared" si="15"/>
        <v>-160.17</v>
      </c>
      <c r="J56" s="39"/>
      <c r="K56" s="423"/>
      <c r="L56" s="424"/>
      <c r="M56" s="424"/>
      <c r="N56" s="425"/>
    </row>
    <row r="57" ht="15.75" customHeight="1">
      <c r="A57" s="35"/>
      <c r="B57" s="36">
        <v>51687.0</v>
      </c>
      <c r="C57" s="24">
        <v>2.0</v>
      </c>
      <c r="D57" s="27">
        <v>0.6458333333333334</v>
      </c>
      <c r="E57" s="547"/>
      <c r="F57" s="547"/>
      <c r="G57" s="548" t="s">
        <v>75</v>
      </c>
      <c r="H57" s="29">
        <v>77.0</v>
      </c>
      <c r="I57" s="108">
        <f t="shared" si="15"/>
        <v>-116.17</v>
      </c>
      <c r="J57" s="39"/>
      <c r="K57" s="423"/>
      <c r="L57" s="424"/>
      <c r="M57" s="424"/>
      <c r="N57" s="425"/>
    </row>
    <row r="58" ht="15.75" customHeight="1">
      <c r="A58" s="35"/>
      <c r="B58" s="550">
        <v>55494.0</v>
      </c>
      <c r="C58" s="544">
        <v>7.0</v>
      </c>
      <c r="D58" s="545">
        <v>0.6979166666666666</v>
      </c>
      <c r="E58" s="547"/>
      <c r="F58" s="547"/>
      <c r="G58" s="548" t="s">
        <v>338</v>
      </c>
      <c r="H58" s="549">
        <v>362.0</v>
      </c>
      <c r="I58" s="108">
        <f t="shared" si="15"/>
        <v>-39.17</v>
      </c>
      <c r="J58" s="39"/>
      <c r="K58" s="423"/>
      <c r="L58" s="424"/>
      <c r="M58" s="433">
        <f t="shared" ref="M58:N58" si="16">M44+H59</f>
        <v>2985</v>
      </c>
      <c r="N58" s="425">
        <f t="shared" si="16"/>
        <v>444.32</v>
      </c>
    </row>
    <row r="59" ht="15.75" customHeight="1">
      <c r="A59" s="73"/>
      <c r="B59" s="569"/>
      <c r="C59" s="570"/>
      <c r="D59" s="571"/>
      <c r="E59" s="552"/>
      <c r="F59" s="552"/>
      <c r="G59" s="572"/>
      <c r="H59" s="573">
        <f>SUM(H53:H58)</f>
        <v>958</v>
      </c>
      <c r="I59" s="443">
        <f t="shared" si="15"/>
        <v>322.83</v>
      </c>
      <c r="J59" s="79"/>
      <c r="K59" s="438"/>
      <c r="L59" s="439"/>
      <c r="M59" s="439"/>
      <c r="N59" s="440"/>
    </row>
    <row r="60" ht="15.75" customHeight="1">
      <c r="A60" s="83"/>
      <c r="B60" s="574">
        <v>54566.0</v>
      </c>
      <c r="C60" s="575">
        <v>4.0</v>
      </c>
      <c r="D60" s="576">
        <v>0.375</v>
      </c>
      <c r="E60" s="577"/>
      <c r="F60" s="577"/>
      <c r="G60" s="548" t="s">
        <v>75</v>
      </c>
      <c r="H60" s="578">
        <v>310.0</v>
      </c>
      <c r="I60" s="30">
        <v>-635.17</v>
      </c>
      <c r="J60" s="89"/>
      <c r="K60" s="423"/>
      <c r="L60" s="424"/>
      <c r="M60" s="424"/>
      <c r="N60" s="425"/>
    </row>
    <row r="61" ht="15.75" customHeight="1">
      <c r="A61" s="35"/>
      <c r="B61" s="579" t="s">
        <v>339</v>
      </c>
      <c r="C61" s="544">
        <v>10.0</v>
      </c>
      <c r="D61" s="545">
        <v>0.4583333333333333</v>
      </c>
      <c r="E61" s="547"/>
      <c r="F61" s="547"/>
      <c r="G61" s="548" t="s">
        <v>23</v>
      </c>
      <c r="H61" s="549">
        <v>310.0</v>
      </c>
      <c r="I61" s="202">
        <f t="shared" ref="I61:I64" si="17">I60+H60</f>
        <v>-325.17</v>
      </c>
      <c r="J61" s="38"/>
      <c r="K61" s="423"/>
      <c r="L61" s="424"/>
      <c r="M61" s="424"/>
      <c r="N61" s="425"/>
    </row>
    <row r="62" ht="15.75" customHeight="1">
      <c r="A62" s="35"/>
      <c r="B62" s="579">
        <v>55004.0</v>
      </c>
      <c r="C62" s="544">
        <v>8.0</v>
      </c>
      <c r="D62" s="545">
        <v>0.5486111111111112</v>
      </c>
      <c r="E62" s="547"/>
      <c r="F62" s="547"/>
      <c r="G62" s="548" t="s">
        <v>17</v>
      </c>
      <c r="H62" s="549">
        <v>362.0</v>
      </c>
      <c r="I62" s="202">
        <f t="shared" si="17"/>
        <v>-15.17</v>
      </c>
      <c r="J62" s="39">
        <v>1.0</v>
      </c>
      <c r="K62" s="423"/>
      <c r="L62" s="424"/>
      <c r="M62" s="424"/>
      <c r="N62" s="425"/>
    </row>
    <row r="63" ht="15.75" customHeight="1">
      <c r="A63" s="35"/>
      <c r="B63" s="579">
        <v>54968.0</v>
      </c>
      <c r="C63" s="544">
        <v>4.0</v>
      </c>
      <c r="D63" s="545">
        <v>0.7951388888888888</v>
      </c>
      <c r="E63" s="547"/>
      <c r="F63" s="547"/>
      <c r="G63" s="28" t="s">
        <v>16</v>
      </c>
      <c r="H63" s="29">
        <v>310.0</v>
      </c>
      <c r="I63" s="202">
        <f t="shared" si="17"/>
        <v>346.83</v>
      </c>
      <c r="J63" s="38"/>
      <c r="K63" s="423"/>
      <c r="L63" s="424"/>
      <c r="M63" s="424"/>
      <c r="N63" s="425"/>
    </row>
    <row r="64" ht="15.75" customHeight="1">
      <c r="A64" s="35"/>
      <c r="B64" s="579"/>
      <c r="C64" s="544"/>
      <c r="D64" s="545"/>
      <c r="E64" s="547"/>
      <c r="F64" s="547"/>
      <c r="G64" s="548"/>
      <c r="H64" s="580">
        <f>SUM(H60:H63)</f>
        <v>1292</v>
      </c>
      <c r="I64" s="203">
        <f t="shared" si="17"/>
        <v>656.83</v>
      </c>
      <c r="J64" s="38"/>
      <c r="K64" s="444">
        <f t="shared" ref="K64:L64" si="18">K51+H64</f>
        <v>4525</v>
      </c>
      <c r="L64" s="433">
        <f t="shared" si="18"/>
        <v>1349.15</v>
      </c>
      <c r="M64" s="424"/>
      <c r="N64" s="425"/>
    </row>
    <row r="65" ht="15.75" customHeight="1">
      <c r="A65" s="35"/>
      <c r="B65" s="566"/>
      <c r="C65" s="564"/>
      <c r="D65" s="565"/>
      <c r="E65" s="557"/>
      <c r="F65" s="557"/>
      <c r="G65" s="566"/>
      <c r="H65" s="567"/>
      <c r="I65" s="202"/>
      <c r="J65" s="154"/>
      <c r="K65" s="423"/>
      <c r="L65" s="424"/>
      <c r="M65" s="424"/>
      <c r="N65" s="425"/>
    </row>
    <row r="66" ht="15.75" customHeight="1">
      <c r="A66" s="35">
        <v>45843.0</v>
      </c>
      <c r="B66" s="166">
        <v>51590.0</v>
      </c>
      <c r="C66" s="544">
        <v>6.0</v>
      </c>
      <c r="D66" s="545">
        <v>0.2638888888888889</v>
      </c>
      <c r="E66" s="547"/>
      <c r="F66" s="547"/>
      <c r="G66" s="28" t="s">
        <v>16</v>
      </c>
      <c r="H66" s="29">
        <v>310.0</v>
      </c>
      <c r="I66" s="30">
        <v>-635.17</v>
      </c>
      <c r="J66" s="114"/>
      <c r="K66" s="423"/>
      <c r="L66" s="424"/>
      <c r="M66" s="424"/>
      <c r="N66" s="425"/>
    </row>
    <row r="67" ht="15.75" customHeight="1">
      <c r="A67" s="35"/>
      <c r="B67" s="548">
        <v>55084.0</v>
      </c>
      <c r="C67" s="544">
        <v>4.0</v>
      </c>
      <c r="D67" s="545">
        <v>0.4548611111111111</v>
      </c>
      <c r="E67" s="547"/>
      <c r="F67" s="547"/>
      <c r="G67" s="548" t="s">
        <v>75</v>
      </c>
      <c r="H67" s="549">
        <v>310.0</v>
      </c>
      <c r="I67" s="53">
        <f t="shared" ref="I67:I70" si="19">I66+H66</f>
        <v>-325.17</v>
      </c>
      <c r="J67" s="39"/>
      <c r="K67" s="423"/>
      <c r="L67" s="424"/>
      <c r="M67" s="424"/>
      <c r="N67" s="425"/>
    </row>
    <row r="68" ht="15.75" customHeight="1">
      <c r="A68" s="35"/>
      <c r="B68" s="548">
        <v>55005.0</v>
      </c>
      <c r="C68" s="544">
        <v>9.0</v>
      </c>
      <c r="D68" s="545">
        <v>0.5486111111111112</v>
      </c>
      <c r="E68" s="547"/>
      <c r="F68" s="547"/>
      <c r="G68" s="548" t="s">
        <v>17</v>
      </c>
      <c r="H68" s="549">
        <v>362.0</v>
      </c>
      <c r="I68" s="53">
        <f t="shared" si="19"/>
        <v>-15.17</v>
      </c>
      <c r="J68" s="39">
        <v>2.0</v>
      </c>
      <c r="K68" s="423"/>
      <c r="L68" s="424"/>
      <c r="M68" s="424"/>
      <c r="N68" s="425"/>
    </row>
    <row r="69" ht="15.75" customHeight="1">
      <c r="A69" s="35"/>
      <c r="B69" s="548">
        <v>54128.0</v>
      </c>
      <c r="C69" s="544">
        <v>4.0</v>
      </c>
      <c r="D69" s="545">
        <v>0.7152777777777778</v>
      </c>
      <c r="E69" s="547"/>
      <c r="F69" s="547"/>
      <c r="G69" s="28" t="s">
        <v>16</v>
      </c>
      <c r="H69" s="29">
        <v>310.0</v>
      </c>
      <c r="I69" s="53">
        <f t="shared" si="19"/>
        <v>346.83</v>
      </c>
      <c r="J69" s="39"/>
      <c r="K69" s="423"/>
      <c r="L69" s="424"/>
      <c r="M69" s="424"/>
      <c r="N69" s="425"/>
    </row>
    <row r="70" ht="15.75" customHeight="1">
      <c r="A70" s="35"/>
      <c r="B70" s="548"/>
      <c r="C70" s="544"/>
      <c r="D70" s="545"/>
      <c r="E70" s="547"/>
      <c r="F70" s="547"/>
      <c r="G70" s="548"/>
      <c r="H70" s="580">
        <f>SUM(H66:H69)</f>
        <v>1292</v>
      </c>
      <c r="I70" s="160">
        <f t="shared" si="19"/>
        <v>656.83</v>
      </c>
      <c r="J70" s="39"/>
      <c r="K70" s="423"/>
      <c r="L70" s="424"/>
      <c r="M70" s="433">
        <f t="shared" ref="M70:N70" si="20">M58+H70</f>
        <v>4277</v>
      </c>
      <c r="N70" s="425">
        <f t="shared" si="20"/>
        <v>1101.15</v>
      </c>
    </row>
    <row r="71" ht="15.75" customHeight="1">
      <c r="A71" s="35"/>
      <c r="B71" s="548"/>
      <c r="C71" s="544"/>
      <c r="D71" s="545"/>
      <c r="E71" s="547"/>
      <c r="F71" s="547"/>
      <c r="G71" s="581" t="s">
        <v>340</v>
      </c>
      <c r="H71" s="580"/>
      <c r="I71" s="53"/>
      <c r="J71" s="39"/>
      <c r="K71" s="423"/>
      <c r="L71" s="424"/>
      <c r="M71" s="424"/>
      <c r="N71" s="425"/>
    </row>
    <row r="72" ht="15.75" customHeight="1">
      <c r="A72" s="73"/>
      <c r="B72" s="572"/>
      <c r="C72" s="582"/>
      <c r="D72" s="583"/>
      <c r="E72" s="584"/>
      <c r="F72" s="584"/>
      <c r="G72" s="585"/>
      <c r="H72" s="586"/>
      <c r="I72" s="165"/>
      <c r="J72" s="79"/>
      <c r="K72" s="438"/>
      <c r="L72" s="439"/>
      <c r="M72" s="439"/>
      <c r="N72" s="440"/>
    </row>
    <row r="73" ht="15.75" customHeight="1">
      <c r="A73" s="83"/>
      <c r="B73" s="574">
        <v>55044.0</v>
      </c>
      <c r="C73" s="575">
        <v>1.0</v>
      </c>
      <c r="D73" s="587">
        <v>0.2708333333333333</v>
      </c>
      <c r="E73" s="554"/>
      <c r="F73" s="554"/>
      <c r="G73" s="588" t="s">
        <v>66</v>
      </c>
      <c r="H73" s="578">
        <v>103.0</v>
      </c>
      <c r="I73" s="30">
        <v>-635.17</v>
      </c>
      <c r="J73" s="456"/>
      <c r="K73" s="423"/>
      <c r="L73" s="424"/>
      <c r="M73" s="424"/>
      <c r="N73" s="425"/>
    </row>
    <row r="74" ht="15.75" customHeight="1">
      <c r="A74" s="35"/>
      <c r="B74" s="589">
        <v>55235.0</v>
      </c>
      <c r="C74" s="590">
        <v>2.0</v>
      </c>
      <c r="D74" s="591">
        <v>0.34375</v>
      </c>
      <c r="E74" s="577"/>
      <c r="F74" s="577"/>
      <c r="G74" s="592" t="s">
        <v>341</v>
      </c>
      <c r="H74" s="593">
        <v>77.0</v>
      </c>
      <c r="I74" s="377">
        <f t="shared" ref="I74:I77" si="21">I73+H73</f>
        <v>-532.17</v>
      </c>
      <c r="J74" s="169"/>
      <c r="K74" s="423"/>
      <c r="L74" s="424"/>
      <c r="M74" s="424"/>
      <c r="N74" s="425"/>
    </row>
    <row r="75" ht="15.75" customHeight="1">
      <c r="A75" s="35"/>
      <c r="B75" s="579" t="s">
        <v>342</v>
      </c>
      <c r="C75" s="544">
        <v>10.0</v>
      </c>
      <c r="D75" s="568">
        <v>0.4548611111111111</v>
      </c>
      <c r="E75" s="547"/>
      <c r="F75" s="547"/>
      <c r="G75" s="548" t="s">
        <v>341</v>
      </c>
      <c r="H75" s="549">
        <v>310.0</v>
      </c>
      <c r="I75" s="377">
        <f t="shared" si="21"/>
        <v>-455.17</v>
      </c>
      <c r="J75" s="169"/>
      <c r="K75" s="423"/>
      <c r="L75" s="424"/>
      <c r="M75" s="424"/>
      <c r="N75" s="425"/>
    </row>
    <row r="76" ht="15.75" customHeight="1">
      <c r="A76" s="35"/>
      <c r="B76" s="579" t="s">
        <v>343</v>
      </c>
      <c r="C76" s="544">
        <v>6.0</v>
      </c>
      <c r="D76" s="545">
        <v>0.5034722222222222</v>
      </c>
      <c r="E76" s="547"/>
      <c r="F76" s="547"/>
      <c r="G76" s="548" t="s">
        <v>47</v>
      </c>
      <c r="H76" s="549">
        <v>231.0</v>
      </c>
      <c r="I76" s="377">
        <f t="shared" si="21"/>
        <v>-145.17</v>
      </c>
      <c r="J76" s="169"/>
      <c r="K76" s="423"/>
      <c r="L76" s="424"/>
      <c r="M76" s="424"/>
      <c r="N76" s="425"/>
    </row>
    <row r="77" ht="15.75" customHeight="1">
      <c r="A77" s="35"/>
      <c r="B77" s="579"/>
      <c r="C77" s="544"/>
      <c r="D77" s="545"/>
      <c r="E77" s="547"/>
      <c r="F77" s="547"/>
      <c r="G77" s="548"/>
      <c r="H77" s="580">
        <f>SUM(H73:H76)</f>
        <v>721</v>
      </c>
      <c r="I77" s="378">
        <f t="shared" si="21"/>
        <v>85.83</v>
      </c>
      <c r="J77" s="170">
        <v>1.0</v>
      </c>
      <c r="K77" s="444">
        <f t="shared" ref="K77:L77" si="22">K64+H77</f>
        <v>5246</v>
      </c>
      <c r="L77" s="433">
        <f t="shared" si="22"/>
        <v>1434.98</v>
      </c>
      <c r="M77" s="424"/>
      <c r="N77" s="425"/>
    </row>
    <row r="78" ht="15.75" customHeight="1">
      <c r="A78" s="35">
        <v>45844.0</v>
      </c>
      <c r="B78" s="579"/>
      <c r="C78" s="544"/>
      <c r="D78" s="545"/>
      <c r="E78" s="547"/>
      <c r="F78" s="547"/>
      <c r="G78" s="548"/>
      <c r="H78" s="580"/>
      <c r="I78" s="312"/>
      <c r="J78" s="169"/>
      <c r="K78" s="423"/>
      <c r="L78" s="424"/>
      <c r="M78" s="424"/>
      <c r="N78" s="425"/>
    </row>
    <row r="79" ht="15.75" customHeight="1">
      <c r="A79" s="35"/>
      <c r="B79" s="566"/>
      <c r="C79" s="564"/>
      <c r="D79" s="565"/>
      <c r="E79" s="557"/>
      <c r="F79" s="557"/>
      <c r="G79" s="566"/>
      <c r="H79" s="567"/>
      <c r="I79" s="172"/>
      <c r="J79" s="169"/>
      <c r="K79" s="423"/>
      <c r="L79" s="424"/>
      <c r="M79" s="424"/>
      <c r="N79" s="425"/>
    </row>
    <row r="80" ht="15.75" customHeight="1">
      <c r="A80" s="35"/>
      <c r="B80" s="356"/>
      <c r="C80" s="564"/>
      <c r="D80" s="565"/>
      <c r="E80" s="557"/>
      <c r="F80" s="557"/>
      <c r="G80" s="566"/>
      <c r="H80" s="594"/>
      <c r="I80" s="172"/>
      <c r="J80" s="595"/>
      <c r="K80" s="423"/>
      <c r="L80" s="424"/>
      <c r="M80" s="424"/>
      <c r="N80" s="425"/>
    </row>
    <row r="81" ht="15.75" customHeight="1">
      <c r="A81" s="35"/>
      <c r="B81" s="166" t="s">
        <v>332</v>
      </c>
      <c r="C81" s="544">
        <v>10.0</v>
      </c>
      <c r="D81" s="568">
        <v>0.4548611111111111</v>
      </c>
      <c r="E81" s="547"/>
      <c r="F81" s="547"/>
      <c r="G81" s="548" t="s">
        <v>341</v>
      </c>
      <c r="H81" s="549">
        <v>310.0</v>
      </c>
      <c r="I81" s="30">
        <v>-635.17</v>
      </c>
      <c r="J81" s="38"/>
      <c r="K81" s="454"/>
      <c r="L81" s="455"/>
      <c r="M81" s="424"/>
      <c r="N81" s="425"/>
    </row>
    <row r="82" ht="15.75" customHeight="1">
      <c r="A82" s="35"/>
      <c r="B82" s="596">
        <v>55219.0</v>
      </c>
      <c r="C82" s="597">
        <v>2.0</v>
      </c>
      <c r="D82" s="598">
        <v>0.5208333333333334</v>
      </c>
      <c r="E82" s="599"/>
      <c r="F82" s="599"/>
      <c r="G82" s="596" t="s">
        <v>341</v>
      </c>
      <c r="H82" s="118">
        <v>77.0</v>
      </c>
      <c r="I82" s="181">
        <f t="shared" ref="I82:I85" si="23">I81+H81</f>
        <v>-325.17</v>
      </c>
      <c r="J82" s="39"/>
      <c r="K82" s="423"/>
      <c r="L82" s="424"/>
      <c r="M82" s="424"/>
      <c r="N82" s="425"/>
    </row>
    <row r="83" ht="15.75" customHeight="1">
      <c r="A83" s="35"/>
      <c r="B83" s="596">
        <v>55063.0</v>
      </c>
      <c r="C83" s="597">
        <v>3.0</v>
      </c>
      <c r="D83" s="598">
        <v>0.7708333333333334</v>
      </c>
      <c r="E83" s="599"/>
      <c r="F83" s="599"/>
      <c r="G83" s="596" t="s">
        <v>344</v>
      </c>
      <c r="H83" s="118">
        <v>77.0</v>
      </c>
      <c r="I83" s="181">
        <f t="shared" si="23"/>
        <v>-248.17</v>
      </c>
      <c r="J83" s="39"/>
      <c r="K83" s="423"/>
      <c r="L83" s="424"/>
      <c r="M83" s="424"/>
      <c r="N83" s="425"/>
    </row>
    <row r="84" ht="15.75" customHeight="1">
      <c r="A84" s="35"/>
      <c r="B84" s="596">
        <v>53076.0</v>
      </c>
      <c r="C84" s="597">
        <v>5.0</v>
      </c>
      <c r="D84" s="598">
        <v>0.875</v>
      </c>
      <c r="E84" s="599"/>
      <c r="F84" s="599"/>
      <c r="G84" s="596" t="s">
        <v>344</v>
      </c>
      <c r="H84" s="118">
        <v>310.0</v>
      </c>
      <c r="I84" s="181">
        <f t="shared" si="23"/>
        <v>-171.17</v>
      </c>
      <c r="J84" s="39">
        <v>2.0</v>
      </c>
      <c r="K84" s="423"/>
      <c r="L84" s="424"/>
      <c r="M84" s="424"/>
      <c r="N84" s="425"/>
    </row>
    <row r="85" ht="15.75" customHeight="1">
      <c r="A85" s="35"/>
      <c r="B85" s="600"/>
      <c r="C85" s="544"/>
      <c r="D85" s="545"/>
      <c r="E85" s="547"/>
      <c r="F85" s="547"/>
      <c r="G85" s="548"/>
      <c r="H85" s="580">
        <f>SUM(H81:H84)</f>
        <v>774</v>
      </c>
      <c r="I85" s="376">
        <f t="shared" si="23"/>
        <v>138.83</v>
      </c>
      <c r="J85" s="38"/>
      <c r="K85" s="423"/>
      <c r="L85" s="424"/>
      <c r="M85" s="433">
        <f t="shared" ref="M85:N85" si="24">M70+H85</f>
        <v>5051</v>
      </c>
      <c r="N85" s="425">
        <f t="shared" si="24"/>
        <v>1239.98</v>
      </c>
    </row>
    <row r="86" ht="15.75" customHeight="1">
      <c r="A86" s="73"/>
      <c r="B86" s="572"/>
      <c r="C86" s="570"/>
      <c r="D86" s="571"/>
      <c r="E86" s="552"/>
      <c r="F86" s="552"/>
      <c r="G86" s="572"/>
      <c r="H86" s="573"/>
      <c r="I86" s="462"/>
      <c r="J86" s="79"/>
      <c r="K86" s="438"/>
      <c r="L86" s="439"/>
      <c r="M86" s="439"/>
      <c r="N86" s="440"/>
    </row>
    <row r="87" ht="15.75" customHeight="1">
      <c r="A87" s="83">
        <v>45845.0</v>
      </c>
      <c r="B87" s="588">
        <v>53519.0</v>
      </c>
      <c r="C87" s="575">
        <v>5.0</v>
      </c>
      <c r="D87" s="576">
        <v>0.25</v>
      </c>
      <c r="E87" s="554"/>
      <c r="F87" s="554"/>
      <c r="G87" s="588" t="s">
        <v>66</v>
      </c>
      <c r="H87" s="578">
        <v>362.0</v>
      </c>
      <c r="I87" s="30">
        <v>-635.17</v>
      </c>
      <c r="J87" s="187">
        <v>1.0</v>
      </c>
      <c r="K87" s="423"/>
      <c r="L87" s="424"/>
      <c r="M87" s="424"/>
      <c r="N87" s="425"/>
    </row>
    <row r="88" ht="15.75" customHeight="1">
      <c r="A88" s="188"/>
      <c r="B88" s="166">
        <v>52182.0</v>
      </c>
      <c r="C88" s="259">
        <v>4.0</v>
      </c>
      <c r="D88" s="291">
        <v>0.3333333333333333</v>
      </c>
      <c r="E88" s="547"/>
      <c r="F88" s="547"/>
      <c r="G88" s="166" t="s">
        <v>345</v>
      </c>
      <c r="H88" s="292">
        <v>362.0</v>
      </c>
      <c r="I88" s="172">
        <f t="shared" ref="I88:I91" si="25">I87+H87</f>
        <v>-273.17</v>
      </c>
      <c r="J88" s="601"/>
      <c r="K88" s="423"/>
      <c r="L88" s="424"/>
      <c r="M88" s="424"/>
      <c r="N88" s="425"/>
    </row>
    <row r="89" ht="15.75" customHeight="1">
      <c r="A89" s="188"/>
      <c r="B89" s="548" t="s">
        <v>346</v>
      </c>
      <c r="C89" s="24">
        <v>6.0</v>
      </c>
      <c r="D89" s="27">
        <v>0.3854166666666667</v>
      </c>
      <c r="E89" s="547"/>
      <c r="F89" s="547"/>
      <c r="G89" s="28" t="s">
        <v>47</v>
      </c>
      <c r="H89" s="29">
        <f>77*3</f>
        <v>231</v>
      </c>
      <c r="I89" s="172">
        <f t="shared" si="25"/>
        <v>88.83</v>
      </c>
      <c r="J89" s="601"/>
      <c r="K89" s="423"/>
      <c r="L89" s="424"/>
      <c r="M89" s="424"/>
      <c r="N89" s="425"/>
    </row>
    <row r="90" ht="15.75" customHeight="1">
      <c r="A90" s="188"/>
      <c r="B90" s="548">
        <v>55423.0</v>
      </c>
      <c r="C90" s="544">
        <v>3.0</v>
      </c>
      <c r="D90" s="545">
        <v>0.5034722222222222</v>
      </c>
      <c r="E90" s="547"/>
      <c r="F90" s="547"/>
      <c r="G90" s="548" t="s">
        <v>17</v>
      </c>
      <c r="H90" s="549">
        <v>103.0</v>
      </c>
      <c r="I90" s="172">
        <f t="shared" si="25"/>
        <v>319.83</v>
      </c>
      <c r="J90" s="601"/>
      <c r="K90" s="423"/>
      <c r="L90" s="424"/>
      <c r="M90" s="424"/>
      <c r="N90" s="425"/>
    </row>
    <row r="91" ht="15.75" customHeight="1">
      <c r="A91" s="188"/>
      <c r="B91" s="548"/>
      <c r="C91" s="564"/>
      <c r="D91" s="548"/>
      <c r="E91" s="557"/>
      <c r="F91" s="557"/>
      <c r="G91" s="566"/>
      <c r="H91" s="567">
        <f>SUM(H87:H90)</f>
        <v>1058</v>
      </c>
      <c r="I91" s="194">
        <f t="shared" si="25"/>
        <v>422.83</v>
      </c>
      <c r="J91" s="601"/>
      <c r="K91" s="444">
        <f t="shared" ref="K91:L91" si="26">K77+H91</f>
        <v>6304</v>
      </c>
      <c r="L91" s="433">
        <f t="shared" si="26"/>
        <v>1857.81</v>
      </c>
      <c r="M91" s="424"/>
      <c r="N91" s="425"/>
    </row>
    <row r="92" ht="15.75" customHeight="1">
      <c r="A92" s="188"/>
      <c r="B92" s="548"/>
      <c r="C92" s="564"/>
      <c r="D92" s="565"/>
      <c r="E92" s="557"/>
      <c r="F92" s="557"/>
      <c r="G92" s="566"/>
      <c r="H92" s="594"/>
      <c r="I92" s="172"/>
      <c r="J92" s="601"/>
      <c r="K92" s="423"/>
      <c r="L92" s="424"/>
      <c r="M92" s="424"/>
      <c r="N92" s="425"/>
    </row>
    <row r="93" ht="15.75" customHeight="1">
      <c r="A93" s="188"/>
      <c r="B93" s="602"/>
      <c r="C93" s="564"/>
      <c r="D93" s="565"/>
      <c r="E93" s="557"/>
      <c r="F93" s="557"/>
      <c r="G93" s="566"/>
      <c r="H93" s="594"/>
      <c r="I93" s="172"/>
      <c r="J93" s="603"/>
      <c r="K93" s="423"/>
      <c r="L93" s="424"/>
      <c r="M93" s="424"/>
      <c r="N93" s="425"/>
    </row>
    <row r="94" ht="15.75" customHeight="1">
      <c r="A94" s="188"/>
      <c r="B94" s="166" t="s">
        <v>347</v>
      </c>
      <c r="C94" s="544">
        <v>5.0</v>
      </c>
      <c r="D94" s="545">
        <v>0.4340277777777778</v>
      </c>
      <c r="E94" s="547"/>
      <c r="F94" s="547"/>
      <c r="G94" s="548" t="s">
        <v>341</v>
      </c>
      <c r="H94" s="549">
        <f>77*2</f>
        <v>154</v>
      </c>
      <c r="I94" s="30">
        <v>-635.17</v>
      </c>
      <c r="J94" s="39">
        <v>2.0</v>
      </c>
      <c r="K94" s="423"/>
      <c r="L94" s="424"/>
      <c r="M94" s="424"/>
      <c r="N94" s="425"/>
    </row>
    <row r="95" ht="15.75" customHeight="1">
      <c r="A95" s="188"/>
      <c r="B95" s="548" t="s">
        <v>348</v>
      </c>
      <c r="C95" s="544">
        <v>4.0</v>
      </c>
      <c r="D95" s="545">
        <v>0.5625</v>
      </c>
      <c r="E95" s="547"/>
      <c r="F95" s="547"/>
      <c r="G95" s="548" t="s">
        <v>349</v>
      </c>
      <c r="H95" s="604">
        <f>44*2</f>
        <v>88</v>
      </c>
      <c r="I95" s="202">
        <f t="shared" ref="I95:I100" si="27">I94+H94</f>
        <v>-481.17</v>
      </c>
      <c r="J95" s="601"/>
      <c r="K95" s="423"/>
      <c r="L95" s="424"/>
      <c r="M95" s="424"/>
      <c r="N95" s="425"/>
    </row>
    <row r="96" ht="15.75" customHeight="1">
      <c r="A96" s="188"/>
      <c r="B96" s="548">
        <v>54582.0</v>
      </c>
      <c r="C96" s="544">
        <v>2.0</v>
      </c>
      <c r="D96" s="545">
        <v>0.6458333333333334</v>
      </c>
      <c r="E96" s="547"/>
      <c r="F96" s="547"/>
      <c r="G96" s="548" t="s">
        <v>350</v>
      </c>
      <c r="H96" s="605">
        <v>40.0</v>
      </c>
      <c r="I96" s="202">
        <f t="shared" si="27"/>
        <v>-393.17</v>
      </c>
      <c r="J96" s="601"/>
      <c r="K96" s="423"/>
      <c r="L96" s="424"/>
      <c r="M96" s="424"/>
      <c r="N96" s="425"/>
    </row>
    <row r="97" ht="15.75" customHeight="1">
      <c r="A97" s="188"/>
      <c r="B97" s="548">
        <v>52878.0</v>
      </c>
      <c r="C97" s="544">
        <v>4.0</v>
      </c>
      <c r="D97" s="545">
        <v>0.7013888888888888</v>
      </c>
      <c r="E97" s="547"/>
      <c r="F97" s="547"/>
      <c r="G97" s="548" t="s">
        <v>47</v>
      </c>
      <c r="H97" s="549">
        <f>77*2</f>
        <v>154</v>
      </c>
      <c r="I97" s="202">
        <f t="shared" si="27"/>
        <v>-353.17</v>
      </c>
      <c r="J97" s="601"/>
      <c r="K97" s="423"/>
      <c r="L97" s="424"/>
      <c r="M97" s="424"/>
      <c r="N97" s="425"/>
    </row>
    <row r="98" ht="15.75" customHeight="1">
      <c r="A98" s="188"/>
      <c r="B98" s="548">
        <v>55005.0</v>
      </c>
      <c r="C98" s="544">
        <v>9.0</v>
      </c>
      <c r="D98" s="545">
        <v>0.8333333333333334</v>
      </c>
      <c r="E98" s="547"/>
      <c r="F98" s="547"/>
      <c r="G98" s="548" t="s">
        <v>66</v>
      </c>
      <c r="H98" s="549">
        <v>362.0</v>
      </c>
      <c r="I98" s="202">
        <f t="shared" si="27"/>
        <v>-199.17</v>
      </c>
      <c r="J98" s="601"/>
      <c r="K98" s="423"/>
      <c r="L98" s="424"/>
      <c r="M98" s="424"/>
      <c r="N98" s="425"/>
    </row>
    <row r="99" ht="15.75" customHeight="1">
      <c r="A99" s="188"/>
      <c r="B99" s="548">
        <v>54515.0</v>
      </c>
      <c r="C99" s="544">
        <v>4.0</v>
      </c>
      <c r="D99" s="545">
        <v>0.875</v>
      </c>
      <c r="E99" s="547"/>
      <c r="F99" s="547"/>
      <c r="G99" s="548" t="s">
        <v>268</v>
      </c>
      <c r="H99" s="549">
        <v>300.0</v>
      </c>
      <c r="I99" s="202">
        <f t="shared" si="27"/>
        <v>162.83</v>
      </c>
      <c r="J99" s="601"/>
      <c r="K99" s="423"/>
      <c r="L99" s="424"/>
      <c r="M99" s="433">
        <f t="shared" ref="M99:N99" si="28">M85+H100</f>
        <v>6149</v>
      </c>
      <c r="N99" s="425">
        <f t="shared" si="28"/>
        <v>1702.81</v>
      </c>
    </row>
    <row r="100" ht="15.75" customHeight="1">
      <c r="A100" s="188"/>
      <c r="B100" s="548"/>
      <c r="C100" s="564"/>
      <c r="D100" s="565"/>
      <c r="E100" s="557"/>
      <c r="F100" s="557"/>
      <c r="G100" s="581" t="s">
        <v>351</v>
      </c>
      <c r="H100" s="567">
        <f>SUM(H94:H99)</f>
        <v>1098</v>
      </c>
      <c r="I100" s="203">
        <f t="shared" si="27"/>
        <v>462.83</v>
      </c>
      <c r="J100" s="601"/>
      <c r="K100" s="423"/>
      <c r="L100" s="424"/>
      <c r="M100" s="424"/>
      <c r="N100" s="425"/>
    </row>
    <row r="101" ht="15.75" customHeight="1">
      <c r="A101" s="205"/>
      <c r="B101" s="206"/>
      <c r="C101" s="207"/>
      <c r="D101" s="208"/>
      <c r="E101" s="606"/>
      <c r="F101" s="606"/>
      <c r="G101" s="206"/>
      <c r="H101" s="209"/>
      <c r="I101" s="210"/>
      <c r="J101" s="607"/>
      <c r="K101" s="438"/>
      <c r="L101" s="439"/>
      <c r="M101" s="439"/>
      <c r="N101" s="440"/>
    </row>
    <row r="102" ht="15.75" customHeight="1">
      <c r="A102" s="608">
        <v>45846.0</v>
      </c>
      <c r="B102" s="609">
        <v>55290.0</v>
      </c>
      <c r="C102" s="610">
        <v>5.0</v>
      </c>
      <c r="D102" s="611">
        <v>0.09375</v>
      </c>
      <c r="E102" s="612"/>
      <c r="F102" s="612"/>
      <c r="G102" s="613" t="s">
        <v>75</v>
      </c>
      <c r="H102" s="614">
        <v>310.0</v>
      </c>
      <c r="I102" s="218">
        <v>-635.17</v>
      </c>
      <c r="J102" s="615"/>
      <c r="K102" s="423"/>
      <c r="L102" s="424"/>
      <c r="M102" s="424"/>
      <c r="N102" s="425"/>
    </row>
    <row r="103" ht="15.75" customHeight="1">
      <c r="A103" s="616"/>
      <c r="B103" s="550">
        <v>53494.0</v>
      </c>
      <c r="C103" s="544">
        <v>4.0</v>
      </c>
      <c r="D103" s="545">
        <v>0.14583333333333334</v>
      </c>
      <c r="E103" s="547"/>
      <c r="F103" s="547"/>
      <c r="G103" s="548" t="s">
        <v>68</v>
      </c>
      <c r="H103" s="549">
        <v>88.0</v>
      </c>
      <c r="I103" s="202">
        <f t="shared" ref="I103:I106" si="29">I102+H102</f>
        <v>-325.17</v>
      </c>
      <c r="J103" s="184"/>
      <c r="K103" s="423"/>
      <c r="L103" s="424"/>
      <c r="M103" s="424"/>
      <c r="N103" s="425"/>
    </row>
    <row r="104" ht="15.75" customHeight="1">
      <c r="A104" s="616"/>
      <c r="B104" s="550">
        <v>52791.0</v>
      </c>
      <c r="C104" s="544">
        <v>9.0</v>
      </c>
      <c r="D104" s="545">
        <v>0.3333333333333333</v>
      </c>
      <c r="E104" s="547"/>
      <c r="F104" s="547"/>
      <c r="G104" s="548" t="s">
        <v>75</v>
      </c>
      <c r="H104" s="549">
        <v>310.0</v>
      </c>
      <c r="I104" s="202">
        <f t="shared" si="29"/>
        <v>-237.17</v>
      </c>
      <c r="J104" s="182"/>
      <c r="K104" s="423"/>
      <c r="L104" s="424"/>
      <c r="M104" s="424"/>
      <c r="N104" s="425"/>
    </row>
    <row r="105" ht="15.75" customHeight="1">
      <c r="A105" s="616"/>
      <c r="B105" s="550">
        <v>54443.0</v>
      </c>
      <c r="C105" s="544">
        <v>3.0</v>
      </c>
      <c r="D105" s="545">
        <v>0.4027777777777778</v>
      </c>
      <c r="E105" s="547"/>
      <c r="F105" s="547"/>
      <c r="G105" s="548" t="s">
        <v>16</v>
      </c>
      <c r="H105" s="549">
        <v>77.0</v>
      </c>
      <c r="I105" s="202">
        <f t="shared" si="29"/>
        <v>72.83</v>
      </c>
      <c r="J105" s="182">
        <v>1.0</v>
      </c>
      <c r="K105" s="423"/>
      <c r="L105" s="424"/>
      <c r="M105" s="424"/>
      <c r="N105" s="425"/>
    </row>
    <row r="106" ht="15.75" customHeight="1">
      <c r="A106" s="616"/>
      <c r="B106" s="550"/>
      <c r="C106" s="544"/>
      <c r="D106" s="545"/>
      <c r="E106" s="547"/>
      <c r="F106" s="547"/>
      <c r="G106" s="548"/>
      <c r="H106" s="580">
        <f>SUM(H102:H105)</f>
        <v>785</v>
      </c>
      <c r="I106" s="203">
        <f t="shared" si="29"/>
        <v>149.83</v>
      </c>
      <c r="J106" s="184"/>
      <c r="K106" s="444">
        <f t="shared" ref="K106:L106" si="30">K91+H106</f>
        <v>7089</v>
      </c>
      <c r="L106" s="433">
        <f t="shared" si="30"/>
        <v>2007.64</v>
      </c>
      <c r="M106" s="424"/>
      <c r="N106" s="425"/>
    </row>
    <row r="107" ht="15.75" customHeight="1">
      <c r="A107" s="616"/>
      <c r="B107" s="563"/>
      <c r="C107" s="564"/>
      <c r="D107" s="565"/>
      <c r="E107" s="557"/>
      <c r="F107" s="557"/>
      <c r="G107" s="566"/>
      <c r="H107" s="567"/>
      <c r="I107" s="204"/>
      <c r="J107" s="184"/>
      <c r="K107" s="423"/>
      <c r="L107" s="424"/>
      <c r="M107" s="424"/>
      <c r="N107" s="425"/>
    </row>
    <row r="108" ht="15.75" customHeight="1">
      <c r="A108" s="616"/>
      <c r="B108" s="563"/>
      <c r="C108" s="564"/>
      <c r="D108" s="565"/>
      <c r="E108" s="557"/>
      <c r="F108" s="557"/>
      <c r="G108" s="566"/>
      <c r="H108" s="617"/>
      <c r="I108" s="202"/>
      <c r="J108" s="184"/>
      <c r="K108" s="423"/>
      <c r="L108" s="424"/>
      <c r="M108" s="424"/>
      <c r="N108" s="425"/>
    </row>
    <row r="109" ht="15.75" customHeight="1">
      <c r="A109" s="616"/>
      <c r="B109" s="48">
        <v>52878.0</v>
      </c>
      <c r="C109" s="259">
        <v>4.0</v>
      </c>
      <c r="D109" s="291">
        <v>0.3541666666666667</v>
      </c>
      <c r="E109" s="618"/>
      <c r="F109" s="618"/>
      <c r="G109" s="619" t="s">
        <v>23</v>
      </c>
      <c r="H109" s="292">
        <f>77*2</f>
        <v>154</v>
      </c>
      <c r="I109" s="230">
        <v>-635.17</v>
      </c>
      <c r="J109" s="620"/>
      <c r="K109" s="454"/>
      <c r="L109" s="455"/>
      <c r="M109" s="424"/>
      <c r="N109" s="425"/>
    </row>
    <row r="110" ht="15.75" customHeight="1">
      <c r="A110" s="616"/>
      <c r="B110" s="550">
        <v>54756.0</v>
      </c>
      <c r="C110" s="544">
        <v>3.0</v>
      </c>
      <c r="D110" s="545">
        <v>0.4479166666666667</v>
      </c>
      <c r="E110" s="618"/>
      <c r="F110" s="618"/>
      <c r="G110" s="621" t="s">
        <v>47</v>
      </c>
      <c r="H110" s="549">
        <v>77.0</v>
      </c>
      <c r="I110" s="232">
        <f t="shared" ref="I110:I113" si="31">I109+H109</f>
        <v>-481.17</v>
      </c>
      <c r="J110" s="184"/>
      <c r="K110" s="423"/>
      <c r="L110" s="424"/>
      <c r="M110" s="424"/>
      <c r="N110" s="425"/>
    </row>
    <row r="111" ht="15.75" customHeight="1">
      <c r="A111" s="616"/>
      <c r="B111" s="550">
        <v>54528.0</v>
      </c>
      <c r="C111" s="544">
        <v>8.0</v>
      </c>
      <c r="D111" s="545">
        <v>0.6006944444444444</v>
      </c>
      <c r="E111" s="618"/>
      <c r="F111" s="618"/>
      <c r="G111" s="621" t="s">
        <v>75</v>
      </c>
      <c r="H111" s="549">
        <v>310.0</v>
      </c>
      <c r="I111" s="232">
        <f t="shared" si="31"/>
        <v>-404.17</v>
      </c>
      <c r="J111" s="182">
        <v>2.0</v>
      </c>
      <c r="K111" s="423"/>
      <c r="L111" s="424"/>
      <c r="M111" s="424"/>
      <c r="N111" s="425"/>
    </row>
    <row r="112" ht="15.75" customHeight="1">
      <c r="A112" s="616"/>
      <c r="B112" s="550">
        <v>52296.0</v>
      </c>
      <c r="C112" s="544">
        <v>8.0</v>
      </c>
      <c r="D112" s="545">
        <v>0.6840277777777778</v>
      </c>
      <c r="E112" s="618"/>
      <c r="F112" s="618"/>
      <c r="G112" s="621" t="s">
        <v>16</v>
      </c>
      <c r="H112" s="549"/>
      <c r="I112" s="232">
        <f t="shared" si="31"/>
        <v>-94.17</v>
      </c>
      <c r="J112" s="622" t="s">
        <v>352</v>
      </c>
      <c r="K112" s="423"/>
      <c r="L112" s="424"/>
      <c r="M112" s="433">
        <f t="shared" ref="M112:N112" si="32">M99+H113</f>
        <v>6690</v>
      </c>
      <c r="N112" s="425">
        <f t="shared" si="32"/>
        <v>1608.64</v>
      </c>
    </row>
    <row r="113" ht="15.75" customHeight="1">
      <c r="A113" s="616"/>
      <c r="B113" s="550"/>
      <c r="C113" s="544"/>
      <c r="D113" s="545"/>
      <c r="E113" s="618"/>
      <c r="F113" s="618"/>
      <c r="G113" s="621"/>
      <c r="H113" s="580">
        <f>SUM(H109:H112)</f>
        <v>541</v>
      </c>
      <c r="I113" s="623">
        <f t="shared" si="31"/>
        <v>-94.17</v>
      </c>
      <c r="J113" s="184"/>
      <c r="K113" s="423"/>
      <c r="L113" s="424"/>
      <c r="M113" s="424"/>
      <c r="N113" s="425"/>
    </row>
    <row r="114" ht="15.75" customHeight="1">
      <c r="A114" s="616"/>
      <c r="B114" s="550"/>
      <c r="C114" s="544"/>
      <c r="D114" s="545"/>
      <c r="E114" s="618"/>
      <c r="F114" s="618"/>
      <c r="G114" s="621"/>
      <c r="H114" s="549"/>
      <c r="I114" s="232"/>
      <c r="J114" s="184"/>
      <c r="K114" s="423"/>
      <c r="L114" s="424"/>
      <c r="M114" s="424"/>
      <c r="N114" s="425"/>
    </row>
    <row r="115" ht="15.75" customHeight="1">
      <c r="A115" s="624"/>
      <c r="B115" s="625"/>
      <c r="C115" s="626"/>
      <c r="D115" s="627"/>
      <c r="E115" s="628"/>
      <c r="F115" s="628"/>
      <c r="G115" s="629"/>
      <c r="H115" s="630"/>
      <c r="I115" s="240"/>
      <c r="J115" s="241"/>
      <c r="K115" s="438"/>
      <c r="L115" s="439"/>
      <c r="M115" s="439"/>
      <c r="N115" s="440"/>
    </row>
    <row r="116" ht="15.75" customHeight="1">
      <c r="A116" s="631">
        <v>45847.0</v>
      </c>
      <c r="B116" s="346" t="s">
        <v>353</v>
      </c>
      <c r="C116" s="590">
        <v>10.0</v>
      </c>
      <c r="D116" s="632">
        <v>0.3333333333333333</v>
      </c>
      <c r="E116" s="577"/>
      <c r="F116" s="577"/>
      <c r="G116" s="592" t="s">
        <v>354</v>
      </c>
      <c r="H116" s="633">
        <v>793.0</v>
      </c>
      <c r="I116" s="246">
        <v>-635.17</v>
      </c>
      <c r="J116" s="38"/>
      <c r="K116" s="423"/>
      <c r="L116" s="424"/>
      <c r="M116" s="424"/>
      <c r="N116" s="425"/>
    </row>
    <row r="117" ht="15.75" customHeight="1">
      <c r="A117" s="188"/>
      <c r="B117" s="166"/>
      <c r="C117" s="544"/>
      <c r="D117" s="545"/>
      <c r="E117" s="547"/>
      <c r="F117" s="547"/>
      <c r="G117" s="548"/>
      <c r="H117" s="549"/>
      <c r="I117" s="160">
        <f>I116+H116</f>
        <v>157.83</v>
      </c>
      <c r="J117" s="39"/>
      <c r="K117" s="444">
        <f>K106+H116</f>
        <v>7882</v>
      </c>
      <c r="L117" s="433">
        <f>L106+I117</f>
        <v>2165.47</v>
      </c>
      <c r="M117" s="424"/>
      <c r="N117" s="425"/>
    </row>
    <row r="118" ht="15.75" customHeight="1">
      <c r="A118" s="188"/>
      <c r="B118" s="166"/>
      <c r="C118" s="544"/>
      <c r="D118" s="545"/>
      <c r="E118" s="547"/>
      <c r="F118" s="547"/>
      <c r="G118" s="548"/>
      <c r="H118" s="549"/>
      <c r="I118" s="53"/>
      <c r="J118" s="39">
        <v>1.0</v>
      </c>
      <c r="K118" s="423"/>
      <c r="L118" s="424"/>
      <c r="M118" s="424"/>
      <c r="N118" s="425"/>
    </row>
    <row r="119" ht="15.75" customHeight="1">
      <c r="A119" s="188"/>
      <c r="B119" s="166"/>
      <c r="C119" s="544"/>
      <c r="D119" s="545"/>
      <c r="E119" s="547"/>
      <c r="F119" s="547"/>
      <c r="G119" s="548"/>
      <c r="H119" s="634"/>
      <c r="I119" s="53"/>
      <c r="J119" s="38"/>
      <c r="K119" s="423"/>
      <c r="L119" s="424"/>
      <c r="M119" s="424"/>
      <c r="N119" s="425"/>
    </row>
    <row r="120" ht="15.75" customHeight="1">
      <c r="A120" s="188"/>
      <c r="B120" s="566"/>
      <c r="C120" s="564"/>
      <c r="D120" s="565"/>
      <c r="E120" s="557"/>
      <c r="F120" s="557"/>
      <c r="G120" s="566"/>
      <c r="H120" s="567"/>
      <c r="I120" s="44"/>
      <c r="J120" s="38"/>
      <c r="K120" s="423"/>
      <c r="L120" s="424"/>
      <c r="M120" s="424"/>
      <c r="N120" s="425"/>
    </row>
    <row r="121" ht="15.75" customHeight="1">
      <c r="A121" s="188"/>
      <c r="B121" s="566"/>
      <c r="C121" s="564"/>
      <c r="D121" s="565"/>
      <c r="E121" s="557"/>
      <c r="F121" s="557"/>
      <c r="G121" s="566"/>
      <c r="H121" s="594"/>
      <c r="I121" s="202"/>
      <c r="J121" s="38"/>
      <c r="K121" s="423"/>
      <c r="L121" s="424"/>
      <c r="M121" s="424"/>
      <c r="N121" s="425"/>
    </row>
    <row r="122" ht="15.75" customHeight="1">
      <c r="A122" s="188"/>
      <c r="B122" s="166">
        <v>51812.0</v>
      </c>
      <c r="C122" s="544">
        <v>4.0</v>
      </c>
      <c r="D122" s="545">
        <v>0.3229166666666667</v>
      </c>
      <c r="E122" s="547"/>
      <c r="F122" s="547"/>
      <c r="G122" s="548" t="s">
        <v>66</v>
      </c>
      <c r="H122" s="549">
        <v>362.0</v>
      </c>
      <c r="I122" s="181">
        <v>-635.17</v>
      </c>
      <c r="J122" s="31"/>
      <c r="K122" s="423"/>
      <c r="L122" s="424"/>
      <c r="M122" s="424"/>
      <c r="N122" s="425"/>
    </row>
    <row r="123" ht="15.75" customHeight="1">
      <c r="A123" s="188"/>
      <c r="B123" s="166">
        <v>54515.0</v>
      </c>
      <c r="C123" s="544">
        <v>4.0</v>
      </c>
      <c r="D123" s="545">
        <v>0.4166666666666667</v>
      </c>
      <c r="E123" s="547"/>
      <c r="F123" s="547"/>
      <c r="G123" s="548" t="s">
        <v>355</v>
      </c>
      <c r="H123" s="549">
        <v>707.0</v>
      </c>
      <c r="I123" s="172">
        <f t="shared" ref="I123:I124" si="33">I122+H122</f>
        <v>-273.17</v>
      </c>
      <c r="J123" s="38"/>
      <c r="K123" s="423"/>
      <c r="L123" s="424"/>
      <c r="M123" s="424"/>
      <c r="N123" s="425"/>
    </row>
    <row r="124" ht="15.75" customHeight="1">
      <c r="A124" s="188"/>
      <c r="B124" s="166"/>
      <c r="C124" s="544"/>
      <c r="D124" s="545"/>
      <c r="E124" s="547"/>
      <c r="F124" s="547"/>
      <c r="G124" s="548"/>
      <c r="H124" s="580">
        <f>SUM(H122:H123)</f>
        <v>1069</v>
      </c>
      <c r="I124" s="194">
        <f t="shared" si="33"/>
        <v>433.83</v>
      </c>
      <c r="J124" s="39">
        <v>2.0</v>
      </c>
      <c r="K124" s="423"/>
      <c r="L124" s="424"/>
      <c r="M124" s="433">
        <f t="shared" ref="M124:N124" si="34">M112+H124</f>
        <v>7759</v>
      </c>
      <c r="N124" s="425">
        <f t="shared" si="34"/>
        <v>2042.47</v>
      </c>
    </row>
    <row r="125" ht="15.75" customHeight="1">
      <c r="A125" s="188"/>
      <c r="B125" s="166"/>
      <c r="C125" s="544"/>
      <c r="D125" s="545"/>
      <c r="E125" s="547"/>
      <c r="F125" s="547"/>
      <c r="G125" s="548"/>
      <c r="H125" s="549"/>
      <c r="I125" s="172"/>
      <c r="J125" s="39"/>
      <c r="K125" s="423"/>
      <c r="L125" s="424"/>
      <c r="M125" s="424"/>
      <c r="N125" s="425"/>
    </row>
    <row r="126" ht="15.75" customHeight="1">
      <c r="A126" s="188"/>
      <c r="B126" s="166"/>
      <c r="C126" s="259"/>
      <c r="D126" s="291"/>
      <c r="E126" s="547"/>
      <c r="F126" s="547"/>
      <c r="G126" s="166"/>
      <c r="H126" s="292"/>
      <c r="I126" s="118"/>
      <c r="J126" s="635"/>
      <c r="K126" s="454"/>
      <c r="L126" s="455"/>
      <c r="M126" s="424"/>
      <c r="N126" s="425"/>
    </row>
    <row r="127" ht="15.75" customHeight="1">
      <c r="A127" s="188"/>
      <c r="B127" s="548"/>
      <c r="C127" s="564"/>
      <c r="D127" s="565"/>
      <c r="E127" s="557"/>
      <c r="F127" s="557"/>
      <c r="G127" s="566"/>
      <c r="H127" s="567"/>
      <c r="I127" s="44"/>
      <c r="J127" s="38"/>
      <c r="K127" s="423"/>
      <c r="L127" s="424"/>
      <c r="M127" s="424"/>
      <c r="N127" s="425"/>
    </row>
    <row r="128" ht="15.75" customHeight="1">
      <c r="A128" s="205"/>
      <c r="B128" s="582"/>
      <c r="C128" s="636"/>
      <c r="D128" s="637"/>
      <c r="E128" s="562"/>
      <c r="F128" s="562"/>
      <c r="G128" s="582"/>
      <c r="H128" s="638"/>
      <c r="I128" s="253"/>
      <c r="J128" s="254"/>
      <c r="K128" s="438"/>
      <c r="L128" s="439"/>
      <c r="M128" s="439"/>
      <c r="N128" s="440"/>
    </row>
    <row r="129" ht="15.75" customHeight="1">
      <c r="A129" s="272"/>
      <c r="B129" s="548">
        <v>54515.0</v>
      </c>
      <c r="C129" s="544">
        <v>4.0</v>
      </c>
      <c r="D129" s="545">
        <v>0.4583333333333333</v>
      </c>
      <c r="E129" s="547"/>
      <c r="F129" s="547"/>
      <c r="G129" s="548" t="s">
        <v>116</v>
      </c>
      <c r="H129" s="549">
        <v>509.0</v>
      </c>
      <c r="I129" s="202">
        <v>-635.17</v>
      </c>
      <c r="J129" s="38"/>
      <c r="K129" s="423"/>
      <c r="L129" s="424"/>
      <c r="M129" s="424"/>
      <c r="N129" s="425"/>
    </row>
    <row r="130" ht="15.75" customHeight="1">
      <c r="A130" s="272"/>
      <c r="B130" s="28">
        <v>54470.0</v>
      </c>
      <c r="C130" s="24">
        <v>3.0</v>
      </c>
      <c r="D130" s="26">
        <v>0.71875</v>
      </c>
      <c r="E130" s="547"/>
      <c r="F130" s="547"/>
      <c r="G130" s="548" t="s">
        <v>344</v>
      </c>
      <c r="H130" s="549">
        <v>77.0</v>
      </c>
      <c r="I130" s="202">
        <f t="shared" ref="I130:I132" si="35">I129+H129</f>
        <v>-126.17</v>
      </c>
      <c r="J130" s="39"/>
      <c r="K130" s="454"/>
      <c r="L130" s="455"/>
      <c r="M130" s="424"/>
      <c r="N130" s="425"/>
    </row>
    <row r="131" ht="15.75" customHeight="1">
      <c r="A131" s="272"/>
      <c r="B131" s="36">
        <v>54515.0</v>
      </c>
      <c r="C131" s="24">
        <v>4.0</v>
      </c>
      <c r="D131" s="545">
        <v>0.8020833333333334</v>
      </c>
      <c r="E131" s="547"/>
      <c r="F131" s="547"/>
      <c r="G131" s="548" t="s">
        <v>356</v>
      </c>
      <c r="H131" s="549">
        <v>300.0</v>
      </c>
      <c r="I131" s="202">
        <f t="shared" si="35"/>
        <v>-49.17</v>
      </c>
      <c r="J131" s="39">
        <v>1.0</v>
      </c>
      <c r="K131" s="448"/>
      <c r="L131" s="449"/>
      <c r="M131" s="424"/>
      <c r="N131" s="425"/>
    </row>
    <row r="132" ht="15.75" customHeight="1">
      <c r="A132" s="272"/>
      <c r="B132" s="36"/>
      <c r="C132" s="24"/>
      <c r="D132" s="545"/>
      <c r="E132" s="547"/>
      <c r="F132" s="547"/>
      <c r="G132" s="548"/>
      <c r="H132" s="580">
        <f>SUM(H129:H131)</f>
        <v>886</v>
      </c>
      <c r="I132" s="203">
        <f t="shared" si="35"/>
        <v>250.83</v>
      </c>
      <c r="J132" s="38"/>
      <c r="K132" s="477">
        <f t="shared" ref="K132:L132" si="36">K117+H132</f>
        <v>8768</v>
      </c>
      <c r="L132" s="478">
        <f t="shared" si="36"/>
        <v>2416.3</v>
      </c>
      <c r="M132" s="424"/>
      <c r="N132" s="425"/>
    </row>
    <row r="133" ht="15.75" customHeight="1">
      <c r="A133" s="272"/>
      <c r="B133" s="103"/>
      <c r="C133" s="104"/>
      <c r="D133" s="565"/>
      <c r="E133" s="557"/>
      <c r="F133" s="557"/>
      <c r="G133" s="566"/>
      <c r="H133" s="567"/>
      <c r="I133" s="204"/>
      <c r="J133" s="38"/>
      <c r="K133" s="448"/>
      <c r="L133" s="449"/>
      <c r="M133" s="424"/>
      <c r="N133" s="425"/>
    </row>
    <row r="134" ht="15.75" customHeight="1">
      <c r="A134" s="272"/>
      <c r="B134" s="103"/>
      <c r="C134" s="104"/>
      <c r="D134" s="565"/>
      <c r="E134" s="557"/>
      <c r="F134" s="557"/>
      <c r="G134" s="566"/>
      <c r="H134" s="594"/>
      <c r="I134" s="202"/>
      <c r="J134" s="38"/>
      <c r="K134" s="448"/>
      <c r="L134" s="449"/>
      <c r="M134" s="424"/>
      <c r="N134" s="425"/>
    </row>
    <row r="135" ht="15.75" customHeight="1">
      <c r="A135" s="272">
        <v>45848.0</v>
      </c>
      <c r="B135" s="103"/>
      <c r="C135" s="104"/>
      <c r="D135" s="565"/>
      <c r="E135" s="557"/>
      <c r="F135" s="557"/>
      <c r="G135" s="566"/>
      <c r="H135" s="594"/>
      <c r="I135" s="202"/>
      <c r="J135" s="154"/>
      <c r="K135" s="448"/>
      <c r="L135" s="449"/>
      <c r="M135" s="424"/>
      <c r="N135" s="425"/>
    </row>
    <row r="136" ht="15.75" customHeight="1">
      <c r="A136" s="272"/>
      <c r="B136" s="48" t="s">
        <v>357</v>
      </c>
      <c r="C136" s="24">
        <v>12.0</v>
      </c>
      <c r="D136" s="27">
        <v>0.5277777777777778</v>
      </c>
      <c r="E136" s="547"/>
      <c r="F136" s="547"/>
      <c r="G136" s="28" t="s">
        <v>326</v>
      </c>
      <c r="H136" s="29">
        <v>310.0</v>
      </c>
      <c r="I136" s="53">
        <v>-635.17</v>
      </c>
      <c r="J136" s="31"/>
      <c r="K136" s="454"/>
      <c r="L136" s="455"/>
      <c r="M136" s="424"/>
      <c r="N136" s="425"/>
    </row>
    <row r="137" ht="15.75" customHeight="1">
      <c r="A137" s="272"/>
      <c r="B137" s="48">
        <v>54995.0</v>
      </c>
      <c r="C137" s="259">
        <v>2.0</v>
      </c>
      <c r="D137" s="290">
        <v>0.6041666666666666</v>
      </c>
      <c r="E137" s="547"/>
      <c r="F137" s="547"/>
      <c r="G137" s="166" t="s">
        <v>344</v>
      </c>
      <c r="H137" s="292">
        <v>77.0</v>
      </c>
      <c r="I137" s="202">
        <f t="shared" ref="I137:I141" si="37">I136+H136</f>
        <v>-325.17</v>
      </c>
      <c r="J137" s="39"/>
      <c r="K137" s="423"/>
      <c r="L137" s="424"/>
      <c r="M137" s="424"/>
      <c r="N137" s="425"/>
    </row>
    <row r="138" ht="15.75" customHeight="1">
      <c r="A138" s="272"/>
      <c r="B138" s="36">
        <v>55286.0</v>
      </c>
      <c r="C138" s="24">
        <v>3.0</v>
      </c>
      <c r="D138" s="545">
        <v>0.6847222222222222</v>
      </c>
      <c r="E138" s="547"/>
      <c r="F138" s="547"/>
      <c r="G138" s="548" t="s">
        <v>358</v>
      </c>
      <c r="H138" s="549">
        <v>77.0</v>
      </c>
      <c r="I138" s="202">
        <f t="shared" si="37"/>
        <v>-248.17</v>
      </c>
      <c r="J138" s="39">
        <v>1.0</v>
      </c>
      <c r="K138" s="423"/>
      <c r="L138" s="424"/>
      <c r="M138" s="424"/>
      <c r="N138" s="425"/>
    </row>
    <row r="139" ht="15.75" customHeight="1">
      <c r="A139" s="272"/>
      <c r="B139" s="28">
        <v>54577.0</v>
      </c>
      <c r="C139" s="24">
        <v>5.0</v>
      </c>
      <c r="D139" s="545">
        <v>0.7673611111111112</v>
      </c>
      <c r="E139" s="547"/>
      <c r="F139" s="547"/>
      <c r="G139" s="548" t="s">
        <v>359</v>
      </c>
      <c r="H139" s="549">
        <v>88.0</v>
      </c>
      <c r="I139" s="202">
        <f t="shared" si="37"/>
        <v>-171.17</v>
      </c>
      <c r="J139" s="39"/>
      <c r="K139" s="423"/>
      <c r="L139" s="424"/>
      <c r="M139" s="424"/>
      <c r="N139" s="425"/>
    </row>
    <row r="140" ht="15.75" customHeight="1">
      <c r="A140" s="272"/>
      <c r="B140" s="548" t="s">
        <v>360</v>
      </c>
      <c r="C140" s="544">
        <v>4.0</v>
      </c>
      <c r="D140" s="545">
        <v>0.8611111111111112</v>
      </c>
      <c r="E140" s="547"/>
      <c r="F140" s="547"/>
      <c r="G140" s="548" t="s">
        <v>361</v>
      </c>
      <c r="H140" s="549">
        <f>77*2</f>
        <v>154</v>
      </c>
      <c r="I140" s="202">
        <f t="shared" si="37"/>
        <v>-83.17</v>
      </c>
      <c r="J140" s="38"/>
      <c r="K140" s="423"/>
      <c r="L140" s="424"/>
      <c r="M140" s="424"/>
      <c r="N140" s="425"/>
    </row>
    <row r="141" ht="15.75" customHeight="1">
      <c r="A141" s="272"/>
      <c r="B141" s="548"/>
      <c r="C141" s="544"/>
      <c r="D141" s="545"/>
      <c r="E141" s="547"/>
      <c r="F141" s="547"/>
      <c r="G141" s="548"/>
      <c r="H141" s="580">
        <f>SUM(H136:H140)</f>
        <v>706</v>
      </c>
      <c r="I141" s="203">
        <f t="shared" si="37"/>
        <v>70.83</v>
      </c>
      <c r="J141" s="39"/>
      <c r="K141" s="423"/>
      <c r="L141" s="424"/>
      <c r="M141" s="433">
        <f t="shared" ref="M141:N141" si="38">M124+H141</f>
        <v>8465</v>
      </c>
      <c r="N141" s="425">
        <f t="shared" si="38"/>
        <v>2113.3</v>
      </c>
    </row>
    <row r="142" ht="15.75" customHeight="1">
      <c r="A142" s="272"/>
      <c r="B142" s="548"/>
      <c r="C142" s="544"/>
      <c r="D142" s="545"/>
      <c r="E142" s="547"/>
      <c r="F142" s="547"/>
      <c r="G142" s="548"/>
      <c r="H142" s="580"/>
      <c r="I142" s="204"/>
      <c r="J142" s="38"/>
      <c r="K142" s="423"/>
      <c r="L142" s="424"/>
      <c r="M142" s="424"/>
      <c r="N142" s="425"/>
    </row>
    <row r="143" ht="15.75" customHeight="1">
      <c r="A143" s="479"/>
      <c r="B143" s="572"/>
      <c r="C143" s="570"/>
      <c r="D143" s="583"/>
      <c r="E143" s="584"/>
      <c r="F143" s="584"/>
      <c r="G143" s="585"/>
      <c r="H143" s="586"/>
      <c r="I143" s="252"/>
      <c r="J143" s="257"/>
      <c r="K143" s="438"/>
      <c r="L143" s="439"/>
      <c r="M143" s="439"/>
      <c r="N143" s="440"/>
    </row>
    <row r="144" ht="15.75" customHeight="1">
      <c r="A144" s="480"/>
      <c r="B144" s="87">
        <v>53623.0</v>
      </c>
      <c r="C144" s="124">
        <v>9.0</v>
      </c>
      <c r="D144" s="86">
        <v>0.15625</v>
      </c>
      <c r="E144" s="577"/>
      <c r="F144" s="577"/>
      <c r="G144" s="548" t="s">
        <v>344</v>
      </c>
      <c r="H144" s="125">
        <v>310.0</v>
      </c>
      <c r="I144" s="30">
        <v>-635.17</v>
      </c>
      <c r="J144" s="89"/>
      <c r="K144" s="423"/>
      <c r="L144" s="424"/>
      <c r="M144" s="424"/>
      <c r="N144" s="425"/>
    </row>
    <row r="145" ht="15.75" customHeight="1">
      <c r="A145" s="481"/>
      <c r="B145" s="544">
        <v>51838.0</v>
      </c>
      <c r="C145" s="544">
        <v>2.0</v>
      </c>
      <c r="D145" s="545">
        <v>0.2222222222222222</v>
      </c>
      <c r="E145" s="547"/>
      <c r="F145" s="547"/>
      <c r="G145" s="548" t="s">
        <v>344</v>
      </c>
      <c r="H145" s="549">
        <v>77.0</v>
      </c>
      <c r="I145" s="202">
        <f t="shared" ref="I145:I148" si="39">I144+H144</f>
        <v>-325.17</v>
      </c>
      <c r="J145" s="38"/>
      <c r="K145" s="423"/>
      <c r="L145" s="424"/>
      <c r="M145" s="424"/>
      <c r="N145" s="425"/>
    </row>
    <row r="146" ht="15.75" customHeight="1">
      <c r="A146" s="481"/>
      <c r="B146" s="548">
        <v>55548.0</v>
      </c>
      <c r="C146" s="544">
        <v>6.0</v>
      </c>
      <c r="D146" s="545">
        <v>0.2708333333333333</v>
      </c>
      <c r="E146" s="547"/>
      <c r="F146" s="547"/>
      <c r="G146" s="548" t="s">
        <v>17</v>
      </c>
      <c r="H146" s="549">
        <v>362.0</v>
      </c>
      <c r="I146" s="202">
        <f t="shared" si="39"/>
        <v>-248.17</v>
      </c>
      <c r="J146" s="38"/>
      <c r="K146" s="423"/>
      <c r="L146" s="424"/>
      <c r="M146" s="424"/>
      <c r="N146" s="425"/>
    </row>
    <row r="147" ht="15.75" customHeight="1">
      <c r="A147" s="481"/>
      <c r="B147" s="548">
        <v>51478.0</v>
      </c>
      <c r="C147" s="544">
        <v>4.0</v>
      </c>
      <c r="D147" s="545">
        <v>0.4166666666666667</v>
      </c>
      <c r="E147" s="547"/>
      <c r="F147" s="547"/>
      <c r="G147" s="548" t="s">
        <v>326</v>
      </c>
      <c r="H147" s="549">
        <f>77*2</f>
        <v>154</v>
      </c>
      <c r="I147" s="202">
        <f t="shared" si="39"/>
        <v>113.83</v>
      </c>
      <c r="J147" s="39">
        <v>1.0</v>
      </c>
      <c r="K147" s="423"/>
      <c r="L147" s="424"/>
      <c r="M147" s="424"/>
      <c r="N147" s="425"/>
    </row>
    <row r="148" ht="15.75" customHeight="1">
      <c r="A148" s="481"/>
      <c r="B148" s="548"/>
      <c r="C148" s="544"/>
      <c r="D148" s="545"/>
      <c r="E148" s="547"/>
      <c r="F148" s="547"/>
      <c r="G148" s="548"/>
      <c r="H148" s="580">
        <f>SUM(H144:H147)</f>
        <v>903</v>
      </c>
      <c r="I148" s="203">
        <f t="shared" si="39"/>
        <v>267.83</v>
      </c>
      <c r="J148" s="38"/>
      <c r="K148" s="444">
        <f t="shared" ref="K148:L148" si="40">K132+H148</f>
        <v>9671</v>
      </c>
      <c r="L148" s="433">
        <f t="shared" si="40"/>
        <v>2684.13</v>
      </c>
      <c r="M148" s="424"/>
      <c r="N148" s="425"/>
    </row>
    <row r="149" ht="15.75" customHeight="1">
      <c r="A149" s="481"/>
      <c r="B149" s="548"/>
      <c r="C149" s="544"/>
      <c r="D149" s="545"/>
      <c r="E149" s="547"/>
      <c r="F149" s="547"/>
      <c r="G149" s="548"/>
      <c r="H149" s="549"/>
      <c r="I149" s="202"/>
      <c r="J149" s="38"/>
      <c r="K149" s="423"/>
      <c r="L149" s="424"/>
      <c r="M149" s="424"/>
      <c r="N149" s="425"/>
    </row>
    <row r="150" ht="15.75" customHeight="1">
      <c r="A150" s="481"/>
      <c r="B150" s="566"/>
      <c r="C150" s="564"/>
      <c r="D150" s="565"/>
      <c r="E150" s="557"/>
      <c r="F150" s="557"/>
      <c r="G150" s="566"/>
      <c r="H150" s="567"/>
      <c r="I150" s="204"/>
      <c r="J150" s="38"/>
      <c r="K150" s="423"/>
      <c r="L150" s="424"/>
      <c r="M150" s="424"/>
      <c r="N150" s="425"/>
    </row>
    <row r="151" ht="15.75" customHeight="1">
      <c r="A151" s="483">
        <v>45849.0</v>
      </c>
      <c r="B151" s="548"/>
      <c r="C151" s="544"/>
      <c r="D151" s="565"/>
      <c r="E151" s="557"/>
      <c r="F151" s="557"/>
      <c r="G151" s="566"/>
      <c r="H151" s="594"/>
      <c r="I151" s="202"/>
      <c r="J151" s="154"/>
      <c r="K151" s="423"/>
      <c r="L151" s="424"/>
      <c r="M151" s="424"/>
      <c r="N151" s="425"/>
    </row>
    <row r="152" ht="18.75" customHeight="1">
      <c r="A152" s="272"/>
      <c r="B152" s="247">
        <v>55494.0</v>
      </c>
      <c r="C152" s="247">
        <v>8.0</v>
      </c>
      <c r="D152" s="639">
        <v>0.3125</v>
      </c>
      <c r="E152" s="547"/>
      <c r="F152" s="547"/>
      <c r="G152" s="200" t="s">
        <v>66</v>
      </c>
      <c r="H152" s="248">
        <v>362.0</v>
      </c>
      <c r="I152" s="260">
        <v>-635.17</v>
      </c>
      <c r="J152" s="31"/>
      <c r="K152" s="423"/>
      <c r="L152" s="424"/>
      <c r="M152" s="424"/>
      <c r="N152" s="425"/>
    </row>
    <row r="153" ht="15.75" customHeight="1">
      <c r="A153" s="272"/>
      <c r="B153" s="175">
        <v>47464.0</v>
      </c>
      <c r="C153" s="49">
        <v>8.0</v>
      </c>
      <c r="D153" s="545">
        <v>0.4583333333333333</v>
      </c>
      <c r="E153" s="547"/>
      <c r="F153" s="547"/>
      <c r="G153" s="548" t="s">
        <v>341</v>
      </c>
      <c r="H153" s="261">
        <f>77*3</f>
        <v>231</v>
      </c>
      <c r="I153" s="260">
        <f t="shared" ref="I153:I156" si="41">I152+H152</f>
        <v>-273.17</v>
      </c>
      <c r="J153" s="38"/>
      <c r="K153" s="416"/>
      <c r="L153" s="424"/>
      <c r="M153" s="424"/>
      <c r="N153" s="425"/>
    </row>
    <row r="154" ht="15.75" customHeight="1">
      <c r="A154" s="272"/>
      <c r="B154" s="548" t="s">
        <v>362</v>
      </c>
      <c r="C154" s="544">
        <v>6.0</v>
      </c>
      <c r="D154" s="545">
        <v>0.5520833333333334</v>
      </c>
      <c r="E154" s="547"/>
      <c r="F154" s="547"/>
      <c r="G154" s="548" t="s">
        <v>363</v>
      </c>
      <c r="H154" s="549">
        <f>81*3</f>
        <v>243</v>
      </c>
      <c r="I154" s="260">
        <f t="shared" si="41"/>
        <v>-42.17</v>
      </c>
      <c r="J154" s="38"/>
      <c r="K154" s="416"/>
      <c r="L154" s="424"/>
      <c r="M154" s="424"/>
      <c r="N154" s="425"/>
    </row>
    <row r="155" ht="15.75" customHeight="1">
      <c r="A155" s="272"/>
      <c r="B155" s="548">
        <v>47074.0</v>
      </c>
      <c r="C155" s="544">
        <v>2.0</v>
      </c>
      <c r="D155" s="545">
        <v>0.7256944444444444</v>
      </c>
      <c r="E155" s="547"/>
      <c r="F155" s="547"/>
      <c r="G155" s="548" t="s">
        <v>65</v>
      </c>
      <c r="H155" s="549">
        <v>103.0</v>
      </c>
      <c r="I155" s="260">
        <f t="shared" si="41"/>
        <v>200.83</v>
      </c>
      <c r="J155" s="39">
        <v>2.0</v>
      </c>
      <c r="K155" s="416"/>
      <c r="L155" s="424"/>
      <c r="M155" s="433">
        <f t="shared" ref="M155:N155" si="42">M141+H156</f>
        <v>9404</v>
      </c>
      <c r="N155" s="425">
        <f t="shared" si="42"/>
        <v>2417.13</v>
      </c>
    </row>
    <row r="156" ht="15.75" customHeight="1">
      <c r="A156" s="272"/>
      <c r="B156" s="548"/>
      <c r="C156" s="544"/>
      <c r="D156" s="545"/>
      <c r="E156" s="547"/>
      <c r="F156" s="547"/>
      <c r="G156" s="548"/>
      <c r="H156" s="580">
        <f>SUM(H152:H155)</f>
        <v>939</v>
      </c>
      <c r="I156" s="270">
        <f t="shared" si="41"/>
        <v>303.83</v>
      </c>
      <c r="J156" s="38"/>
      <c r="K156" s="484"/>
      <c r="L156" s="485"/>
      <c r="M156" s="424"/>
      <c r="N156" s="425"/>
    </row>
    <row r="157" ht="15.75" customHeight="1">
      <c r="A157" s="272"/>
      <c r="B157" s="544"/>
      <c r="C157" s="640"/>
      <c r="D157" s="545"/>
      <c r="E157" s="547"/>
      <c r="F157" s="547"/>
      <c r="G157" s="581" t="s">
        <v>351</v>
      </c>
      <c r="H157" s="580"/>
      <c r="I157" s="641"/>
      <c r="J157" s="38"/>
      <c r="K157" s="416"/>
      <c r="L157" s="424"/>
      <c r="M157" s="424"/>
      <c r="N157" s="425"/>
    </row>
    <row r="158" ht="15.75" customHeight="1">
      <c r="A158" s="479"/>
      <c r="B158" s="582"/>
      <c r="C158" s="642"/>
      <c r="D158" s="583"/>
      <c r="E158" s="584"/>
      <c r="F158" s="584"/>
      <c r="G158" s="585"/>
      <c r="H158" s="586"/>
      <c r="I158" s="252"/>
      <c r="J158" s="257"/>
      <c r="K158" s="438"/>
      <c r="L158" s="439"/>
      <c r="M158" s="439"/>
      <c r="N158" s="440"/>
    </row>
    <row r="159" ht="15.75" customHeight="1">
      <c r="A159" s="309"/>
      <c r="B159" s="643">
        <v>45951.0</v>
      </c>
      <c r="C159" s="575">
        <v>2.0</v>
      </c>
      <c r="D159" s="576">
        <v>0.5486111111111112</v>
      </c>
      <c r="E159" s="577"/>
      <c r="F159" s="577"/>
      <c r="G159" s="548" t="s">
        <v>344</v>
      </c>
      <c r="H159" s="549">
        <v>77.0</v>
      </c>
      <c r="I159" s="260">
        <v>-635.17</v>
      </c>
      <c r="J159" s="89"/>
      <c r="K159" s="423"/>
      <c r="L159" s="424"/>
      <c r="M159" s="424"/>
      <c r="N159" s="425"/>
    </row>
    <row r="160" ht="15.75" customHeight="1">
      <c r="A160" s="272"/>
      <c r="B160" s="644" t="s">
        <v>346</v>
      </c>
      <c r="C160" s="544">
        <v>6.0</v>
      </c>
      <c r="D160" s="545">
        <v>0.6111111111111112</v>
      </c>
      <c r="E160" s="547"/>
      <c r="F160" s="547"/>
      <c r="G160" s="548" t="s">
        <v>364</v>
      </c>
      <c r="H160" s="549">
        <f>44*3</f>
        <v>132</v>
      </c>
      <c r="I160" s="53">
        <f t="shared" ref="I160:I163" si="43">I159+H159</f>
        <v>-558.17</v>
      </c>
      <c r="J160" s="38"/>
      <c r="K160" s="423"/>
      <c r="L160" s="424"/>
      <c r="M160" s="424"/>
      <c r="N160" s="425"/>
    </row>
    <row r="161" ht="15.75" customHeight="1">
      <c r="A161" s="272"/>
      <c r="B161" s="644">
        <v>50884.0</v>
      </c>
      <c r="C161" s="544">
        <v>4.0</v>
      </c>
      <c r="D161" s="545">
        <v>0.7361111111111112</v>
      </c>
      <c r="E161" s="547"/>
      <c r="F161" s="547"/>
      <c r="G161" s="548" t="s">
        <v>358</v>
      </c>
      <c r="H161" s="549">
        <v>310.0</v>
      </c>
      <c r="I161" s="53">
        <f t="shared" si="43"/>
        <v>-426.17</v>
      </c>
      <c r="J161" s="38"/>
      <c r="K161" s="423"/>
      <c r="L161" s="424"/>
      <c r="M161" s="424"/>
      <c r="N161" s="425"/>
    </row>
    <row r="162" ht="15.75" customHeight="1">
      <c r="A162" s="272"/>
      <c r="B162" s="644">
        <v>52534.0</v>
      </c>
      <c r="C162" s="544">
        <v>6.0</v>
      </c>
      <c r="D162" s="545">
        <v>0.8541666666666666</v>
      </c>
      <c r="E162" s="547"/>
      <c r="F162" s="547"/>
      <c r="G162" s="548" t="s">
        <v>358</v>
      </c>
      <c r="H162" s="549">
        <v>310.0</v>
      </c>
      <c r="I162" s="53">
        <f t="shared" si="43"/>
        <v>-116.17</v>
      </c>
      <c r="J162" s="39">
        <v>1.0</v>
      </c>
      <c r="K162" s="423"/>
      <c r="L162" s="424"/>
      <c r="M162" s="424"/>
      <c r="N162" s="425"/>
    </row>
    <row r="163" ht="15.75" customHeight="1">
      <c r="A163" s="272"/>
      <c r="B163" s="548"/>
      <c r="C163" s="544"/>
      <c r="D163" s="545"/>
      <c r="E163" s="547"/>
      <c r="F163" s="547"/>
      <c r="G163" s="548"/>
      <c r="H163" s="580">
        <f>SUM(H159:H162)</f>
        <v>829</v>
      </c>
      <c r="I163" s="160">
        <f t="shared" si="43"/>
        <v>193.83</v>
      </c>
      <c r="J163" s="38"/>
      <c r="K163" s="444">
        <f t="shared" ref="K163:L163" si="44">K148+H163</f>
        <v>10500</v>
      </c>
      <c r="L163" s="433">
        <f t="shared" si="44"/>
        <v>2877.96</v>
      </c>
      <c r="M163" s="424"/>
      <c r="N163" s="425"/>
    </row>
    <row r="164" ht="15.75" customHeight="1">
      <c r="A164" s="272">
        <v>45850.0</v>
      </c>
      <c r="B164" s="563"/>
      <c r="C164" s="564"/>
      <c r="D164" s="565"/>
      <c r="E164" s="645"/>
      <c r="F164" s="645"/>
      <c r="G164" s="646"/>
      <c r="H164" s="567"/>
      <c r="I164" s="44"/>
      <c r="J164" s="38"/>
      <c r="K164" s="423"/>
      <c r="L164" s="424"/>
      <c r="M164" s="424"/>
      <c r="N164" s="425"/>
    </row>
    <row r="165" ht="15.75" customHeight="1">
      <c r="A165" s="272"/>
      <c r="B165" s="566"/>
      <c r="C165" s="564"/>
      <c r="D165" s="565"/>
      <c r="E165" s="557"/>
      <c r="F165" s="557"/>
      <c r="G165" s="566"/>
      <c r="H165" s="594"/>
      <c r="I165" s="202"/>
      <c r="J165" s="154"/>
      <c r="K165" s="423"/>
      <c r="L165" s="424"/>
      <c r="M165" s="424"/>
      <c r="N165" s="425"/>
    </row>
    <row r="166" ht="15.75" customHeight="1">
      <c r="A166" s="272"/>
      <c r="B166" s="166">
        <v>50266.0</v>
      </c>
      <c r="C166" s="544">
        <v>5.0</v>
      </c>
      <c r="D166" s="545">
        <v>0.4583333333333333</v>
      </c>
      <c r="E166" s="547"/>
      <c r="F166" s="547"/>
      <c r="G166" s="548" t="s">
        <v>66</v>
      </c>
      <c r="H166" s="549">
        <v>362.0</v>
      </c>
      <c r="I166" s="260">
        <v>-635.17</v>
      </c>
      <c r="J166" s="31"/>
      <c r="K166" s="423"/>
      <c r="L166" s="424"/>
      <c r="M166" s="424"/>
      <c r="N166" s="425"/>
    </row>
    <row r="167" ht="15.75" customHeight="1">
      <c r="A167" s="272"/>
      <c r="B167" s="548">
        <v>47094.0</v>
      </c>
      <c r="C167" s="544">
        <v>2.0</v>
      </c>
      <c r="D167" s="545">
        <v>0.5625</v>
      </c>
      <c r="E167" s="547"/>
      <c r="F167" s="547"/>
      <c r="G167" s="548" t="s">
        <v>344</v>
      </c>
      <c r="H167" s="549">
        <v>77.0</v>
      </c>
      <c r="I167" s="202">
        <f t="shared" ref="I167:I170" si="45">I166+H166</f>
        <v>-273.17</v>
      </c>
      <c r="J167" s="38"/>
      <c r="K167" s="423"/>
      <c r="L167" s="424"/>
      <c r="M167" s="424"/>
      <c r="N167" s="425"/>
    </row>
    <row r="168" ht="15.75" customHeight="1">
      <c r="A168" s="272"/>
      <c r="B168" s="548">
        <v>53661.0</v>
      </c>
      <c r="C168" s="544">
        <v>3.0</v>
      </c>
      <c r="D168" s="545">
        <v>0.6180555555555556</v>
      </c>
      <c r="E168" s="547"/>
      <c r="F168" s="547"/>
      <c r="G168" s="548" t="s">
        <v>47</v>
      </c>
      <c r="H168" s="549">
        <v>77.0</v>
      </c>
      <c r="I168" s="202">
        <f t="shared" si="45"/>
        <v>-196.17</v>
      </c>
      <c r="J168" s="38"/>
      <c r="K168" s="423"/>
      <c r="L168" s="424"/>
      <c r="M168" s="424"/>
      <c r="N168" s="425"/>
    </row>
    <row r="169" ht="15.75" customHeight="1">
      <c r="A169" s="272"/>
      <c r="B169" s="548">
        <v>55542.0</v>
      </c>
      <c r="C169" s="544">
        <v>3.0</v>
      </c>
      <c r="D169" s="545">
        <v>0.78125</v>
      </c>
      <c r="E169" s="547"/>
      <c r="F169" s="547"/>
      <c r="G169" s="548" t="s">
        <v>358</v>
      </c>
      <c r="H169" s="549">
        <v>310.0</v>
      </c>
      <c r="I169" s="202">
        <f t="shared" si="45"/>
        <v>-119.17</v>
      </c>
      <c r="J169" s="39">
        <v>2.0</v>
      </c>
      <c r="K169" s="423"/>
      <c r="L169" s="424"/>
      <c r="M169" s="433">
        <f t="shared" ref="M169:N169" si="46">M155+H170</f>
        <v>10230</v>
      </c>
      <c r="N169" s="425">
        <f t="shared" si="46"/>
        <v>2607.96</v>
      </c>
    </row>
    <row r="170" ht="15.75" customHeight="1">
      <c r="A170" s="272"/>
      <c r="B170" s="548"/>
      <c r="C170" s="544"/>
      <c r="D170" s="545"/>
      <c r="E170" s="547"/>
      <c r="F170" s="547"/>
      <c r="G170" s="548"/>
      <c r="H170" s="580">
        <f>SUM(H166:H169)</f>
        <v>826</v>
      </c>
      <c r="I170" s="203">
        <f t="shared" si="45"/>
        <v>190.83</v>
      </c>
      <c r="J170" s="38"/>
      <c r="K170" s="423"/>
      <c r="L170" s="424"/>
      <c r="M170" s="424"/>
      <c r="N170" s="425"/>
    </row>
    <row r="171" ht="15.75" customHeight="1">
      <c r="A171" s="272"/>
      <c r="B171" s="548"/>
      <c r="C171" s="544"/>
      <c r="D171" s="545"/>
      <c r="E171" s="547"/>
      <c r="F171" s="547"/>
      <c r="G171" s="548"/>
      <c r="H171" s="580"/>
      <c r="I171" s="204"/>
      <c r="J171" s="38"/>
      <c r="K171" s="423"/>
      <c r="L171" s="424"/>
      <c r="M171" s="424"/>
      <c r="N171" s="425"/>
    </row>
    <row r="172" ht="15.75" customHeight="1">
      <c r="A172" s="272"/>
      <c r="B172" s="647"/>
      <c r="C172" s="648"/>
      <c r="D172" s="649"/>
      <c r="E172" s="650"/>
      <c r="F172" s="650"/>
      <c r="G172" s="651"/>
      <c r="H172" s="652"/>
      <c r="I172" s="209"/>
      <c r="J172" s="38"/>
      <c r="K172" s="438"/>
      <c r="L172" s="439"/>
      <c r="M172" s="439"/>
      <c r="N172" s="440"/>
    </row>
    <row r="173" ht="15.75" customHeight="1">
      <c r="A173" s="274">
        <v>45851.0</v>
      </c>
      <c r="B173" s="142">
        <v>52878.0</v>
      </c>
      <c r="C173" s="575">
        <v>4.0</v>
      </c>
      <c r="D173" s="587">
        <v>0.2777777777777778</v>
      </c>
      <c r="E173" s="554"/>
      <c r="F173" s="554"/>
      <c r="G173" s="588" t="s">
        <v>23</v>
      </c>
      <c r="H173" s="578">
        <f>77*2</f>
        <v>154</v>
      </c>
      <c r="I173" s="30">
        <v>-635.17</v>
      </c>
      <c r="J173" s="653"/>
      <c r="K173" s="423"/>
      <c r="L173" s="424"/>
      <c r="M173" s="424"/>
      <c r="N173" s="425"/>
    </row>
    <row r="174" ht="15.75" customHeight="1">
      <c r="A174" s="278"/>
      <c r="B174" s="548">
        <v>51060.0</v>
      </c>
      <c r="C174" s="544">
        <v>2.0</v>
      </c>
      <c r="D174" s="545">
        <v>0.3333333333333333</v>
      </c>
      <c r="E174" s="547"/>
      <c r="F174" s="547"/>
      <c r="G174" s="548" t="s">
        <v>23</v>
      </c>
      <c r="H174" s="549">
        <v>77.0</v>
      </c>
      <c r="I174" s="53">
        <f t="shared" ref="I174:I178" si="47">I173+H173</f>
        <v>-481.17</v>
      </c>
      <c r="J174" s="654"/>
      <c r="K174" s="423"/>
      <c r="L174" s="424"/>
      <c r="M174" s="424"/>
      <c r="N174" s="425"/>
    </row>
    <row r="175" ht="15.75" customHeight="1">
      <c r="A175" s="278"/>
      <c r="B175" s="28">
        <v>51128.0</v>
      </c>
      <c r="C175" s="544">
        <v>3.0</v>
      </c>
      <c r="D175" s="545">
        <v>0.4548611111111111</v>
      </c>
      <c r="E175" s="547"/>
      <c r="F175" s="547"/>
      <c r="G175" s="548" t="s">
        <v>16</v>
      </c>
      <c r="H175" s="549">
        <v>77.0</v>
      </c>
      <c r="I175" s="53">
        <f t="shared" si="47"/>
        <v>-404.17</v>
      </c>
      <c r="J175" s="654"/>
      <c r="K175" s="423"/>
      <c r="L175" s="424"/>
      <c r="M175" s="424"/>
      <c r="N175" s="425"/>
    </row>
    <row r="176" ht="15.75" customHeight="1">
      <c r="A176" s="278"/>
      <c r="B176" s="28">
        <v>54082.0</v>
      </c>
      <c r="C176" s="24">
        <v>2.0</v>
      </c>
      <c r="D176" s="27">
        <v>0.6006944444444444</v>
      </c>
      <c r="E176" s="547"/>
      <c r="F176" s="547"/>
      <c r="G176" s="28" t="s">
        <v>47</v>
      </c>
      <c r="H176" s="29">
        <v>77.0</v>
      </c>
      <c r="I176" s="53">
        <f t="shared" si="47"/>
        <v>-327.17</v>
      </c>
      <c r="J176" s="654"/>
      <c r="K176" s="423"/>
      <c r="L176" s="424"/>
      <c r="M176" s="424"/>
      <c r="N176" s="425"/>
    </row>
    <row r="177" ht="15.75" customHeight="1">
      <c r="A177" s="278"/>
      <c r="B177" s="28">
        <v>55347.0</v>
      </c>
      <c r="C177" s="544">
        <v>8.0</v>
      </c>
      <c r="D177" s="545">
        <v>0.71875</v>
      </c>
      <c r="E177" s="547"/>
      <c r="F177" s="547"/>
      <c r="G177" s="548" t="s">
        <v>16</v>
      </c>
      <c r="H177" s="549">
        <v>310.0</v>
      </c>
      <c r="I177" s="53">
        <f t="shared" si="47"/>
        <v>-250.17</v>
      </c>
      <c r="J177" s="655"/>
      <c r="K177" s="423"/>
      <c r="L177" s="424"/>
      <c r="M177" s="424"/>
      <c r="N177" s="425"/>
    </row>
    <row r="178" ht="15.75" customHeight="1">
      <c r="A178" s="278"/>
      <c r="B178" s="548"/>
      <c r="C178" s="544"/>
      <c r="D178" s="545"/>
      <c r="E178" s="547"/>
      <c r="F178" s="547"/>
      <c r="G178" s="548"/>
      <c r="H178" s="567">
        <f>SUM(H173:H177)</f>
        <v>695</v>
      </c>
      <c r="I178" s="160">
        <f t="shared" si="47"/>
        <v>59.83</v>
      </c>
      <c r="J178" s="178">
        <v>1.0</v>
      </c>
      <c r="K178" s="444">
        <f t="shared" ref="K178:L178" si="48">K163+H178</f>
        <v>11195</v>
      </c>
      <c r="L178" s="433">
        <f t="shared" si="48"/>
        <v>2937.79</v>
      </c>
      <c r="M178" s="424"/>
      <c r="N178" s="425"/>
    </row>
    <row r="179" ht="15.75" customHeight="1">
      <c r="A179" s="278"/>
      <c r="B179" s="28"/>
      <c r="C179" s="544"/>
      <c r="D179" s="565"/>
      <c r="E179" s="557"/>
      <c r="F179" s="557"/>
      <c r="G179" s="566"/>
      <c r="H179" s="567"/>
      <c r="I179" s="53"/>
      <c r="J179" s="279"/>
      <c r="K179" s="423"/>
      <c r="L179" s="424"/>
      <c r="M179" s="424"/>
      <c r="N179" s="425"/>
    </row>
    <row r="180" ht="15.75" customHeight="1">
      <c r="A180" s="278"/>
      <c r="B180" s="106"/>
      <c r="C180" s="564"/>
      <c r="D180" s="565"/>
      <c r="E180" s="557"/>
      <c r="F180" s="557"/>
      <c r="G180" s="566"/>
      <c r="H180" s="594"/>
      <c r="I180" s="202"/>
      <c r="J180" s="279"/>
      <c r="K180" s="423"/>
      <c r="L180" s="424"/>
      <c r="M180" s="424"/>
      <c r="N180" s="425"/>
    </row>
    <row r="181" ht="15.75" customHeight="1">
      <c r="A181" s="278"/>
      <c r="B181" s="106"/>
      <c r="C181" s="564"/>
      <c r="D181" s="565"/>
      <c r="E181" s="557"/>
      <c r="F181" s="557"/>
      <c r="G181" s="566"/>
      <c r="H181" s="594"/>
      <c r="I181" s="202"/>
      <c r="J181" s="279"/>
      <c r="K181" s="423"/>
      <c r="L181" s="424"/>
      <c r="M181" s="424"/>
      <c r="N181" s="425"/>
    </row>
    <row r="182" ht="15.75" customHeight="1">
      <c r="A182" s="278"/>
      <c r="B182" s="28">
        <v>55512.0</v>
      </c>
      <c r="C182" s="544">
        <v>1.0</v>
      </c>
      <c r="D182" s="545">
        <v>0.40625</v>
      </c>
      <c r="E182" s="547"/>
      <c r="F182" s="547"/>
      <c r="G182" s="548" t="s">
        <v>344</v>
      </c>
      <c r="H182" s="549">
        <v>77.0</v>
      </c>
      <c r="I182" s="53">
        <v>-635.17</v>
      </c>
      <c r="J182" s="492"/>
      <c r="K182" s="423"/>
      <c r="L182" s="424"/>
      <c r="M182" s="424"/>
      <c r="N182" s="425"/>
    </row>
    <row r="183" ht="15.75" customHeight="1">
      <c r="A183" s="278"/>
      <c r="B183" s="28">
        <v>54365.0</v>
      </c>
      <c r="C183" s="24">
        <v>4.0</v>
      </c>
      <c r="D183" s="26">
        <v>0.4375</v>
      </c>
      <c r="E183" s="547"/>
      <c r="F183" s="547"/>
      <c r="G183" s="28" t="s">
        <v>268</v>
      </c>
      <c r="H183" s="29">
        <f>44*2</f>
        <v>88</v>
      </c>
      <c r="I183" s="202">
        <f t="shared" ref="I183:I189" si="49">I182+H182</f>
        <v>-558.17</v>
      </c>
      <c r="J183" s="280"/>
      <c r="K183" s="423"/>
      <c r="L183" s="424"/>
      <c r="M183" s="424"/>
      <c r="N183" s="425"/>
    </row>
    <row r="184" ht="15.75" customHeight="1">
      <c r="A184" s="278"/>
      <c r="B184" s="28">
        <v>53436.0</v>
      </c>
      <c r="C184" s="24">
        <v>2.0</v>
      </c>
      <c r="D184" s="27">
        <v>0.5</v>
      </c>
      <c r="E184" s="547"/>
      <c r="F184" s="547"/>
      <c r="G184" s="28" t="s">
        <v>344</v>
      </c>
      <c r="H184" s="29">
        <v>77.0</v>
      </c>
      <c r="I184" s="202">
        <f t="shared" si="49"/>
        <v>-470.17</v>
      </c>
      <c r="J184" s="280"/>
      <c r="K184" s="423"/>
      <c r="L184" s="424"/>
      <c r="M184" s="424"/>
      <c r="N184" s="425"/>
    </row>
    <row r="185" ht="15.75" customHeight="1">
      <c r="A185" s="278"/>
      <c r="B185" s="548">
        <v>52357.0</v>
      </c>
      <c r="C185" s="544">
        <v>2.0</v>
      </c>
      <c r="D185" s="545">
        <v>0.5625</v>
      </c>
      <c r="E185" s="547"/>
      <c r="F185" s="547"/>
      <c r="G185" s="548" t="s">
        <v>23</v>
      </c>
      <c r="H185" s="549">
        <v>77.0</v>
      </c>
      <c r="I185" s="202">
        <f t="shared" si="49"/>
        <v>-393.17</v>
      </c>
      <c r="J185" s="280">
        <v>2.0</v>
      </c>
      <c r="K185" s="423"/>
      <c r="L185" s="424"/>
      <c r="M185" s="424"/>
      <c r="N185" s="425"/>
    </row>
    <row r="186" ht="15.75" customHeight="1">
      <c r="A186" s="278"/>
      <c r="B186" s="28">
        <v>54332.0</v>
      </c>
      <c r="C186" s="24">
        <v>4.0</v>
      </c>
      <c r="D186" s="27">
        <v>0.625</v>
      </c>
      <c r="E186" s="547"/>
      <c r="F186" s="547"/>
      <c r="G186" s="28" t="s">
        <v>365</v>
      </c>
      <c r="H186" s="29">
        <f>44*2</f>
        <v>88</v>
      </c>
      <c r="I186" s="202">
        <f t="shared" si="49"/>
        <v>-316.17</v>
      </c>
      <c r="J186" s="279"/>
      <c r="K186" s="423"/>
      <c r="L186" s="424"/>
      <c r="M186" s="424"/>
      <c r="N186" s="425"/>
    </row>
    <row r="187" ht="15.75" customHeight="1">
      <c r="A187" s="278"/>
      <c r="B187" s="28">
        <v>55243.0</v>
      </c>
      <c r="C187" s="544">
        <v>2.0</v>
      </c>
      <c r="D187" s="545">
        <v>0.6875</v>
      </c>
      <c r="E187" s="547"/>
      <c r="F187" s="547"/>
      <c r="G187" s="548" t="s">
        <v>344</v>
      </c>
      <c r="H187" s="549">
        <v>77.0</v>
      </c>
      <c r="I187" s="202">
        <f t="shared" si="49"/>
        <v>-228.17</v>
      </c>
      <c r="J187" s="279"/>
      <c r="K187" s="423"/>
      <c r="L187" s="424"/>
      <c r="M187" s="424"/>
      <c r="N187" s="425"/>
    </row>
    <row r="188" ht="15.75" customHeight="1">
      <c r="A188" s="278"/>
      <c r="B188" s="28">
        <v>55703.0</v>
      </c>
      <c r="C188" s="544">
        <v>5.0</v>
      </c>
      <c r="D188" s="545">
        <v>0.7673611111111112</v>
      </c>
      <c r="E188" s="547"/>
      <c r="F188" s="547"/>
      <c r="G188" s="548" t="s">
        <v>363</v>
      </c>
      <c r="H188" s="549">
        <f>81*2</f>
        <v>162</v>
      </c>
      <c r="I188" s="202">
        <f t="shared" si="49"/>
        <v>-151.17</v>
      </c>
      <c r="J188" s="178"/>
      <c r="K188" s="423"/>
      <c r="L188" s="424"/>
      <c r="M188" s="433">
        <f t="shared" ref="M188:N188" si="50">M169+H189</f>
        <v>10876</v>
      </c>
      <c r="N188" s="425">
        <f t="shared" si="50"/>
        <v>2618.79</v>
      </c>
    </row>
    <row r="189" ht="15.75" customHeight="1">
      <c r="A189" s="278"/>
      <c r="B189" s="28"/>
      <c r="C189" s="544"/>
      <c r="D189" s="545"/>
      <c r="E189" s="547"/>
      <c r="F189" s="547"/>
      <c r="G189" s="548"/>
      <c r="H189" s="298">
        <f>SUM(H182:H188)</f>
        <v>646</v>
      </c>
      <c r="I189" s="203">
        <f t="shared" si="49"/>
        <v>10.83</v>
      </c>
      <c r="J189" s="279"/>
      <c r="K189" s="423"/>
      <c r="L189" s="424"/>
      <c r="M189" s="424"/>
      <c r="N189" s="425"/>
    </row>
    <row r="190" ht="15.75" customHeight="1">
      <c r="A190" s="278"/>
      <c r="B190" s="28"/>
      <c r="C190" s="24"/>
      <c r="D190" s="27"/>
      <c r="E190" s="547"/>
      <c r="F190" s="547"/>
      <c r="G190" s="28"/>
      <c r="H190" s="29"/>
      <c r="I190" s="204"/>
      <c r="J190" s="279"/>
      <c r="K190" s="423"/>
      <c r="L190" s="424"/>
      <c r="M190" s="424"/>
      <c r="N190" s="425"/>
    </row>
    <row r="191" ht="15.75" customHeight="1">
      <c r="A191" s="278"/>
      <c r="B191" s="28"/>
      <c r="C191" s="564"/>
      <c r="D191" s="565"/>
      <c r="E191" s="557"/>
      <c r="F191" s="557"/>
      <c r="G191" s="566"/>
      <c r="H191" s="567"/>
      <c r="I191" s="173"/>
      <c r="J191" s="279"/>
      <c r="K191" s="423"/>
      <c r="L191" s="424"/>
      <c r="M191" s="424"/>
      <c r="N191" s="425"/>
    </row>
    <row r="192" ht="15.75" customHeight="1">
      <c r="A192" s="281"/>
      <c r="B192" s="282"/>
      <c r="C192" s="656"/>
      <c r="D192" s="657"/>
      <c r="E192" s="658"/>
      <c r="F192" s="658"/>
      <c r="G192" s="659"/>
      <c r="H192" s="660"/>
      <c r="I192" s="286"/>
      <c r="J192" s="254"/>
      <c r="K192" s="438"/>
      <c r="L192" s="439"/>
      <c r="M192" s="439"/>
      <c r="N192" s="440"/>
    </row>
    <row r="193" ht="15.75" customHeight="1">
      <c r="A193" s="272">
        <v>45852.0</v>
      </c>
      <c r="B193" s="166" t="s">
        <v>366</v>
      </c>
      <c r="C193" s="544">
        <v>12.0</v>
      </c>
      <c r="D193" s="545">
        <v>0.3333333333333333</v>
      </c>
      <c r="E193" s="547"/>
      <c r="F193" s="547"/>
      <c r="G193" s="548" t="s">
        <v>367</v>
      </c>
      <c r="H193" s="549">
        <v>793.0</v>
      </c>
      <c r="I193" s="30">
        <v>-635.17</v>
      </c>
      <c r="J193" s="661"/>
      <c r="K193" s="423"/>
      <c r="L193" s="424"/>
      <c r="M193" s="424"/>
      <c r="N193" s="425"/>
    </row>
    <row r="194" ht="15.75" customHeight="1">
      <c r="A194" s="188"/>
      <c r="B194" s="548">
        <v>55289.0</v>
      </c>
      <c r="C194" s="544">
        <v>4.0</v>
      </c>
      <c r="D194" s="545">
        <v>0.7152777777777778</v>
      </c>
      <c r="E194" s="547"/>
      <c r="F194" s="547"/>
      <c r="G194" s="548" t="s">
        <v>368</v>
      </c>
      <c r="H194" s="549">
        <v>310.0</v>
      </c>
      <c r="I194" s="287">
        <f t="shared" ref="I194:I195" si="51">I193+H193</f>
        <v>157.83</v>
      </c>
      <c r="J194" s="662"/>
      <c r="K194" s="423"/>
      <c r="L194" s="424"/>
      <c r="M194" s="424"/>
      <c r="N194" s="425"/>
    </row>
    <row r="195" ht="15.75" customHeight="1">
      <c r="A195" s="188"/>
      <c r="B195" s="548"/>
      <c r="C195" s="544"/>
      <c r="D195" s="545"/>
      <c r="E195" s="547"/>
      <c r="F195" s="547"/>
      <c r="G195" s="548"/>
      <c r="H195" s="580">
        <f>SUM(H193:H194)</f>
        <v>1103</v>
      </c>
      <c r="I195" s="288">
        <f t="shared" si="51"/>
        <v>467.83</v>
      </c>
      <c r="J195" s="662"/>
      <c r="K195" s="423"/>
      <c r="L195" s="424"/>
      <c r="M195" s="424"/>
      <c r="N195" s="425"/>
    </row>
    <row r="196" ht="15.75" customHeight="1">
      <c r="A196" s="188"/>
      <c r="B196" s="548"/>
      <c r="C196" s="544"/>
      <c r="D196" s="545"/>
      <c r="E196" s="547"/>
      <c r="F196" s="547"/>
      <c r="G196" s="548"/>
      <c r="H196" s="549"/>
      <c r="I196" s="287"/>
      <c r="J196" s="663">
        <v>1.0</v>
      </c>
      <c r="K196" s="444">
        <f t="shared" ref="K196:L196" si="52">K178+H195</f>
        <v>12298</v>
      </c>
      <c r="L196" s="433">
        <f t="shared" si="52"/>
        <v>3405.62</v>
      </c>
      <c r="M196" s="424"/>
      <c r="N196" s="425"/>
    </row>
    <row r="197" ht="15.75" customHeight="1">
      <c r="A197" s="188"/>
      <c r="B197" s="548"/>
      <c r="C197" s="544"/>
      <c r="D197" s="545"/>
      <c r="E197" s="547"/>
      <c r="F197" s="547"/>
      <c r="G197" s="548"/>
      <c r="H197" s="580"/>
      <c r="I197" s="204"/>
      <c r="J197" s="662"/>
      <c r="K197" s="423"/>
      <c r="L197" s="424"/>
      <c r="M197" s="424"/>
      <c r="N197" s="425"/>
    </row>
    <row r="198" ht="15.75" customHeight="1">
      <c r="A198" s="188"/>
      <c r="B198" s="566"/>
      <c r="C198" s="564"/>
      <c r="D198" s="565"/>
      <c r="E198" s="557"/>
      <c r="F198" s="557"/>
      <c r="G198" s="566"/>
      <c r="H198" s="594"/>
      <c r="I198" s="202"/>
      <c r="J198" s="662"/>
      <c r="K198" s="423"/>
      <c r="L198" s="424"/>
      <c r="M198" s="424"/>
      <c r="N198" s="425"/>
    </row>
    <row r="199" ht="15.75" customHeight="1">
      <c r="A199" s="188"/>
      <c r="B199" s="566"/>
      <c r="C199" s="564"/>
      <c r="D199" s="565"/>
      <c r="E199" s="557"/>
      <c r="F199" s="557"/>
      <c r="G199" s="566"/>
      <c r="H199" s="594"/>
      <c r="I199" s="202"/>
      <c r="J199" s="662"/>
      <c r="K199" s="423"/>
      <c r="L199" s="424"/>
      <c r="M199" s="424"/>
      <c r="N199" s="425"/>
    </row>
    <row r="200" ht="15.75" customHeight="1">
      <c r="A200" s="188"/>
      <c r="B200" s="166">
        <v>55353.0</v>
      </c>
      <c r="C200" s="544">
        <v>7.0</v>
      </c>
      <c r="D200" s="545">
        <v>0.125</v>
      </c>
      <c r="E200" s="547"/>
      <c r="F200" s="547"/>
      <c r="G200" s="548" t="s">
        <v>75</v>
      </c>
      <c r="H200" s="549">
        <v>310.0</v>
      </c>
      <c r="I200" s="53">
        <v>-635.17</v>
      </c>
      <c r="J200" s="664"/>
      <c r="K200" s="423"/>
      <c r="L200" s="424"/>
      <c r="M200" s="424"/>
      <c r="N200" s="425"/>
    </row>
    <row r="201" ht="15.75" customHeight="1">
      <c r="A201" s="188"/>
      <c r="B201" s="548">
        <v>54722.0</v>
      </c>
      <c r="C201" s="544">
        <v>5.0</v>
      </c>
      <c r="D201" s="545">
        <v>0.25</v>
      </c>
      <c r="E201" s="547"/>
      <c r="F201" s="547"/>
      <c r="G201" s="548" t="s">
        <v>75</v>
      </c>
      <c r="H201" s="549">
        <v>310.0</v>
      </c>
      <c r="I201" s="202">
        <f t="shared" ref="I201:I205" si="53">I200+H200</f>
        <v>-325.17</v>
      </c>
      <c r="J201" s="295"/>
      <c r="K201" s="423"/>
      <c r="L201" s="424"/>
      <c r="M201" s="424"/>
      <c r="N201" s="425"/>
    </row>
    <row r="202" ht="15.75" customHeight="1">
      <c r="A202" s="188"/>
      <c r="B202" s="166">
        <v>51188.0</v>
      </c>
      <c r="C202" s="259">
        <v>6.0</v>
      </c>
      <c r="D202" s="291">
        <v>0.3333333333333333</v>
      </c>
      <c r="E202" s="547"/>
      <c r="F202" s="547"/>
      <c r="G202" s="166" t="s">
        <v>369</v>
      </c>
      <c r="H202" s="292">
        <v>77.0</v>
      </c>
      <c r="I202" s="318">
        <f t="shared" si="53"/>
        <v>-15.17</v>
      </c>
      <c r="J202" s="294"/>
      <c r="K202" s="423"/>
      <c r="L202" s="424"/>
      <c r="M202" s="424"/>
      <c r="N202" s="425"/>
    </row>
    <row r="203" ht="15.75" customHeight="1">
      <c r="A203" s="188"/>
      <c r="B203" s="548">
        <v>46679.0</v>
      </c>
      <c r="C203" s="544">
        <v>4.0</v>
      </c>
      <c r="D203" s="545">
        <v>0.4652777777777778</v>
      </c>
      <c r="E203" s="547"/>
      <c r="F203" s="547"/>
      <c r="G203" s="548" t="s">
        <v>68</v>
      </c>
      <c r="H203" s="549">
        <f>44*2</f>
        <v>88</v>
      </c>
      <c r="I203" s="202">
        <f t="shared" si="53"/>
        <v>61.83</v>
      </c>
      <c r="J203" s="663">
        <v>2.0</v>
      </c>
      <c r="K203" s="423"/>
      <c r="L203" s="424"/>
      <c r="M203" s="424"/>
      <c r="N203" s="425"/>
    </row>
    <row r="204" ht="15.75" customHeight="1">
      <c r="A204" s="188"/>
      <c r="B204" s="548">
        <v>52296.0</v>
      </c>
      <c r="C204" s="544">
        <v>8.0</v>
      </c>
      <c r="D204" s="545">
        <v>0.5416666666666666</v>
      </c>
      <c r="E204" s="547"/>
      <c r="F204" s="547"/>
      <c r="G204" s="548" t="s">
        <v>75</v>
      </c>
      <c r="H204" s="549">
        <v>310.0</v>
      </c>
      <c r="I204" s="202">
        <f t="shared" si="53"/>
        <v>149.83</v>
      </c>
      <c r="J204" s="663"/>
      <c r="K204" s="423"/>
      <c r="L204" s="424"/>
      <c r="M204" s="433">
        <f t="shared" ref="M204:N204" si="54">M188+H205</f>
        <v>11971</v>
      </c>
      <c r="N204" s="425">
        <f t="shared" si="54"/>
        <v>3078.62</v>
      </c>
    </row>
    <row r="205" ht="15.75" customHeight="1">
      <c r="A205" s="188"/>
      <c r="B205" s="548"/>
      <c r="C205" s="544"/>
      <c r="D205" s="545"/>
      <c r="E205" s="547"/>
      <c r="F205" s="547"/>
      <c r="G205" s="548"/>
      <c r="H205" s="580">
        <f>SUM(H200:H204)</f>
        <v>1095</v>
      </c>
      <c r="I205" s="203">
        <f t="shared" si="53"/>
        <v>459.83</v>
      </c>
      <c r="J205" s="662"/>
      <c r="K205" s="423"/>
      <c r="L205" s="424"/>
      <c r="M205" s="424"/>
      <c r="N205" s="425"/>
    </row>
    <row r="206" ht="15.75" customHeight="1">
      <c r="A206" s="205"/>
      <c r="B206" s="572"/>
      <c r="C206" s="582"/>
      <c r="D206" s="583"/>
      <c r="E206" s="584"/>
      <c r="F206" s="584"/>
      <c r="G206" s="585"/>
      <c r="H206" s="586"/>
      <c r="I206" s="253"/>
      <c r="J206" s="665"/>
      <c r="K206" s="438"/>
      <c r="L206" s="439"/>
      <c r="M206" s="439"/>
      <c r="N206" s="440"/>
    </row>
    <row r="207" ht="15.75" customHeight="1">
      <c r="A207" s="272">
        <v>45853.0</v>
      </c>
      <c r="B207" s="548">
        <v>52534.0</v>
      </c>
      <c r="C207" s="544">
        <v>6.0</v>
      </c>
      <c r="D207" s="545">
        <v>0.15625</v>
      </c>
      <c r="E207" s="547"/>
      <c r="F207" s="547"/>
      <c r="G207" s="548" t="s">
        <v>223</v>
      </c>
      <c r="H207" s="549">
        <v>300.0</v>
      </c>
      <c r="I207" s="287">
        <v>-635.17</v>
      </c>
      <c r="J207" s="662"/>
      <c r="K207" s="423"/>
      <c r="L207" s="424"/>
      <c r="M207" s="424"/>
      <c r="N207" s="425"/>
    </row>
    <row r="208" ht="15.75" customHeight="1">
      <c r="A208" s="188"/>
      <c r="B208" s="166">
        <v>55807.0</v>
      </c>
      <c r="C208" s="259">
        <v>2.0</v>
      </c>
      <c r="D208" s="291">
        <v>0.2534722222222222</v>
      </c>
      <c r="E208" s="547"/>
      <c r="F208" s="547"/>
      <c r="G208" s="166" t="s">
        <v>370</v>
      </c>
      <c r="H208" s="292">
        <v>81.0</v>
      </c>
      <c r="I208" s="293">
        <f t="shared" ref="I208:I211" si="55">I207+H207</f>
        <v>-335.17</v>
      </c>
      <c r="J208" s="294"/>
      <c r="K208" s="423"/>
      <c r="L208" s="424"/>
      <c r="M208" s="424"/>
      <c r="N208" s="425"/>
    </row>
    <row r="209" ht="15.75" customHeight="1">
      <c r="A209" s="188"/>
      <c r="B209" s="548" t="s">
        <v>371</v>
      </c>
      <c r="C209" s="544">
        <v>5.0</v>
      </c>
      <c r="D209" s="545">
        <v>0.4166666666666667</v>
      </c>
      <c r="E209" s="547"/>
      <c r="F209" s="547"/>
      <c r="G209" s="548" t="s">
        <v>99</v>
      </c>
      <c r="H209" s="549">
        <f>81*3</f>
        <v>243</v>
      </c>
      <c r="I209" s="287">
        <f t="shared" si="55"/>
        <v>-254.17</v>
      </c>
      <c r="J209" s="662"/>
      <c r="K209" s="423"/>
      <c r="L209" s="424"/>
      <c r="M209" s="424"/>
      <c r="N209" s="425"/>
    </row>
    <row r="210" ht="15.75" customHeight="1">
      <c r="A210" s="188"/>
      <c r="B210" s="548">
        <v>55426.0</v>
      </c>
      <c r="C210" s="544">
        <v>3.0</v>
      </c>
      <c r="D210" s="545">
        <v>0.5208333333333334</v>
      </c>
      <c r="E210" s="547"/>
      <c r="F210" s="547"/>
      <c r="G210" s="548" t="s">
        <v>232</v>
      </c>
      <c r="H210" s="549">
        <v>77.0</v>
      </c>
      <c r="I210" s="287">
        <f t="shared" si="55"/>
        <v>-11.17</v>
      </c>
      <c r="J210" s="663">
        <v>1.0</v>
      </c>
      <c r="K210" s="423"/>
      <c r="L210" s="424"/>
      <c r="M210" s="424"/>
      <c r="N210" s="425"/>
    </row>
    <row r="211" ht="15.75" customHeight="1">
      <c r="A211" s="188"/>
      <c r="B211" s="548"/>
      <c r="C211" s="544"/>
      <c r="D211" s="545"/>
      <c r="E211" s="547"/>
      <c r="F211" s="547"/>
      <c r="G211" s="548"/>
      <c r="H211" s="580">
        <f>SUM(H207:H210)</f>
        <v>701</v>
      </c>
      <c r="I211" s="288">
        <f t="shared" si="55"/>
        <v>65.83</v>
      </c>
      <c r="J211" s="662"/>
      <c r="K211" s="101">
        <f t="shared" ref="K211:L211" si="56">K196+H211</f>
        <v>12999</v>
      </c>
      <c r="L211" s="120">
        <f t="shared" si="56"/>
        <v>3471.45</v>
      </c>
      <c r="M211" s="424"/>
      <c r="N211" s="425"/>
    </row>
    <row r="212" ht="15.75" customHeight="1">
      <c r="A212" s="188"/>
      <c r="B212" s="548"/>
      <c r="C212" s="544"/>
      <c r="D212" s="565"/>
      <c r="E212" s="557"/>
      <c r="F212" s="557"/>
      <c r="G212" s="566"/>
      <c r="H212" s="594"/>
      <c r="I212" s="202"/>
      <c r="J212" s="662"/>
      <c r="K212" s="423"/>
      <c r="L212" s="424"/>
      <c r="M212" s="424"/>
      <c r="N212" s="425"/>
    </row>
    <row r="213" ht="15.75" customHeight="1">
      <c r="A213" s="188"/>
      <c r="B213" s="566"/>
      <c r="C213" s="564"/>
      <c r="D213" s="565"/>
      <c r="E213" s="557"/>
      <c r="F213" s="557"/>
      <c r="G213" s="566"/>
      <c r="H213" s="594"/>
      <c r="I213" s="202"/>
      <c r="J213" s="662"/>
      <c r="K213" s="423"/>
      <c r="L213" s="424"/>
      <c r="M213" s="424"/>
      <c r="N213" s="425"/>
    </row>
    <row r="214" ht="15.75" customHeight="1">
      <c r="A214" s="188"/>
      <c r="B214" s="566"/>
      <c r="C214" s="564"/>
      <c r="D214" s="565"/>
      <c r="E214" s="557"/>
      <c r="F214" s="557"/>
      <c r="G214" s="566"/>
      <c r="H214" s="594"/>
      <c r="I214" s="202"/>
      <c r="J214" s="662"/>
      <c r="K214" s="423"/>
      <c r="L214" s="424"/>
      <c r="M214" s="424"/>
      <c r="N214" s="425"/>
    </row>
    <row r="215" ht="15.75" customHeight="1">
      <c r="A215" s="188"/>
      <c r="B215" s="166">
        <v>55276.0</v>
      </c>
      <c r="C215" s="544">
        <v>2.0</v>
      </c>
      <c r="D215" s="545">
        <v>0.3541666666666667</v>
      </c>
      <c r="E215" s="547"/>
      <c r="F215" s="547"/>
      <c r="G215" s="548" t="s">
        <v>372</v>
      </c>
      <c r="H215" s="549">
        <v>170.0</v>
      </c>
      <c r="I215" s="53">
        <v>-635.17</v>
      </c>
      <c r="J215" s="664"/>
      <c r="K215" s="423"/>
      <c r="L215" s="424"/>
      <c r="M215" s="424"/>
      <c r="N215" s="425"/>
    </row>
    <row r="216" ht="15.75" customHeight="1">
      <c r="A216" s="188"/>
      <c r="B216" s="199">
        <v>55655.0</v>
      </c>
      <c r="C216" s="319">
        <v>4.0</v>
      </c>
      <c r="D216" s="320">
        <v>0.5451388888888888</v>
      </c>
      <c r="E216" s="547"/>
      <c r="F216" s="547"/>
      <c r="G216" s="199" t="s">
        <v>96</v>
      </c>
      <c r="H216" s="262">
        <v>0.0</v>
      </c>
      <c r="I216" s="321">
        <f t="shared" ref="I216:I220" si="57">I215+H215</f>
        <v>-465.17</v>
      </c>
      <c r="J216" s="666" t="s">
        <v>373</v>
      </c>
      <c r="K216" s="423"/>
      <c r="L216" s="424"/>
      <c r="M216" s="424"/>
      <c r="N216" s="425"/>
    </row>
    <row r="217" ht="15.75" customHeight="1">
      <c r="A217" s="188"/>
      <c r="B217" s="548">
        <v>49807.0</v>
      </c>
      <c r="C217" s="544">
        <v>4.0</v>
      </c>
      <c r="D217" s="545">
        <v>0.6041666666666666</v>
      </c>
      <c r="E217" s="547"/>
      <c r="F217" s="547"/>
      <c r="G217" s="548" t="s">
        <v>75</v>
      </c>
      <c r="H217" s="549">
        <v>310.0</v>
      </c>
      <c r="I217" s="202">
        <f t="shared" si="57"/>
        <v>-465.17</v>
      </c>
      <c r="J217" s="662"/>
      <c r="K217" s="423"/>
      <c r="L217" s="424"/>
      <c r="M217" s="424"/>
      <c r="N217" s="425"/>
    </row>
    <row r="218" ht="15.75" customHeight="1">
      <c r="A218" s="188"/>
      <c r="B218" s="548">
        <v>54577.0</v>
      </c>
      <c r="C218" s="544">
        <v>5.0</v>
      </c>
      <c r="D218" s="545">
        <v>0.6666666666666666</v>
      </c>
      <c r="E218" s="547"/>
      <c r="F218" s="547"/>
      <c r="G218" s="548" t="s">
        <v>68</v>
      </c>
      <c r="H218" s="549">
        <f>44*2</f>
        <v>88</v>
      </c>
      <c r="I218" s="202">
        <f t="shared" si="57"/>
        <v>-155.17</v>
      </c>
      <c r="J218" s="663">
        <v>2.0</v>
      </c>
      <c r="K218" s="423"/>
      <c r="L218" s="424"/>
      <c r="M218" s="424"/>
      <c r="N218" s="425"/>
    </row>
    <row r="219" ht="15.75" customHeight="1">
      <c r="A219" s="188"/>
      <c r="B219" s="548">
        <v>54443.0</v>
      </c>
      <c r="C219" s="544">
        <v>3.0</v>
      </c>
      <c r="D219" s="545">
        <v>0.7708333333333334</v>
      </c>
      <c r="E219" s="547"/>
      <c r="F219" s="547"/>
      <c r="G219" s="548" t="s">
        <v>75</v>
      </c>
      <c r="H219" s="549">
        <v>77.0</v>
      </c>
      <c r="I219" s="202">
        <f t="shared" si="57"/>
        <v>-67.17</v>
      </c>
      <c r="J219" s="663"/>
      <c r="K219" s="423"/>
      <c r="L219" s="424"/>
      <c r="M219" s="120">
        <f>M204+H220</f>
        <v>12616</v>
      </c>
      <c r="N219" s="303">
        <v>3088.5</v>
      </c>
      <c r="O219" s="304" t="s">
        <v>48</v>
      </c>
    </row>
    <row r="220" ht="15.75" customHeight="1">
      <c r="A220" s="188"/>
      <c r="B220" s="548"/>
      <c r="C220" s="544"/>
      <c r="D220" s="545"/>
      <c r="E220" s="547"/>
      <c r="F220" s="547"/>
      <c r="G220" s="548"/>
      <c r="H220" s="580">
        <f>SUM(H215:H219)</f>
        <v>645</v>
      </c>
      <c r="I220" s="203">
        <f t="shared" si="57"/>
        <v>9.83</v>
      </c>
      <c r="J220" s="662"/>
      <c r="K220" s="423"/>
      <c r="L220" s="424"/>
      <c r="M220" s="33"/>
      <c r="N220" s="495"/>
    </row>
    <row r="221" ht="15.75" customHeight="1">
      <c r="A221" s="188"/>
      <c r="B221" s="548"/>
      <c r="C221" s="544"/>
      <c r="D221" s="545"/>
      <c r="E221" s="547"/>
      <c r="F221" s="547"/>
      <c r="G221" s="548"/>
      <c r="H221" s="580"/>
      <c r="I221" s="172"/>
      <c r="J221" s="662"/>
      <c r="K221" s="423"/>
      <c r="L221" s="424"/>
      <c r="M221" s="424"/>
      <c r="N221" s="425"/>
    </row>
    <row r="222" ht="15.75" customHeight="1">
      <c r="A222" s="205"/>
      <c r="B222" s="572"/>
      <c r="C222" s="582"/>
      <c r="D222" s="583"/>
      <c r="E222" s="584"/>
      <c r="F222" s="584"/>
      <c r="G222" s="585"/>
      <c r="H222" s="586"/>
      <c r="I222" s="253"/>
      <c r="J222" s="665"/>
      <c r="K222" s="438"/>
      <c r="L222" s="439"/>
      <c r="M222" s="439"/>
      <c r="N222" s="440"/>
    </row>
    <row r="223" ht="15.75" customHeight="1">
      <c r="A223" s="309">
        <v>45854.0</v>
      </c>
      <c r="B223" s="588">
        <v>47076.0</v>
      </c>
      <c r="C223" s="575">
        <v>2.0</v>
      </c>
      <c r="D223" s="632">
        <v>0.375</v>
      </c>
      <c r="E223" s="577"/>
      <c r="F223" s="577"/>
      <c r="G223" s="548" t="s">
        <v>106</v>
      </c>
      <c r="H223" s="549">
        <v>103.0</v>
      </c>
      <c r="I223" s="30">
        <v>-635.17</v>
      </c>
      <c r="J223" s="661"/>
      <c r="K223" s="416"/>
      <c r="L223" s="424"/>
      <c r="M223" s="424"/>
      <c r="N223" s="425"/>
    </row>
    <row r="224" ht="15.75" customHeight="1">
      <c r="A224" s="188"/>
      <c r="B224" s="548" t="s">
        <v>374</v>
      </c>
      <c r="C224" s="544">
        <v>3.0</v>
      </c>
      <c r="D224" s="545">
        <v>0.4861111111111111</v>
      </c>
      <c r="E224" s="547"/>
      <c r="F224" s="547"/>
      <c r="G224" s="548" t="s">
        <v>375</v>
      </c>
      <c r="H224" s="549">
        <v>77.0</v>
      </c>
      <c r="I224" s="202">
        <f t="shared" ref="I224:I229" si="58">H223+I223</f>
        <v>-532.17</v>
      </c>
      <c r="J224" s="662"/>
      <c r="K224" s="416"/>
      <c r="L224" s="424"/>
      <c r="M224" s="424"/>
      <c r="N224" s="425"/>
    </row>
    <row r="225" ht="15.75" customHeight="1">
      <c r="A225" s="188"/>
      <c r="B225" s="548">
        <v>55754.0</v>
      </c>
      <c r="C225" s="544">
        <v>4.0</v>
      </c>
      <c r="D225" s="545">
        <v>0.5555555555555556</v>
      </c>
      <c r="E225" s="547"/>
      <c r="F225" s="547"/>
      <c r="G225" s="548" t="s">
        <v>47</v>
      </c>
      <c r="H225" s="549">
        <f>77*2</f>
        <v>154</v>
      </c>
      <c r="I225" s="202">
        <f t="shared" si="58"/>
        <v>-455.17</v>
      </c>
      <c r="J225" s="662"/>
      <c r="K225" s="416"/>
      <c r="L225" s="424"/>
      <c r="M225" s="424"/>
      <c r="N225" s="425"/>
    </row>
    <row r="226" ht="15.75" customHeight="1">
      <c r="A226" s="188"/>
      <c r="B226" s="548" t="s">
        <v>376</v>
      </c>
      <c r="C226" s="544">
        <v>5.0</v>
      </c>
      <c r="D226" s="545">
        <v>0.65625</v>
      </c>
      <c r="E226" s="547"/>
      <c r="F226" s="547"/>
      <c r="G226" s="548" t="s">
        <v>377</v>
      </c>
      <c r="H226" s="549">
        <f>44*2</f>
        <v>88</v>
      </c>
      <c r="I226" s="202">
        <f t="shared" si="58"/>
        <v>-301.17</v>
      </c>
      <c r="J226" s="663">
        <v>1.0</v>
      </c>
      <c r="K226" s="416"/>
      <c r="L226" s="424"/>
      <c r="M226" s="424"/>
      <c r="N226" s="425"/>
    </row>
    <row r="227" ht="15.75" customHeight="1">
      <c r="A227" s="188"/>
      <c r="B227" s="548">
        <v>51478.0</v>
      </c>
      <c r="C227" s="544">
        <v>4.0</v>
      </c>
      <c r="D227" s="545">
        <v>0.7395833333333334</v>
      </c>
      <c r="E227" s="547"/>
      <c r="F227" s="547"/>
      <c r="G227" s="548" t="s">
        <v>23</v>
      </c>
      <c r="H227" s="549">
        <f>77*2</f>
        <v>154</v>
      </c>
      <c r="I227" s="202">
        <f t="shared" si="58"/>
        <v>-213.17</v>
      </c>
      <c r="J227" s="662"/>
      <c r="K227" s="416"/>
      <c r="L227" s="424"/>
      <c r="M227" s="424"/>
      <c r="N227" s="425"/>
    </row>
    <row r="228" ht="15.75" customHeight="1">
      <c r="A228" s="188"/>
      <c r="B228" s="548">
        <v>55263.0</v>
      </c>
      <c r="C228" s="544">
        <v>3.0</v>
      </c>
      <c r="D228" s="545">
        <v>0.8020833333333334</v>
      </c>
      <c r="E228" s="547"/>
      <c r="F228" s="547"/>
      <c r="G228" s="548" t="s">
        <v>17</v>
      </c>
      <c r="H228" s="549">
        <v>103.0</v>
      </c>
      <c r="I228" s="202">
        <f t="shared" si="58"/>
        <v>-59.17</v>
      </c>
      <c r="J228" s="662"/>
      <c r="K228" s="416"/>
      <c r="L228" s="424"/>
      <c r="M228" s="424"/>
      <c r="N228" s="425"/>
    </row>
    <row r="229" ht="15.75" customHeight="1">
      <c r="A229" s="188"/>
      <c r="B229" s="566"/>
      <c r="C229" s="564"/>
      <c r="D229" s="565"/>
      <c r="E229" s="557"/>
      <c r="F229" s="557"/>
      <c r="G229" s="566"/>
      <c r="H229" s="567">
        <f>SUM(H223:H228)</f>
        <v>679</v>
      </c>
      <c r="I229" s="203">
        <f t="shared" si="58"/>
        <v>43.83</v>
      </c>
      <c r="J229" s="662"/>
      <c r="K229" s="496">
        <f t="shared" ref="K229:L229" si="59">K211+H229</f>
        <v>13678</v>
      </c>
      <c r="L229" s="433">
        <f t="shared" si="59"/>
        <v>3515.28</v>
      </c>
      <c r="M229" s="424"/>
      <c r="N229" s="425"/>
    </row>
    <row r="230" ht="15.75" customHeight="1">
      <c r="A230" s="188"/>
      <c r="B230" s="566"/>
      <c r="C230" s="564"/>
      <c r="D230" s="565"/>
      <c r="E230" s="557"/>
      <c r="F230" s="557"/>
      <c r="G230" s="566"/>
      <c r="H230" s="594"/>
      <c r="I230" s="202"/>
      <c r="J230" s="662"/>
      <c r="K230" s="416"/>
      <c r="L230" s="424"/>
      <c r="M230" s="424"/>
      <c r="N230" s="425"/>
    </row>
    <row r="231" ht="15.75" customHeight="1">
      <c r="A231" s="188"/>
      <c r="B231" s="166">
        <v>51788.0</v>
      </c>
      <c r="C231" s="544">
        <v>2.0</v>
      </c>
      <c r="D231" s="545">
        <v>0.46875</v>
      </c>
      <c r="E231" s="547"/>
      <c r="F231" s="547"/>
      <c r="G231" s="548" t="s">
        <v>99</v>
      </c>
      <c r="H231" s="549">
        <v>81.0</v>
      </c>
      <c r="I231" s="53">
        <v>-635.17</v>
      </c>
      <c r="J231" s="664"/>
      <c r="K231" s="416"/>
      <c r="L231" s="424"/>
      <c r="M231" s="424"/>
      <c r="N231" s="425"/>
    </row>
    <row r="232" ht="15.75" customHeight="1">
      <c r="A232" s="188"/>
      <c r="B232" s="548">
        <v>54350.0</v>
      </c>
      <c r="C232" s="544">
        <v>2.0</v>
      </c>
      <c r="D232" s="545">
        <v>0.5833333333333334</v>
      </c>
      <c r="E232" s="547"/>
      <c r="F232" s="547"/>
      <c r="G232" s="548" t="s">
        <v>378</v>
      </c>
      <c r="H232" s="549">
        <v>77.0</v>
      </c>
      <c r="I232" s="202">
        <f t="shared" ref="I232:I236" si="60">I231+H231</f>
        <v>-554.17</v>
      </c>
      <c r="J232" s="662"/>
      <c r="K232" s="416"/>
      <c r="L232" s="424"/>
      <c r="M232" s="424"/>
      <c r="N232" s="425"/>
    </row>
    <row r="233" ht="15.75" customHeight="1">
      <c r="A233" s="188"/>
      <c r="B233" s="548">
        <v>54286.0</v>
      </c>
      <c r="C233" s="544">
        <v>2.0</v>
      </c>
      <c r="D233" s="545">
        <v>0.6666666666666666</v>
      </c>
      <c r="E233" s="547"/>
      <c r="F233" s="547"/>
      <c r="G233" s="548" t="s">
        <v>23</v>
      </c>
      <c r="H233" s="549">
        <v>77.0</v>
      </c>
      <c r="I233" s="202">
        <f t="shared" si="60"/>
        <v>-477.17</v>
      </c>
      <c r="J233" s="662"/>
      <c r="K233" s="416"/>
      <c r="L233" s="424"/>
      <c r="M233" s="424"/>
      <c r="N233" s="425"/>
    </row>
    <row r="234" ht="15.75" customHeight="1">
      <c r="A234" s="188"/>
      <c r="B234" s="548">
        <v>55248.0</v>
      </c>
      <c r="C234" s="544">
        <v>2.0</v>
      </c>
      <c r="D234" s="545">
        <v>0.7395833333333334</v>
      </c>
      <c r="E234" s="547"/>
      <c r="F234" s="547"/>
      <c r="G234" s="548" t="s">
        <v>17</v>
      </c>
      <c r="H234" s="549">
        <v>103.0</v>
      </c>
      <c r="I234" s="202">
        <f t="shared" si="60"/>
        <v>-400.17</v>
      </c>
      <c r="J234" s="662"/>
      <c r="K234" s="416"/>
      <c r="L234" s="424"/>
      <c r="M234" s="424"/>
      <c r="N234" s="425"/>
    </row>
    <row r="235" ht="15.75" customHeight="1">
      <c r="A235" s="188"/>
      <c r="B235" s="548">
        <v>55863.0</v>
      </c>
      <c r="C235" s="544">
        <v>5.0</v>
      </c>
      <c r="D235" s="545">
        <v>0.8541666666666666</v>
      </c>
      <c r="E235" s="547"/>
      <c r="F235" s="547"/>
      <c r="G235" s="548" t="s">
        <v>16</v>
      </c>
      <c r="H235" s="549">
        <v>310.0</v>
      </c>
      <c r="I235" s="202">
        <f t="shared" si="60"/>
        <v>-297.17</v>
      </c>
      <c r="J235" s="663">
        <v>2.0</v>
      </c>
      <c r="K235" s="416"/>
      <c r="L235" s="424"/>
      <c r="M235" s="424"/>
      <c r="N235" s="425"/>
    </row>
    <row r="236" ht="15.75" customHeight="1">
      <c r="A236" s="188"/>
      <c r="B236" s="548"/>
      <c r="C236" s="544"/>
      <c r="D236" s="545"/>
      <c r="E236" s="547"/>
      <c r="F236" s="547"/>
      <c r="G236" s="548"/>
      <c r="H236" s="580">
        <f>SUM(H231:H235)</f>
        <v>648</v>
      </c>
      <c r="I236" s="203">
        <f t="shared" si="60"/>
        <v>12.83</v>
      </c>
      <c r="J236" s="663"/>
      <c r="K236" s="416"/>
      <c r="L236" s="424"/>
      <c r="M236" s="433">
        <f t="shared" ref="M236:N236" si="61">M219+H236</f>
        <v>13264</v>
      </c>
      <c r="N236" s="425">
        <f t="shared" si="61"/>
        <v>3101.33</v>
      </c>
    </row>
    <row r="237" ht="15.75" customHeight="1">
      <c r="A237" s="188"/>
      <c r="B237" s="548"/>
      <c r="C237" s="544"/>
      <c r="D237" s="545"/>
      <c r="E237" s="547"/>
      <c r="F237" s="547"/>
      <c r="G237" s="548"/>
      <c r="H237" s="549"/>
      <c r="I237" s="312"/>
      <c r="J237" s="662"/>
      <c r="K237" s="416"/>
      <c r="L237" s="424"/>
      <c r="M237" s="424"/>
      <c r="N237" s="425"/>
    </row>
    <row r="238" ht="15.75" customHeight="1">
      <c r="A238" s="188"/>
      <c r="B238" s="548"/>
      <c r="C238" s="544"/>
      <c r="D238" s="545"/>
      <c r="E238" s="547"/>
      <c r="F238" s="547"/>
      <c r="G238" s="548"/>
      <c r="H238" s="580"/>
      <c r="I238" s="172"/>
      <c r="J238" s="662"/>
      <c r="K238" s="416"/>
      <c r="L238" s="424"/>
      <c r="M238" s="424"/>
      <c r="N238" s="425"/>
    </row>
    <row r="239" ht="15.75" customHeight="1">
      <c r="A239" s="205"/>
      <c r="B239" s="572"/>
      <c r="C239" s="582"/>
      <c r="D239" s="583"/>
      <c r="E239" s="584"/>
      <c r="F239" s="584"/>
      <c r="G239" s="585"/>
      <c r="H239" s="586"/>
      <c r="I239" s="253"/>
      <c r="J239" s="665"/>
      <c r="K239" s="498"/>
      <c r="L239" s="439"/>
      <c r="M239" s="439"/>
      <c r="N239" s="440"/>
    </row>
    <row r="240" ht="15.75" customHeight="1">
      <c r="A240" s="309">
        <v>45855.0</v>
      </c>
      <c r="B240" s="588">
        <v>52847.0</v>
      </c>
      <c r="C240" s="575">
        <v>8.0</v>
      </c>
      <c r="D240" s="505">
        <v>0.16319444444444445</v>
      </c>
      <c r="E240" s="577"/>
      <c r="F240" s="577"/>
      <c r="G240" s="548" t="s">
        <v>379</v>
      </c>
      <c r="H240" s="549">
        <v>310.0</v>
      </c>
      <c r="I240" s="30">
        <v>-635.17</v>
      </c>
      <c r="J240" s="661"/>
      <c r="K240" s="416"/>
      <c r="L240" s="424"/>
      <c r="M240" s="424"/>
      <c r="N240" s="425"/>
    </row>
    <row r="241" ht="15.75" customHeight="1">
      <c r="A241" s="188"/>
      <c r="B241" s="548">
        <v>54585.0</v>
      </c>
      <c r="C241" s="544">
        <v>7.0</v>
      </c>
      <c r="D241" s="545">
        <v>0.2569444444444444</v>
      </c>
      <c r="E241" s="547"/>
      <c r="F241" s="547"/>
      <c r="G241" s="548" t="s">
        <v>47</v>
      </c>
      <c r="H241" s="549">
        <f>77*3</f>
        <v>231</v>
      </c>
      <c r="I241" s="202">
        <f t="shared" ref="I241:I244" si="62">I240+H240</f>
        <v>-325.17</v>
      </c>
      <c r="J241" s="662"/>
      <c r="K241" s="416"/>
      <c r="L241" s="424"/>
      <c r="M241" s="424"/>
      <c r="N241" s="425"/>
    </row>
    <row r="242" ht="15.75" customHeight="1">
      <c r="A242" s="188"/>
      <c r="B242" s="548" t="s">
        <v>357</v>
      </c>
      <c r="C242" s="544">
        <v>12.0</v>
      </c>
      <c r="D242" s="545">
        <v>0.4166666666666667</v>
      </c>
      <c r="E242" s="547"/>
      <c r="F242" s="547"/>
      <c r="G242" s="548" t="s">
        <v>23</v>
      </c>
      <c r="H242" s="549">
        <v>310.0</v>
      </c>
      <c r="I242" s="202">
        <f t="shared" si="62"/>
        <v>-94.17</v>
      </c>
      <c r="J242" s="662"/>
      <c r="K242" s="416"/>
      <c r="L242" s="424"/>
      <c r="M242" s="424"/>
      <c r="N242" s="425"/>
    </row>
    <row r="243" ht="15.75" customHeight="1">
      <c r="A243" s="188"/>
      <c r="B243" s="548">
        <v>55784.0</v>
      </c>
      <c r="C243" s="544">
        <v>3.0</v>
      </c>
      <c r="D243" s="320">
        <v>0.5138888888888888</v>
      </c>
      <c r="E243" s="547"/>
      <c r="F243" s="547"/>
      <c r="G243" s="548" t="s">
        <v>363</v>
      </c>
      <c r="H243" s="549">
        <v>81.0</v>
      </c>
      <c r="I243" s="202">
        <f t="shared" si="62"/>
        <v>215.83</v>
      </c>
      <c r="J243" s="663"/>
      <c r="K243" s="416"/>
      <c r="L243" s="424"/>
      <c r="M243" s="424"/>
      <c r="N243" s="425"/>
    </row>
    <row r="244" ht="15.75" customHeight="1">
      <c r="A244" s="188"/>
      <c r="B244" s="548"/>
      <c r="C244" s="544"/>
      <c r="D244" s="545"/>
      <c r="E244" s="547"/>
      <c r="F244" s="547"/>
      <c r="G244" s="548"/>
      <c r="H244" s="580">
        <f>SUM(H240:H243)</f>
        <v>932</v>
      </c>
      <c r="I244" s="203">
        <f t="shared" si="62"/>
        <v>296.83</v>
      </c>
      <c r="J244" s="663">
        <v>1.0</v>
      </c>
      <c r="K244" s="496">
        <f t="shared" ref="K244:L244" si="63">K229+H244</f>
        <v>14610</v>
      </c>
      <c r="L244" s="433">
        <f t="shared" si="63"/>
        <v>3812.11</v>
      </c>
      <c r="M244" s="424"/>
      <c r="N244" s="425"/>
    </row>
    <row r="245" ht="15.75" customHeight="1">
      <c r="A245" s="188"/>
      <c r="B245" s="548"/>
      <c r="C245" s="544"/>
      <c r="D245" s="565"/>
      <c r="E245" s="557"/>
      <c r="F245" s="557"/>
      <c r="G245" s="566"/>
      <c r="H245" s="594"/>
      <c r="I245" s="202"/>
      <c r="J245" s="662"/>
      <c r="K245" s="416"/>
      <c r="L245" s="424"/>
      <c r="M245" s="424"/>
      <c r="N245" s="425"/>
    </row>
    <row r="246" ht="15.75" customHeight="1">
      <c r="A246" s="188"/>
      <c r="B246" s="566"/>
      <c r="C246" s="564"/>
      <c r="D246" s="565"/>
      <c r="E246" s="557"/>
      <c r="F246" s="557"/>
      <c r="G246" s="566"/>
      <c r="H246" s="594"/>
      <c r="I246" s="202"/>
      <c r="J246" s="662"/>
      <c r="K246" s="416"/>
      <c r="L246" s="424"/>
      <c r="M246" s="424"/>
      <c r="N246" s="425"/>
    </row>
    <row r="247" ht="15.75" customHeight="1">
      <c r="A247" s="188"/>
      <c r="B247" s="166"/>
      <c r="C247" s="544"/>
      <c r="D247" s="545"/>
      <c r="E247" s="547"/>
      <c r="F247" s="547"/>
      <c r="G247" s="548"/>
      <c r="H247" s="594"/>
      <c r="I247" s="202"/>
      <c r="J247" s="662"/>
      <c r="K247" s="416"/>
      <c r="L247" s="424"/>
      <c r="M247" s="424"/>
      <c r="N247" s="425"/>
    </row>
    <row r="248" ht="15.75" customHeight="1">
      <c r="A248" s="188"/>
      <c r="B248" s="166">
        <v>54763.0</v>
      </c>
      <c r="C248" s="544">
        <v>4.0</v>
      </c>
      <c r="D248" s="545">
        <v>0.2847222222222222</v>
      </c>
      <c r="E248" s="547"/>
      <c r="F248" s="547"/>
      <c r="G248" s="548" t="s">
        <v>47</v>
      </c>
      <c r="H248" s="594">
        <f>77*2</f>
        <v>154</v>
      </c>
      <c r="I248" s="53">
        <v>-635.17</v>
      </c>
      <c r="J248" s="664"/>
      <c r="K248" s="416"/>
      <c r="L248" s="424"/>
      <c r="M248" s="424"/>
      <c r="N248" s="425"/>
    </row>
    <row r="249" ht="15.75" customHeight="1">
      <c r="A249" s="188"/>
      <c r="B249" s="166">
        <v>55461.0</v>
      </c>
      <c r="C249" s="544">
        <v>5.0</v>
      </c>
      <c r="D249" s="545">
        <v>0.4444444444444444</v>
      </c>
      <c r="E249" s="547"/>
      <c r="F249" s="547"/>
      <c r="G249" s="548" t="s">
        <v>225</v>
      </c>
      <c r="H249" s="549">
        <v>300.0</v>
      </c>
      <c r="I249" s="118">
        <f t="shared" ref="I249:I253" si="64">I248+H248</f>
        <v>-481.17</v>
      </c>
      <c r="J249" s="295"/>
      <c r="K249" s="416"/>
      <c r="L249" s="424"/>
      <c r="M249" s="424"/>
      <c r="N249" s="425"/>
    </row>
    <row r="250" ht="15.75" customHeight="1">
      <c r="A250" s="188"/>
      <c r="B250" s="166">
        <v>53351.0</v>
      </c>
      <c r="C250" s="259">
        <v>1.0</v>
      </c>
      <c r="D250" s="291">
        <v>0.5173611111111112</v>
      </c>
      <c r="E250" s="547"/>
      <c r="F250" s="547"/>
      <c r="G250" s="166" t="s">
        <v>52</v>
      </c>
      <c r="H250" s="292">
        <v>44.0</v>
      </c>
      <c r="I250" s="118">
        <f t="shared" si="64"/>
        <v>-181.17</v>
      </c>
      <c r="J250" s="295"/>
      <c r="K250" s="416"/>
      <c r="L250" s="424"/>
      <c r="M250" s="424"/>
      <c r="N250" s="425"/>
    </row>
    <row r="251" ht="15.75" customHeight="1">
      <c r="A251" s="188"/>
      <c r="B251" s="166">
        <v>50884.0</v>
      </c>
      <c r="C251" s="259">
        <v>4.0</v>
      </c>
      <c r="D251" s="291">
        <v>0.625</v>
      </c>
      <c r="E251" s="547"/>
      <c r="F251" s="547"/>
      <c r="G251" s="166" t="s">
        <v>75</v>
      </c>
      <c r="H251" s="292">
        <v>310.0</v>
      </c>
      <c r="I251" s="118">
        <f t="shared" si="64"/>
        <v>-137.17</v>
      </c>
      <c r="J251" s="667">
        <v>2.0</v>
      </c>
      <c r="K251" s="416"/>
      <c r="L251" s="424"/>
      <c r="M251" s="424"/>
      <c r="N251" s="425"/>
    </row>
    <row r="252" ht="15.75" customHeight="1">
      <c r="A252" s="188"/>
      <c r="B252" s="166">
        <v>55835.0</v>
      </c>
      <c r="C252" s="259">
        <v>2.0</v>
      </c>
      <c r="D252" s="291">
        <v>0.6631944444444444</v>
      </c>
      <c r="E252" s="547"/>
      <c r="F252" s="547"/>
      <c r="G252" s="166" t="s">
        <v>47</v>
      </c>
      <c r="H252" s="292">
        <v>77.0</v>
      </c>
      <c r="I252" s="118">
        <f t="shared" si="64"/>
        <v>172.83</v>
      </c>
      <c r="J252" s="662"/>
      <c r="K252" s="416"/>
      <c r="L252" s="424"/>
      <c r="M252" s="424"/>
      <c r="N252" s="425"/>
    </row>
    <row r="253" ht="15.75" customHeight="1">
      <c r="A253" s="188"/>
      <c r="B253" s="548"/>
      <c r="C253" s="544"/>
      <c r="D253" s="545"/>
      <c r="E253" s="547"/>
      <c r="F253" s="547"/>
      <c r="G253" s="581" t="s">
        <v>380</v>
      </c>
      <c r="H253" s="580">
        <f>SUM(H248:H252)</f>
        <v>885</v>
      </c>
      <c r="I253" s="160">
        <f t="shared" si="64"/>
        <v>249.83</v>
      </c>
      <c r="J253" s="663"/>
      <c r="K253" s="416"/>
      <c r="L253" s="424"/>
      <c r="M253" s="433">
        <f t="shared" ref="M253:N253" si="65">M236+H253</f>
        <v>14149</v>
      </c>
      <c r="N253" s="425">
        <f t="shared" si="65"/>
        <v>3351.16</v>
      </c>
    </row>
    <row r="254" ht="15.75" customHeight="1">
      <c r="A254" s="188"/>
      <c r="B254" s="548"/>
      <c r="C254" s="544"/>
      <c r="D254" s="545"/>
      <c r="E254" s="547"/>
      <c r="F254" s="547"/>
      <c r="G254" s="548"/>
      <c r="H254" s="549"/>
      <c r="I254" s="172"/>
      <c r="J254" s="662"/>
      <c r="K254" s="416"/>
      <c r="L254" s="424"/>
      <c r="M254" s="424"/>
      <c r="N254" s="425"/>
    </row>
    <row r="255" ht="15.75" customHeight="1">
      <c r="A255" s="188"/>
      <c r="B255" s="548"/>
      <c r="C255" s="544"/>
      <c r="D255" s="545"/>
      <c r="E255" s="547"/>
      <c r="F255" s="547"/>
      <c r="G255" s="548"/>
      <c r="H255" s="580"/>
      <c r="I255" s="172"/>
      <c r="J255" s="662"/>
      <c r="K255" s="416"/>
      <c r="L255" s="424"/>
      <c r="M255" s="424"/>
      <c r="N255" s="425"/>
    </row>
    <row r="256" ht="15.75" customHeight="1">
      <c r="A256" s="205"/>
      <c r="B256" s="572"/>
      <c r="C256" s="582"/>
      <c r="D256" s="583"/>
      <c r="E256" s="584"/>
      <c r="F256" s="584"/>
      <c r="G256" s="585"/>
      <c r="H256" s="586"/>
      <c r="I256" s="253"/>
      <c r="J256" s="665"/>
      <c r="K256" s="438"/>
      <c r="L256" s="439"/>
      <c r="M256" s="439"/>
      <c r="N256" s="440"/>
    </row>
    <row r="257" ht="15.75" customHeight="1">
      <c r="A257" s="309">
        <v>45856.0</v>
      </c>
      <c r="B257" s="588">
        <v>48844.0</v>
      </c>
      <c r="C257" s="575">
        <v>3.0</v>
      </c>
      <c r="D257" s="576">
        <v>0.3125</v>
      </c>
      <c r="E257" s="554"/>
      <c r="F257" s="554"/>
      <c r="G257" s="588" t="s">
        <v>75</v>
      </c>
      <c r="H257" s="578">
        <v>310.0</v>
      </c>
      <c r="I257" s="30">
        <v>-635.17</v>
      </c>
      <c r="J257" s="661"/>
      <c r="K257" s="423"/>
      <c r="L257" s="424"/>
      <c r="M257" s="423"/>
      <c r="N257" s="425"/>
    </row>
    <row r="258" ht="15.75" customHeight="1">
      <c r="A258" s="188"/>
      <c r="B258" s="548">
        <v>54332.0</v>
      </c>
      <c r="C258" s="544">
        <v>4.0</v>
      </c>
      <c r="D258" s="545">
        <v>0.4166666666666667</v>
      </c>
      <c r="E258" s="547"/>
      <c r="F258" s="547"/>
      <c r="G258" s="548" t="s">
        <v>68</v>
      </c>
      <c r="H258" s="549">
        <f>44*2</f>
        <v>88</v>
      </c>
      <c r="I258" s="202">
        <f t="shared" ref="I258:I263" si="66">I257+H257</f>
        <v>-325.17</v>
      </c>
      <c r="J258" s="662"/>
      <c r="K258" s="423"/>
      <c r="L258" s="424"/>
      <c r="M258" s="423"/>
      <c r="N258" s="425"/>
    </row>
    <row r="259" ht="15.75" customHeight="1">
      <c r="A259" s="188"/>
      <c r="B259" s="548">
        <v>55619.0</v>
      </c>
      <c r="C259" s="544">
        <v>5.0</v>
      </c>
      <c r="D259" s="545">
        <v>0.5034722222222222</v>
      </c>
      <c r="E259" s="547"/>
      <c r="F259" s="547"/>
      <c r="G259" s="548" t="s">
        <v>381</v>
      </c>
      <c r="H259" s="668">
        <v>154.0</v>
      </c>
      <c r="I259" s="202">
        <f t="shared" si="66"/>
        <v>-237.17</v>
      </c>
      <c r="J259" s="662"/>
      <c r="K259" s="423"/>
      <c r="L259" s="424"/>
      <c r="M259" s="423"/>
      <c r="N259" s="425"/>
    </row>
    <row r="260" ht="15.75" customHeight="1">
      <c r="A260" s="188"/>
      <c r="B260" s="548">
        <v>54365.0</v>
      </c>
      <c r="C260" s="544">
        <v>4.0</v>
      </c>
      <c r="D260" s="545">
        <v>0.6666666666666666</v>
      </c>
      <c r="E260" s="547"/>
      <c r="F260" s="547"/>
      <c r="G260" s="548" t="s">
        <v>382</v>
      </c>
      <c r="H260" s="668">
        <f t="shared" ref="H260:H262" si="67">44*2</f>
        <v>88</v>
      </c>
      <c r="I260" s="202">
        <f t="shared" si="66"/>
        <v>-83.17</v>
      </c>
      <c r="J260" s="663">
        <v>1.0</v>
      </c>
      <c r="K260" s="423"/>
      <c r="L260" s="424"/>
      <c r="M260" s="423"/>
      <c r="N260" s="425"/>
    </row>
    <row r="261" ht="15.75" customHeight="1">
      <c r="A261" s="188"/>
      <c r="B261" s="548" t="s">
        <v>383</v>
      </c>
      <c r="C261" s="544">
        <v>4.0</v>
      </c>
      <c r="D261" s="545">
        <v>0.6979166666666666</v>
      </c>
      <c r="E261" s="547"/>
      <c r="F261" s="547"/>
      <c r="G261" s="548" t="s">
        <v>96</v>
      </c>
      <c r="H261" s="549">
        <f t="shared" si="67"/>
        <v>88</v>
      </c>
      <c r="I261" s="202">
        <f t="shared" si="66"/>
        <v>4.83</v>
      </c>
      <c r="J261" s="662"/>
      <c r="K261" s="423"/>
      <c r="L261" s="424"/>
      <c r="M261" s="423"/>
      <c r="N261" s="425"/>
    </row>
    <row r="262" ht="15.75" customHeight="1">
      <c r="A262" s="188"/>
      <c r="B262" s="548" t="s">
        <v>384</v>
      </c>
      <c r="C262" s="544">
        <v>5.0</v>
      </c>
      <c r="D262" s="545">
        <v>0.7569444444444444</v>
      </c>
      <c r="E262" s="547"/>
      <c r="F262" s="547"/>
      <c r="G262" s="548" t="s">
        <v>68</v>
      </c>
      <c r="H262" s="594">
        <f t="shared" si="67"/>
        <v>88</v>
      </c>
      <c r="I262" s="202">
        <f t="shared" si="66"/>
        <v>92.83</v>
      </c>
      <c r="J262" s="662"/>
      <c r="K262" s="423"/>
      <c r="L262" s="424"/>
      <c r="M262" s="423"/>
      <c r="N262" s="425"/>
    </row>
    <row r="263" ht="15.75" customHeight="1">
      <c r="A263" s="188"/>
      <c r="B263" s="566"/>
      <c r="C263" s="564"/>
      <c r="D263" s="565"/>
      <c r="E263" s="557"/>
      <c r="F263" s="557"/>
      <c r="G263" s="566"/>
      <c r="H263" s="567">
        <f>SUM(H257:H262)</f>
        <v>816</v>
      </c>
      <c r="I263" s="203">
        <f t="shared" si="66"/>
        <v>180.83</v>
      </c>
      <c r="J263" s="662"/>
      <c r="K263" s="444">
        <f t="shared" ref="K263:L263" si="68">K244+H263</f>
        <v>15426</v>
      </c>
      <c r="L263" s="433">
        <f t="shared" si="68"/>
        <v>3992.94</v>
      </c>
      <c r="M263" s="423"/>
      <c r="N263" s="425"/>
    </row>
    <row r="264" ht="15.75" customHeight="1">
      <c r="A264" s="188"/>
      <c r="B264" s="548"/>
      <c r="C264" s="544"/>
      <c r="D264" s="545"/>
      <c r="E264" s="547"/>
      <c r="F264" s="547"/>
      <c r="G264" s="548"/>
      <c r="H264" s="549"/>
      <c r="I264" s="202"/>
      <c r="J264" s="662"/>
      <c r="K264" s="423"/>
      <c r="L264" s="424"/>
      <c r="M264" s="423"/>
      <c r="N264" s="425"/>
    </row>
    <row r="265" ht="15.75" customHeight="1">
      <c r="A265" s="188"/>
      <c r="B265" s="548" t="s">
        <v>385</v>
      </c>
      <c r="C265" s="544">
        <v>11.0</v>
      </c>
      <c r="D265" s="545">
        <v>0.3402777777777778</v>
      </c>
      <c r="E265" s="547"/>
      <c r="F265" s="547"/>
      <c r="G265" s="548" t="s">
        <v>89</v>
      </c>
      <c r="H265" s="549">
        <v>793.0</v>
      </c>
      <c r="I265" s="53">
        <v>-635.17</v>
      </c>
      <c r="J265" s="664"/>
      <c r="K265" s="423"/>
      <c r="L265" s="424"/>
      <c r="M265" s="423"/>
      <c r="N265" s="425"/>
    </row>
    <row r="266" ht="15.75" customHeight="1">
      <c r="A266" s="188"/>
      <c r="B266" s="548"/>
      <c r="C266" s="544"/>
      <c r="D266" s="545"/>
      <c r="E266" s="547"/>
      <c r="F266" s="547"/>
      <c r="G266" s="548"/>
      <c r="H266" s="549"/>
      <c r="I266" s="203">
        <f>I265+H265</f>
        <v>157.83</v>
      </c>
      <c r="J266" s="662"/>
      <c r="K266" s="423"/>
      <c r="L266" s="424"/>
      <c r="M266" s="423"/>
      <c r="N266" s="425"/>
    </row>
    <row r="267" ht="15.75" customHeight="1">
      <c r="A267" s="188"/>
      <c r="B267" s="548"/>
      <c r="C267" s="544"/>
      <c r="D267" s="545"/>
      <c r="E267" s="547"/>
      <c r="F267" s="547"/>
      <c r="G267" s="548"/>
      <c r="H267" s="549"/>
      <c r="I267" s="202"/>
      <c r="J267" s="663">
        <v>2.0</v>
      </c>
      <c r="K267" s="423"/>
      <c r="L267" s="424"/>
      <c r="M267" s="444">
        <f>M253+H265</f>
        <v>14942</v>
      </c>
      <c r="N267" s="425">
        <f>N253+I266</f>
        <v>3508.99</v>
      </c>
    </row>
    <row r="268" ht="15.75" customHeight="1">
      <c r="A268" s="188"/>
      <c r="B268" s="548"/>
      <c r="C268" s="544"/>
      <c r="D268" s="545"/>
      <c r="E268" s="547"/>
      <c r="F268" s="547"/>
      <c r="G268" s="548"/>
      <c r="H268" s="549"/>
      <c r="I268" s="202"/>
      <c r="J268" s="662"/>
      <c r="K268" s="423"/>
      <c r="L268" s="424"/>
      <c r="M268" s="423"/>
      <c r="N268" s="425"/>
    </row>
    <row r="269" ht="15.75" customHeight="1">
      <c r="A269" s="188"/>
      <c r="B269" s="548"/>
      <c r="C269" s="544"/>
      <c r="D269" s="545"/>
      <c r="E269" s="547"/>
      <c r="F269" s="547"/>
      <c r="G269" s="548"/>
      <c r="H269" s="580"/>
      <c r="I269" s="312"/>
      <c r="J269" s="663"/>
      <c r="K269" s="423"/>
      <c r="L269" s="424"/>
      <c r="M269" s="423"/>
      <c r="N269" s="425"/>
    </row>
    <row r="270" ht="15.75" customHeight="1">
      <c r="A270" s="188"/>
      <c r="B270" s="548"/>
      <c r="C270" s="544"/>
      <c r="D270" s="545"/>
      <c r="E270" s="547"/>
      <c r="F270" s="547"/>
      <c r="G270" s="548"/>
      <c r="H270" s="549"/>
      <c r="I270" s="172"/>
      <c r="J270" s="662"/>
      <c r="K270" s="423"/>
      <c r="L270" s="424"/>
      <c r="M270" s="423"/>
      <c r="N270" s="425"/>
    </row>
    <row r="271" ht="15.75" customHeight="1">
      <c r="A271" s="188"/>
      <c r="B271" s="548"/>
      <c r="C271" s="544"/>
      <c r="D271" s="545"/>
      <c r="E271" s="547"/>
      <c r="F271" s="547"/>
      <c r="G271" s="548"/>
      <c r="H271" s="580"/>
      <c r="I271" s="172"/>
      <c r="J271" s="662"/>
      <c r="K271" s="423"/>
      <c r="L271" s="424"/>
      <c r="M271" s="423"/>
      <c r="N271" s="425"/>
    </row>
    <row r="272" ht="15.75" customHeight="1">
      <c r="A272" s="205"/>
      <c r="B272" s="572"/>
      <c r="C272" s="582"/>
      <c r="D272" s="583"/>
      <c r="E272" s="584"/>
      <c r="F272" s="584"/>
      <c r="G272" s="585"/>
      <c r="H272" s="586"/>
      <c r="I272" s="253"/>
      <c r="J272" s="665"/>
      <c r="K272" s="438"/>
      <c r="L272" s="439"/>
      <c r="M272" s="438"/>
      <c r="N272" s="440"/>
    </row>
    <row r="273" ht="15.75" customHeight="1">
      <c r="A273" s="309">
        <v>45857.0</v>
      </c>
      <c r="B273" s="669">
        <v>55704.0</v>
      </c>
      <c r="C273" s="575">
        <v>5.0</v>
      </c>
      <c r="D273" s="576">
        <v>0.25</v>
      </c>
      <c r="E273" s="554"/>
      <c r="F273" s="554"/>
      <c r="G273" s="588" t="s">
        <v>106</v>
      </c>
      <c r="H273" s="578">
        <f>103*2</f>
        <v>206</v>
      </c>
      <c r="I273" s="30">
        <v>-635.17</v>
      </c>
      <c r="J273" s="661"/>
      <c r="K273" s="423"/>
      <c r="L273" s="424"/>
      <c r="M273" s="423"/>
      <c r="N273" s="425"/>
    </row>
    <row r="274" ht="15.75" customHeight="1">
      <c r="A274" s="188"/>
      <c r="B274" s="670">
        <v>54594.0</v>
      </c>
      <c r="C274" s="544">
        <v>2.0</v>
      </c>
      <c r="D274" s="545">
        <v>0.3333333333333333</v>
      </c>
      <c r="E274" s="547"/>
      <c r="F274" s="547"/>
      <c r="G274" s="548" t="s">
        <v>386</v>
      </c>
      <c r="H274" s="549">
        <v>77.0</v>
      </c>
      <c r="I274" s="202">
        <f t="shared" ref="I274:I278" si="69">I273+H273</f>
        <v>-429.17</v>
      </c>
      <c r="J274" s="662"/>
      <c r="K274" s="423"/>
      <c r="L274" s="424"/>
      <c r="M274" s="423"/>
      <c r="N274" s="425"/>
    </row>
    <row r="275" ht="15.75" customHeight="1">
      <c r="A275" s="188"/>
      <c r="B275" s="670">
        <v>54672.0</v>
      </c>
      <c r="C275" s="259">
        <v>2.0</v>
      </c>
      <c r="D275" s="291">
        <v>0.4027777777777778</v>
      </c>
      <c r="E275" s="547"/>
      <c r="F275" s="547"/>
      <c r="G275" s="166" t="s">
        <v>386</v>
      </c>
      <c r="H275" s="292">
        <v>77.0</v>
      </c>
      <c r="I275" s="202">
        <f t="shared" si="69"/>
        <v>-352.17</v>
      </c>
      <c r="J275" s="662"/>
      <c r="K275" s="423"/>
      <c r="L275" s="424"/>
      <c r="M275" s="423"/>
      <c r="N275" s="425"/>
    </row>
    <row r="276" ht="15.75" customHeight="1">
      <c r="A276" s="188"/>
      <c r="B276" s="671">
        <v>53923.0</v>
      </c>
      <c r="C276" s="259">
        <v>2.0</v>
      </c>
      <c r="D276" s="291">
        <v>0.4444444444444444</v>
      </c>
      <c r="E276" s="547"/>
      <c r="F276" s="547"/>
      <c r="G276" s="166" t="s">
        <v>96</v>
      </c>
      <c r="H276" s="292">
        <v>44.0</v>
      </c>
      <c r="I276" s="202">
        <f t="shared" si="69"/>
        <v>-275.17</v>
      </c>
      <c r="J276" s="663">
        <v>1.0</v>
      </c>
      <c r="K276" s="423"/>
      <c r="L276" s="424"/>
      <c r="M276" s="423"/>
      <c r="N276" s="425"/>
    </row>
    <row r="277" ht="15.75" customHeight="1">
      <c r="A277" s="188"/>
      <c r="B277" s="670">
        <v>55231.0</v>
      </c>
      <c r="C277" s="259">
        <v>4.0</v>
      </c>
      <c r="D277" s="291">
        <v>0.6215277777777778</v>
      </c>
      <c r="E277" s="547"/>
      <c r="F277" s="547"/>
      <c r="G277" s="166" t="s">
        <v>17</v>
      </c>
      <c r="H277" s="292">
        <v>362.0</v>
      </c>
      <c r="I277" s="202">
        <f t="shared" si="69"/>
        <v>-231.17</v>
      </c>
      <c r="J277" s="662"/>
      <c r="K277" s="423"/>
      <c r="L277" s="424"/>
      <c r="M277" s="423"/>
      <c r="N277" s="425"/>
    </row>
    <row r="278" ht="15.75" customHeight="1">
      <c r="A278" s="188"/>
      <c r="B278" s="166"/>
      <c r="C278" s="259"/>
      <c r="D278" s="355"/>
      <c r="E278" s="557"/>
      <c r="F278" s="557"/>
      <c r="G278" s="356"/>
      <c r="H278" s="672">
        <f>SUM(H273:H277)</f>
        <v>766</v>
      </c>
      <c r="I278" s="203">
        <f t="shared" si="69"/>
        <v>130.83</v>
      </c>
      <c r="J278" s="662"/>
      <c r="K278" s="444">
        <f t="shared" ref="K278:L278" si="70">K263+H278</f>
        <v>16192</v>
      </c>
      <c r="L278" s="433">
        <f t="shared" si="70"/>
        <v>4123.77</v>
      </c>
      <c r="M278" s="423"/>
      <c r="N278" s="425"/>
    </row>
    <row r="279" ht="15.75" customHeight="1">
      <c r="A279" s="188"/>
      <c r="B279" s="356"/>
      <c r="C279" s="359"/>
      <c r="D279" s="355"/>
      <c r="E279" s="557"/>
      <c r="F279" s="557"/>
      <c r="G279" s="356"/>
      <c r="H279" s="673"/>
      <c r="I279" s="202"/>
      <c r="J279" s="662"/>
      <c r="K279" s="423"/>
      <c r="L279" s="424"/>
      <c r="M279" s="423"/>
      <c r="N279" s="425"/>
    </row>
    <row r="280" ht="15.75" customHeight="1">
      <c r="A280" s="188"/>
      <c r="B280" s="356"/>
      <c r="C280" s="359"/>
      <c r="D280" s="355"/>
      <c r="E280" s="557"/>
      <c r="F280" s="557"/>
      <c r="G280" s="356"/>
      <c r="H280" s="673"/>
      <c r="I280" s="202"/>
      <c r="J280" s="662"/>
      <c r="K280" s="423"/>
      <c r="L280" s="424"/>
      <c r="M280" s="423"/>
      <c r="N280" s="425"/>
    </row>
    <row r="281" ht="15.75" customHeight="1">
      <c r="A281" s="188"/>
      <c r="B281" s="166" t="s">
        <v>387</v>
      </c>
      <c r="C281" s="259">
        <v>9.0</v>
      </c>
      <c r="D281" s="290">
        <v>0.3333333333333333</v>
      </c>
      <c r="E281" s="547"/>
      <c r="F281" s="547"/>
      <c r="G281" s="166" t="s">
        <v>388</v>
      </c>
      <c r="H281" s="292">
        <f>77*3</f>
        <v>231</v>
      </c>
      <c r="I281" s="53">
        <v>-635.17</v>
      </c>
      <c r="J281" s="664"/>
      <c r="K281" s="423"/>
      <c r="L281" s="424"/>
      <c r="M281" s="423"/>
      <c r="N281" s="425"/>
    </row>
    <row r="282" ht="15.75" customHeight="1">
      <c r="A282" s="188"/>
      <c r="B282" s="596">
        <v>56005.0</v>
      </c>
      <c r="C282" s="259">
        <v>2.0</v>
      </c>
      <c r="D282" s="291">
        <v>0.4479166666666667</v>
      </c>
      <c r="E282" s="547"/>
      <c r="F282" s="547"/>
      <c r="G282" s="166" t="s">
        <v>389</v>
      </c>
      <c r="H282" s="292">
        <v>77.0</v>
      </c>
      <c r="I282" s="202">
        <f t="shared" ref="I282:I287" si="71">I281+H281</f>
        <v>-404.17</v>
      </c>
      <c r="J282" s="43"/>
      <c r="K282" s="423"/>
      <c r="L282" s="424"/>
      <c r="M282" s="423"/>
      <c r="N282" s="425"/>
    </row>
    <row r="283" ht="15.75" customHeight="1">
      <c r="A283" s="188"/>
      <c r="B283" s="166">
        <v>50763.0</v>
      </c>
      <c r="C283" s="259">
        <v>4.0</v>
      </c>
      <c r="D283" s="291">
        <v>0.5416666666666666</v>
      </c>
      <c r="E283" s="547"/>
      <c r="F283" s="547"/>
      <c r="G283" s="166" t="s">
        <v>390</v>
      </c>
      <c r="H283" s="292">
        <f>44*2</f>
        <v>88</v>
      </c>
      <c r="I283" s="202">
        <f t="shared" si="71"/>
        <v>-327.17</v>
      </c>
      <c r="J283" s="674"/>
      <c r="K283" s="423"/>
      <c r="L283" s="424"/>
      <c r="M283" s="423"/>
      <c r="N283" s="425"/>
    </row>
    <row r="284" ht="15.75" customHeight="1">
      <c r="A284" s="188"/>
      <c r="B284" s="166">
        <v>54775.0</v>
      </c>
      <c r="C284" s="259">
        <v>2.0</v>
      </c>
      <c r="D284" s="291">
        <v>0.6284722222222222</v>
      </c>
      <c r="E284" s="547"/>
      <c r="F284" s="547"/>
      <c r="G284" s="166" t="s">
        <v>386</v>
      </c>
      <c r="H284" s="292">
        <v>77.0</v>
      </c>
      <c r="I284" s="202">
        <f t="shared" si="71"/>
        <v>-239.17</v>
      </c>
      <c r="J284" s="675">
        <v>1.0</v>
      </c>
      <c r="K284" s="423"/>
      <c r="L284" s="424"/>
      <c r="M284" s="423"/>
      <c r="N284" s="425"/>
    </row>
    <row r="285" ht="15.75" customHeight="1">
      <c r="A285" s="188"/>
      <c r="B285" s="28" t="s">
        <v>374</v>
      </c>
      <c r="C285" s="259">
        <v>3.0</v>
      </c>
      <c r="D285" s="291">
        <v>0.7083333333333334</v>
      </c>
      <c r="E285" s="547"/>
      <c r="F285" s="547"/>
      <c r="G285" s="166" t="s">
        <v>172</v>
      </c>
      <c r="H285" s="29">
        <v>77.0</v>
      </c>
      <c r="I285" s="202">
        <f t="shared" si="71"/>
        <v>-162.17</v>
      </c>
      <c r="J285" s="249"/>
      <c r="K285" s="423"/>
      <c r="L285" s="424"/>
      <c r="M285" s="423"/>
      <c r="N285" s="425"/>
    </row>
    <row r="286" ht="15.75" customHeight="1">
      <c r="A286" s="188"/>
      <c r="B286" s="166" t="s">
        <v>391</v>
      </c>
      <c r="C286" s="259">
        <v>5.0</v>
      </c>
      <c r="D286" s="290">
        <v>0.7361111111111112</v>
      </c>
      <c r="E286" s="547"/>
      <c r="F286" s="547"/>
      <c r="G286" s="166" t="s">
        <v>392</v>
      </c>
      <c r="H286" s="292">
        <f>77*2</f>
        <v>154</v>
      </c>
      <c r="I286" s="202">
        <f t="shared" si="71"/>
        <v>-85.17</v>
      </c>
      <c r="J286" s="662"/>
      <c r="K286" s="423"/>
      <c r="L286" s="424"/>
      <c r="M286" s="423"/>
      <c r="N286" s="425"/>
    </row>
    <row r="287" ht="15.75" customHeight="1">
      <c r="A287" s="188"/>
      <c r="B287" s="166"/>
      <c r="C287" s="259"/>
      <c r="D287" s="291"/>
      <c r="E287" s="547"/>
      <c r="F287" s="547"/>
      <c r="G287" s="166"/>
      <c r="H287" s="298">
        <f>SUM(H281:H286)</f>
        <v>704</v>
      </c>
      <c r="I287" s="203">
        <f t="shared" si="71"/>
        <v>68.83</v>
      </c>
      <c r="J287" s="662"/>
      <c r="K287" s="423"/>
      <c r="L287" s="424"/>
      <c r="M287" s="444">
        <f t="shared" ref="M287:N287" si="72">M267+H287</f>
        <v>15646</v>
      </c>
      <c r="N287" s="425">
        <f t="shared" si="72"/>
        <v>3577.82</v>
      </c>
    </row>
    <row r="288" ht="15.75" customHeight="1">
      <c r="A288" s="205"/>
      <c r="B288" s="572"/>
      <c r="C288" s="582"/>
      <c r="D288" s="583"/>
      <c r="E288" s="584"/>
      <c r="F288" s="584"/>
      <c r="G288" s="585"/>
      <c r="H288" s="586"/>
      <c r="I288" s="253"/>
      <c r="J288" s="665"/>
      <c r="K288" s="438"/>
      <c r="L288" s="439"/>
      <c r="M288" s="438"/>
      <c r="N288" s="440"/>
    </row>
    <row r="289" ht="15.75" customHeight="1">
      <c r="A289" s="309">
        <v>45858.0</v>
      </c>
      <c r="B289" s="334">
        <v>54585.0</v>
      </c>
      <c r="C289" s="332">
        <v>4.0</v>
      </c>
      <c r="D289" s="348">
        <v>0.3854166666666667</v>
      </c>
      <c r="E289" s="577"/>
      <c r="F289" s="577"/>
      <c r="G289" s="166" t="s">
        <v>147</v>
      </c>
      <c r="H289" s="292">
        <f t="shared" ref="H289:H290" si="73">77*2</f>
        <v>154</v>
      </c>
      <c r="I289" s="336">
        <v>-635.17</v>
      </c>
      <c r="J289" s="661"/>
      <c r="K289" s="423"/>
      <c r="L289" s="424"/>
      <c r="M289" s="423"/>
      <c r="N289" s="425"/>
    </row>
    <row r="290" ht="15.75" customHeight="1">
      <c r="A290" s="188"/>
      <c r="B290" s="548">
        <v>55619.0</v>
      </c>
      <c r="C290" s="544">
        <v>4.0</v>
      </c>
      <c r="D290" s="545">
        <v>0.4375</v>
      </c>
      <c r="E290" s="547"/>
      <c r="F290" s="547"/>
      <c r="G290" s="28" t="s">
        <v>147</v>
      </c>
      <c r="H290" s="549">
        <f t="shared" si="73"/>
        <v>154</v>
      </c>
      <c r="I290" s="202">
        <f t="shared" ref="I290:I294" si="74">I289+H289</f>
        <v>-481.17</v>
      </c>
      <c r="J290" s="662"/>
      <c r="K290" s="423"/>
      <c r="L290" s="424"/>
      <c r="M290" s="423"/>
      <c r="N290" s="425"/>
    </row>
    <row r="291" ht="15.75" customHeight="1">
      <c r="A291" s="188"/>
      <c r="B291" s="548">
        <v>55427.0</v>
      </c>
      <c r="C291" s="544">
        <v>4.0</v>
      </c>
      <c r="D291" s="545">
        <v>0.4861111111111111</v>
      </c>
      <c r="E291" s="547"/>
      <c r="F291" s="547"/>
      <c r="G291" s="166" t="s">
        <v>386</v>
      </c>
      <c r="H291" s="549">
        <v>310.0</v>
      </c>
      <c r="I291" s="202">
        <f t="shared" si="74"/>
        <v>-327.17</v>
      </c>
      <c r="J291" s="662"/>
      <c r="K291" s="32"/>
      <c r="L291" s="33"/>
      <c r="M291" s="423"/>
      <c r="N291" s="425"/>
    </row>
    <row r="292" ht="15.75" customHeight="1">
      <c r="A292" s="188"/>
      <c r="B292" s="548">
        <v>50276.0</v>
      </c>
      <c r="C292" s="544">
        <v>3.0</v>
      </c>
      <c r="D292" s="568">
        <v>0.5972222222222222</v>
      </c>
      <c r="E292" s="547"/>
      <c r="F292" s="547"/>
      <c r="G292" s="548" t="s">
        <v>47</v>
      </c>
      <c r="H292" s="549">
        <v>77.0</v>
      </c>
      <c r="I292" s="202">
        <f t="shared" si="74"/>
        <v>-17.17</v>
      </c>
      <c r="J292" s="663"/>
      <c r="K292" s="423"/>
      <c r="L292" s="424"/>
      <c r="M292" s="423"/>
      <c r="N292" s="425"/>
    </row>
    <row r="293" ht="15.75" customHeight="1">
      <c r="A293" s="188"/>
      <c r="B293" s="548" t="s">
        <v>393</v>
      </c>
      <c r="C293" s="544">
        <v>5.0</v>
      </c>
      <c r="D293" s="568">
        <v>0.75</v>
      </c>
      <c r="E293" s="547"/>
      <c r="F293" s="547"/>
      <c r="G293" s="548" t="s">
        <v>394</v>
      </c>
      <c r="H293" s="549">
        <f>40*2</f>
        <v>80</v>
      </c>
      <c r="I293" s="202">
        <f t="shared" si="74"/>
        <v>59.83</v>
      </c>
      <c r="J293" s="663"/>
      <c r="K293" s="423"/>
      <c r="L293" s="424"/>
      <c r="M293" s="423"/>
      <c r="N293" s="425"/>
    </row>
    <row r="294" ht="15.75" customHeight="1">
      <c r="A294" s="188"/>
      <c r="B294" s="548"/>
      <c r="C294" s="544"/>
      <c r="D294" s="545"/>
      <c r="E294" s="547"/>
      <c r="F294" s="547"/>
      <c r="G294" s="548"/>
      <c r="H294" s="580">
        <f>SUM(H289:H293)</f>
        <v>775</v>
      </c>
      <c r="I294" s="203">
        <f t="shared" si="74"/>
        <v>139.83</v>
      </c>
      <c r="J294" s="663">
        <v>1.0</v>
      </c>
      <c r="K294" s="101">
        <f t="shared" ref="K294:L294" si="75">K278+H294</f>
        <v>16967</v>
      </c>
      <c r="L294" s="120">
        <f t="shared" si="75"/>
        <v>4263.6</v>
      </c>
      <c r="M294" s="423"/>
      <c r="N294" s="425"/>
      <c r="O294" s="304" t="s">
        <v>48</v>
      </c>
    </row>
    <row r="295" ht="15.75" customHeight="1">
      <c r="A295" s="188"/>
      <c r="B295" s="548"/>
      <c r="C295" s="544"/>
      <c r="D295" s="565"/>
      <c r="E295" s="557"/>
      <c r="F295" s="557"/>
      <c r="G295" s="566"/>
      <c r="H295" s="567"/>
      <c r="I295" s="202"/>
      <c r="J295" s="662"/>
      <c r="K295" s="423"/>
      <c r="L295" s="424"/>
      <c r="M295" s="423"/>
      <c r="N295" s="425"/>
    </row>
    <row r="296" ht="15.75" customHeight="1">
      <c r="A296" s="188"/>
      <c r="B296" s="566"/>
      <c r="C296" s="564"/>
      <c r="D296" s="565"/>
      <c r="E296" s="557"/>
      <c r="F296" s="557"/>
      <c r="G296" s="566"/>
      <c r="H296" s="594"/>
      <c r="I296" s="202"/>
      <c r="J296" s="662"/>
      <c r="K296" s="423"/>
      <c r="L296" s="424"/>
      <c r="M296" s="423"/>
      <c r="N296" s="425"/>
    </row>
    <row r="297" ht="15.75" customHeight="1">
      <c r="A297" s="188"/>
      <c r="B297" s="566"/>
      <c r="C297" s="564"/>
      <c r="D297" s="565"/>
      <c r="E297" s="557"/>
      <c r="F297" s="557"/>
      <c r="G297" s="566"/>
      <c r="H297" s="594"/>
      <c r="I297" s="202"/>
      <c r="J297" s="662"/>
      <c r="K297" s="423"/>
      <c r="L297" s="424"/>
      <c r="M297" s="423"/>
      <c r="N297" s="425"/>
    </row>
    <row r="298" ht="15.75" customHeight="1">
      <c r="A298" s="188"/>
      <c r="B298" s="566"/>
      <c r="C298" s="564"/>
      <c r="D298" s="565"/>
      <c r="E298" s="557"/>
      <c r="F298" s="557"/>
      <c r="G298" s="566"/>
      <c r="H298" s="594"/>
      <c r="I298" s="202"/>
      <c r="J298" s="662"/>
      <c r="K298" s="423"/>
      <c r="L298" s="424"/>
      <c r="M298" s="423"/>
      <c r="N298" s="425"/>
    </row>
    <row r="299" ht="15.75" customHeight="1">
      <c r="A299" s="188"/>
      <c r="B299" s="166">
        <v>53895.0</v>
      </c>
      <c r="C299" s="544">
        <v>2.0</v>
      </c>
      <c r="D299" s="545">
        <v>0.375</v>
      </c>
      <c r="E299" s="547"/>
      <c r="F299" s="547"/>
      <c r="G299" s="548" t="s">
        <v>395</v>
      </c>
      <c r="H299" s="549">
        <v>170.0</v>
      </c>
      <c r="I299" s="53">
        <v>-635.17</v>
      </c>
      <c r="J299" s="664"/>
      <c r="K299" s="423"/>
      <c r="L299" s="424"/>
      <c r="M299" s="423"/>
      <c r="N299" s="425"/>
    </row>
    <row r="300" ht="15.75" customHeight="1">
      <c r="A300" s="188"/>
      <c r="B300" s="596">
        <v>55347.0</v>
      </c>
      <c r="C300" s="259">
        <v>8.0</v>
      </c>
      <c r="D300" s="291">
        <v>0.5833333333333334</v>
      </c>
      <c r="E300" s="547"/>
      <c r="F300" s="547"/>
      <c r="G300" s="166" t="s">
        <v>386</v>
      </c>
      <c r="H300" s="549">
        <v>310.0</v>
      </c>
      <c r="I300" s="202">
        <f t="shared" ref="I300:I303" si="76">I299+H299</f>
        <v>-465.17</v>
      </c>
      <c r="J300" s="466"/>
      <c r="K300" s="423"/>
      <c r="L300" s="424"/>
      <c r="M300" s="423"/>
      <c r="N300" s="425"/>
    </row>
    <row r="301" ht="15.75" customHeight="1">
      <c r="A301" s="188"/>
      <c r="B301" s="548">
        <v>52641.0</v>
      </c>
      <c r="C301" s="544">
        <v>4.0</v>
      </c>
      <c r="D301" s="545">
        <v>0.6458333333333334</v>
      </c>
      <c r="E301" s="547"/>
      <c r="F301" s="547"/>
      <c r="G301" s="28" t="s">
        <v>147</v>
      </c>
      <c r="H301" s="549">
        <f t="shared" ref="H301:H302" si="77">77*2</f>
        <v>154</v>
      </c>
      <c r="I301" s="202">
        <f t="shared" si="76"/>
        <v>-155.17</v>
      </c>
      <c r="J301" s="662"/>
      <c r="K301" s="423"/>
      <c r="L301" s="424"/>
      <c r="M301" s="423"/>
      <c r="N301" s="425"/>
    </row>
    <row r="302" ht="15.75" customHeight="1">
      <c r="A302" s="188"/>
      <c r="B302" s="548">
        <v>55591.0</v>
      </c>
      <c r="C302" s="544">
        <v>4.0</v>
      </c>
      <c r="D302" s="545">
        <v>0.7256944444444444</v>
      </c>
      <c r="E302" s="547"/>
      <c r="F302" s="547"/>
      <c r="G302" s="548" t="s">
        <v>47</v>
      </c>
      <c r="H302" s="549">
        <f t="shared" si="77"/>
        <v>154</v>
      </c>
      <c r="I302" s="202">
        <f t="shared" si="76"/>
        <v>-1.17</v>
      </c>
      <c r="J302" s="663">
        <v>2.0</v>
      </c>
      <c r="K302" s="423"/>
      <c r="L302" s="424"/>
      <c r="M302" s="423"/>
      <c r="N302" s="425"/>
    </row>
    <row r="303" ht="15.75" customHeight="1">
      <c r="A303" s="188"/>
      <c r="B303" s="548"/>
      <c r="C303" s="544"/>
      <c r="D303" s="545"/>
      <c r="E303" s="547"/>
      <c r="F303" s="547"/>
      <c r="G303" s="548"/>
      <c r="H303" s="580">
        <f>SUM(H299:H302)</f>
        <v>788</v>
      </c>
      <c r="I303" s="203">
        <f t="shared" si="76"/>
        <v>152.83</v>
      </c>
      <c r="J303" s="663"/>
      <c r="K303" s="423"/>
      <c r="L303" s="424"/>
      <c r="M303" s="444">
        <f t="shared" ref="M303:N303" si="78">M287+H303</f>
        <v>16434</v>
      </c>
      <c r="N303" s="425">
        <f t="shared" si="78"/>
        <v>3730.65</v>
      </c>
    </row>
    <row r="304" ht="15.75" customHeight="1">
      <c r="A304" s="188"/>
      <c r="B304" s="548"/>
      <c r="C304" s="544"/>
      <c r="D304" s="545"/>
      <c r="E304" s="547"/>
      <c r="F304" s="547"/>
      <c r="G304" s="548"/>
      <c r="H304" s="549"/>
      <c r="I304" s="172"/>
      <c r="J304" s="662"/>
      <c r="K304" s="423"/>
      <c r="L304" s="424"/>
      <c r="M304" s="423"/>
      <c r="N304" s="425"/>
    </row>
    <row r="305" ht="15.75" customHeight="1">
      <c r="A305" s="188"/>
      <c r="B305" s="548"/>
      <c r="C305" s="544"/>
      <c r="D305" s="545"/>
      <c r="E305" s="547"/>
      <c r="F305" s="547"/>
      <c r="G305" s="548"/>
      <c r="H305" s="580"/>
      <c r="I305" s="312"/>
      <c r="J305" s="662"/>
      <c r="K305" s="423"/>
      <c r="L305" s="424"/>
      <c r="M305" s="423"/>
      <c r="N305" s="425"/>
    </row>
    <row r="306" ht="15.75" customHeight="1">
      <c r="A306" s="188"/>
      <c r="B306" s="647"/>
      <c r="C306" s="676"/>
      <c r="D306" s="677"/>
      <c r="E306" s="561"/>
      <c r="F306" s="561"/>
      <c r="G306" s="647"/>
      <c r="H306" s="678"/>
      <c r="I306" s="174"/>
      <c r="J306" s="662"/>
      <c r="K306" s="423"/>
      <c r="L306" s="424"/>
      <c r="M306" s="423"/>
      <c r="N306" s="425"/>
    </row>
    <row r="307" ht="15.75" customHeight="1">
      <c r="A307" s="205"/>
      <c r="B307" s="572"/>
      <c r="C307" s="582"/>
      <c r="D307" s="583"/>
      <c r="E307" s="584"/>
      <c r="F307" s="584"/>
      <c r="G307" s="585"/>
      <c r="H307" s="586"/>
      <c r="I307" s="253"/>
      <c r="J307" s="665"/>
      <c r="K307" s="438"/>
      <c r="L307" s="439"/>
      <c r="M307" s="438"/>
      <c r="N307" s="440"/>
    </row>
    <row r="308" ht="15.75" customHeight="1">
      <c r="A308" s="309">
        <v>45859.0</v>
      </c>
      <c r="B308" s="334" t="s">
        <v>396</v>
      </c>
      <c r="C308" s="575">
        <v>6.0</v>
      </c>
      <c r="D308" s="576">
        <v>0.5520833333333334</v>
      </c>
      <c r="E308" s="554"/>
      <c r="F308" s="554"/>
      <c r="G308" s="588" t="s">
        <v>96</v>
      </c>
      <c r="H308" s="578">
        <v>88.0</v>
      </c>
      <c r="I308" s="30">
        <v>-635.17</v>
      </c>
      <c r="J308" s="661"/>
      <c r="K308" s="423"/>
      <c r="L308" s="424"/>
      <c r="M308" s="423"/>
      <c r="N308" s="425"/>
    </row>
    <row r="309" ht="15.75" customHeight="1">
      <c r="A309" s="188"/>
      <c r="B309" s="346">
        <v>54067.0</v>
      </c>
      <c r="C309" s="590">
        <v>4.0</v>
      </c>
      <c r="D309" s="632">
        <v>0.6215277777777778</v>
      </c>
      <c r="E309" s="577"/>
      <c r="F309" s="577"/>
      <c r="G309" s="548" t="s">
        <v>40</v>
      </c>
      <c r="H309" s="549">
        <v>362.0</v>
      </c>
      <c r="I309" s="287">
        <f t="shared" ref="I309:I312" si="79">I308+H308</f>
        <v>-547.17</v>
      </c>
      <c r="J309" s="662"/>
      <c r="K309" s="423"/>
      <c r="L309" s="424"/>
      <c r="M309" s="423"/>
      <c r="N309" s="425"/>
    </row>
    <row r="310" ht="15.75" customHeight="1">
      <c r="A310" s="188"/>
      <c r="B310" s="166" t="s">
        <v>397</v>
      </c>
      <c r="C310" s="544">
        <v>9.0</v>
      </c>
      <c r="D310" s="545">
        <v>0.8541666666666666</v>
      </c>
      <c r="E310" s="547"/>
      <c r="F310" s="547"/>
      <c r="G310" s="548" t="s">
        <v>398</v>
      </c>
      <c r="H310" s="549">
        <f>77*3</f>
        <v>231</v>
      </c>
      <c r="I310" s="287">
        <f t="shared" si="79"/>
        <v>-185.17</v>
      </c>
      <c r="J310" s="662"/>
      <c r="K310" s="423"/>
      <c r="L310" s="424"/>
      <c r="M310" s="423"/>
      <c r="N310" s="425"/>
    </row>
    <row r="311" ht="15.75" customHeight="1">
      <c r="A311" s="188"/>
      <c r="B311" s="166">
        <v>55343.0</v>
      </c>
      <c r="C311" s="544">
        <v>5.0</v>
      </c>
      <c r="D311" s="545">
        <v>0.8715277777777778</v>
      </c>
      <c r="E311" s="547"/>
      <c r="F311" s="547"/>
      <c r="G311" s="548" t="s">
        <v>16</v>
      </c>
      <c r="H311" s="549">
        <v>310.0</v>
      </c>
      <c r="I311" s="287">
        <f t="shared" si="79"/>
        <v>45.83</v>
      </c>
      <c r="J311" s="662"/>
      <c r="K311" s="423"/>
      <c r="L311" s="424"/>
      <c r="M311" s="423"/>
      <c r="N311" s="425"/>
    </row>
    <row r="312" ht="15.75" customHeight="1">
      <c r="A312" s="188"/>
      <c r="B312" s="166"/>
      <c r="C312" s="544"/>
      <c r="D312" s="545"/>
      <c r="E312" s="547"/>
      <c r="F312" s="547"/>
      <c r="G312" s="548"/>
      <c r="H312" s="580">
        <f>SUM(H308:H311)</f>
        <v>991</v>
      </c>
      <c r="I312" s="288">
        <f t="shared" si="79"/>
        <v>355.83</v>
      </c>
      <c r="J312" s="663">
        <v>1.0</v>
      </c>
      <c r="K312" s="444">
        <f t="shared" ref="K312:L312" si="80">K294+H312</f>
        <v>17958</v>
      </c>
      <c r="L312" s="433">
        <f t="shared" si="80"/>
        <v>4619.43</v>
      </c>
      <c r="M312" s="423"/>
      <c r="N312" s="425"/>
    </row>
    <row r="313" ht="15.75" customHeight="1">
      <c r="A313" s="188"/>
      <c r="B313" s="166"/>
      <c r="C313" s="544"/>
      <c r="D313" s="545"/>
      <c r="E313" s="547"/>
      <c r="F313" s="547"/>
      <c r="G313" s="548"/>
      <c r="H313" s="580"/>
      <c r="I313" s="299"/>
      <c r="J313" s="662"/>
      <c r="K313" s="423"/>
      <c r="L313" s="424"/>
      <c r="M313" s="423"/>
      <c r="N313" s="425"/>
    </row>
    <row r="314" ht="15.75" customHeight="1">
      <c r="A314" s="188"/>
      <c r="B314" s="166"/>
      <c r="C314" s="544"/>
      <c r="D314" s="565"/>
      <c r="E314" s="557"/>
      <c r="F314" s="557"/>
      <c r="G314" s="566"/>
      <c r="H314" s="594"/>
      <c r="I314" s="202"/>
      <c r="J314" s="662"/>
      <c r="K314" s="423"/>
      <c r="L314" s="424"/>
      <c r="M314" s="423"/>
      <c r="N314" s="425"/>
    </row>
    <row r="315" ht="15.75" customHeight="1">
      <c r="A315" s="188"/>
      <c r="B315" s="356"/>
      <c r="C315" s="564"/>
      <c r="D315" s="565"/>
      <c r="E315" s="557"/>
      <c r="F315" s="557"/>
      <c r="G315" s="566"/>
      <c r="H315" s="594"/>
      <c r="I315" s="202"/>
      <c r="J315" s="662"/>
      <c r="K315" s="423"/>
      <c r="L315" s="424"/>
      <c r="M315" s="423"/>
      <c r="N315" s="425"/>
    </row>
    <row r="316" ht="15.75" customHeight="1">
      <c r="A316" s="188"/>
      <c r="B316" s="356"/>
      <c r="C316" s="564"/>
      <c r="D316" s="565"/>
      <c r="E316" s="557"/>
      <c r="F316" s="557"/>
      <c r="G316" s="566"/>
      <c r="H316" s="594"/>
      <c r="I316" s="202"/>
      <c r="J316" s="662"/>
      <c r="K316" s="423"/>
      <c r="L316" s="424"/>
      <c r="M316" s="423"/>
      <c r="N316" s="425"/>
    </row>
    <row r="317" ht="15.75" customHeight="1">
      <c r="A317" s="188"/>
      <c r="B317" s="356"/>
      <c r="C317" s="564"/>
      <c r="D317" s="565"/>
      <c r="E317" s="557"/>
      <c r="F317" s="557"/>
      <c r="G317" s="566"/>
      <c r="H317" s="594"/>
      <c r="I317" s="202"/>
      <c r="J317" s="662"/>
      <c r="K317" s="423"/>
      <c r="L317" s="424"/>
      <c r="M317" s="423"/>
      <c r="N317" s="425"/>
    </row>
    <row r="318" ht="15.75" customHeight="1">
      <c r="A318" s="188"/>
      <c r="B318" s="166">
        <v>54211.0</v>
      </c>
      <c r="C318" s="544">
        <v>6.0</v>
      </c>
      <c r="D318" s="545">
        <v>0.4236111111111111</v>
      </c>
      <c r="E318" s="547"/>
      <c r="F318" s="547"/>
      <c r="G318" s="548" t="s">
        <v>16</v>
      </c>
      <c r="H318" s="549">
        <v>310.0</v>
      </c>
      <c r="I318" s="53">
        <v>-635.17</v>
      </c>
      <c r="J318" s="664"/>
      <c r="K318" s="423"/>
      <c r="L318" s="424"/>
      <c r="M318" s="423"/>
      <c r="N318" s="425"/>
    </row>
    <row r="319" ht="15.75" customHeight="1">
      <c r="A319" s="188"/>
      <c r="B319" s="166">
        <v>55086.0</v>
      </c>
      <c r="C319" s="544">
        <v>5.0</v>
      </c>
      <c r="D319" s="545">
        <v>0.5416666666666666</v>
      </c>
      <c r="E319" s="547"/>
      <c r="F319" s="547"/>
      <c r="G319" s="548" t="s">
        <v>268</v>
      </c>
      <c r="H319" s="549">
        <v>300.0</v>
      </c>
      <c r="I319" s="202">
        <f t="shared" ref="I319:I322" si="81">I318+H318</f>
        <v>-325.17</v>
      </c>
      <c r="J319" s="662"/>
      <c r="K319" s="423"/>
      <c r="L319" s="424"/>
      <c r="M319" s="423"/>
      <c r="N319" s="425"/>
    </row>
    <row r="320" ht="15.75" customHeight="1">
      <c r="A320" s="188"/>
      <c r="B320" s="166">
        <v>54611.0</v>
      </c>
      <c r="C320" s="590">
        <v>4.0</v>
      </c>
      <c r="D320" s="632">
        <v>0.6215277777777778</v>
      </c>
      <c r="E320" s="577"/>
      <c r="F320" s="577"/>
      <c r="G320" s="548" t="s">
        <v>40</v>
      </c>
      <c r="H320" s="549">
        <v>362.0</v>
      </c>
      <c r="I320" s="202">
        <f t="shared" si="81"/>
        <v>-25.17</v>
      </c>
      <c r="J320" s="662"/>
      <c r="K320" s="423"/>
      <c r="L320" s="424"/>
      <c r="M320" s="423"/>
      <c r="N320" s="425"/>
    </row>
    <row r="321" ht="15.75" customHeight="1">
      <c r="A321" s="188"/>
      <c r="B321" s="166" t="s">
        <v>399</v>
      </c>
      <c r="C321" s="259">
        <v>5.0</v>
      </c>
      <c r="D321" s="291">
        <v>0.7986111111111112</v>
      </c>
      <c r="E321" s="547"/>
      <c r="F321" s="547"/>
      <c r="G321" s="166" t="s">
        <v>400</v>
      </c>
      <c r="H321" s="292">
        <f>77*2</f>
        <v>154</v>
      </c>
      <c r="I321" s="202">
        <f t="shared" si="81"/>
        <v>336.83</v>
      </c>
      <c r="J321" s="663">
        <v>2.0</v>
      </c>
      <c r="K321" s="423"/>
      <c r="L321" s="424"/>
      <c r="M321" s="423"/>
      <c r="N321" s="425"/>
    </row>
    <row r="322" ht="15.75" customHeight="1">
      <c r="A322" s="188"/>
      <c r="B322" s="166"/>
      <c r="C322" s="544"/>
      <c r="D322" s="545"/>
      <c r="E322" s="547"/>
      <c r="F322" s="547"/>
      <c r="G322" s="548"/>
      <c r="H322" s="580">
        <f>SUM(H318:H321)</f>
        <v>1126</v>
      </c>
      <c r="I322" s="204">
        <f t="shared" si="81"/>
        <v>490.83</v>
      </c>
      <c r="J322" s="662"/>
      <c r="K322" s="423"/>
      <c r="L322" s="424"/>
      <c r="M322" s="444">
        <f t="shared" ref="M322:N322" si="82">M303+H322</f>
        <v>17560</v>
      </c>
      <c r="N322" s="425">
        <f t="shared" si="82"/>
        <v>4221.48</v>
      </c>
    </row>
    <row r="323" ht="15.75" customHeight="1">
      <c r="A323" s="188"/>
      <c r="B323" s="548"/>
      <c r="C323" s="544"/>
      <c r="D323" s="545"/>
      <c r="E323" s="547"/>
      <c r="F323" s="547"/>
      <c r="G323" s="548"/>
      <c r="H323" s="580"/>
      <c r="I323" s="312"/>
      <c r="J323" s="663"/>
      <c r="K323" s="423"/>
      <c r="L323" s="424"/>
      <c r="M323" s="423"/>
      <c r="N323" s="425"/>
    </row>
    <row r="324" ht="15.75" customHeight="1">
      <c r="A324" s="188"/>
      <c r="B324" s="548"/>
      <c r="C324" s="544"/>
      <c r="D324" s="545"/>
      <c r="E324" s="547"/>
      <c r="F324" s="547"/>
      <c r="G324" s="548"/>
      <c r="H324" s="549"/>
      <c r="I324" s="172"/>
      <c r="J324" s="662"/>
      <c r="K324" s="423"/>
      <c r="L324" s="424"/>
      <c r="M324" s="423"/>
      <c r="N324" s="425"/>
    </row>
    <row r="325" ht="15.75" customHeight="1">
      <c r="A325" s="188"/>
      <c r="B325" s="548"/>
      <c r="C325" s="544"/>
      <c r="D325" s="545"/>
      <c r="E325" s="547"/>
      <c r="F325" s="547"/>
      <c r="G325" s="548"/>
      <c r="H325" s="580"/>
      <c r="I325" s="172"/>
      <c r="J325" s="662"/>
      <c r="K325" s="423"/>
      <c r="L325" s="424"/>
      <c r="M325" s="423"/>
      <c r="N325" s="425"/>
    </row>
    <row r="326" ht="15.75" customHeight="1">
      <c r="A326" s="188"/>
      <c r="B326" s="647"/>
      <c r="C326" s="676"/>
      <c r="D326" s="677"/>
      <c r="E326" s="561"/>
      <c r="F326" s="561"/>
      <c r="G326" s="647"/>
      <c r="H326" s="678"/>
      <c r="I326" s="174"/>
      <c r="J326" s="662"/>
      <c r="K326" s="423"/>
      <c r="L326" s="424"/>
      <c r="M326" s="423"/>
      <c r="N326" s="425"/>
    </row>
    <row r="327" ht="15.75" customHeight="1">
      <c r="A327" s="205"/>
      <c r="B327" s="572"/>
      <c r="C327" s="582"/>
      <c r="D327" s="583"/>
      <c r="E327" s="584"/>
      <c r="F327" s="584"/>
      <c r="G327" s="585"/>
      <c r="H327" s="586"/>
      <c r="I327" s="253"/>
      <c r="J327" s="665"/>
      <c r="K327" s="438"/>
      <c r="L327" s="439"/>
      <c r="M327" s="438"/>
      <c r="N327" s="440"/>
    </row>
    <row r="328" ht="15.75" customHeight="1">
      <c r="A328" s="309">
        <v>45860.0</v>
      </c>
      <c r="B328" s="588">
        <v>54226.0</v>
      </c>
      <c r="C328" s="575">
        <v>5.0</v>
      </c>
      <c r="D328" s="576">
        <v>0.25</v>
      </c>
      <c r="E328" s="554"/>
      <c r="F328" s="554"/>
      <c r="G328" s="588" t="s">
        <v>75</v>
      </c>
      <c r="H328" s="578">
        <v>310.0</v>
      </c>
      <c r="I328" s="30">
        <v>-635.17</v>
      </c>
      <c r="J328" s="661"/>
      <c r="K328" s="423"/>
      <c r="L328" s="424"/>
      <c r="M328" s="423"/>
      <c r="N328" s="425"/>
    </row>
    <row r="329" ht="15.75" customHeight="1">
      <c r="A329" s="188"/>
      <c r="B329" s="548">
        <v>54138.0</v>
      </c>
      <c r="C329" s="544">
        <v>4.0</v>
      </c>
      <c r="D329" s="545">
        <v>0.3854166666666667</v>
      </c>
      <c r="E329" s="547"/>
      <c r="F329" s="547"/>
      <c r="G329" s="548" t="s">
        <v>16</v>
      </c>
      <c r="H329" s="549">
        <v>310.0</v>
      </c>
      <c r="I329" s="202">
        <f t="shared" ref="I329:I332" si="83">I328+H328</f>
        <v>-325.17</v>
      </c>
      <c r="J329" s="662"/>
      <c r="K329" s="423"/>
      <c r="L329" s="424"/>
      <c r="M329" s="423"/>
      <c r="N329" s="425"/>
    </row>
    <row r="330" ht="15.75" customHeight="1">
      <c r="A330" s="188"/>
      <c r="B330" s="548" t="s">
        <v>401</v>
      </c>
      <c r="C330" s="544">
        <v>10.0</v>
      </c>
      <c r="D330" s="632">
        <v>0.5034722222222222</v>
      </c>
      <c r="E330" s="577"/>
      <c r="F330" s="577"/>
      <c r="G330" s="592" t="s">
        <v>94</v>
      </c>
      <c r="H330" s="549">
        <v>310.0</v>
      </c>
      <c r="I330" s="202">
        <f t="shared" si="83"/>
        <v>-15.17</v>
      </c>
      <c r="J330" s="662"/>
      <c r="K330" s="423"/>
      <c r="L330" s="424"/>
      <c r="M330" s="423"/>
      <c r="N330" s="425"/>
    </row>
    <row r="331" ht="15.75" customHeight="1">
      <c r="A331" s="188"/>
      <c r="B331" s="548">
        <v>56005.0</v>
      </c>
      <c r="C331" s="544">
        <v>2.0</v>
      </c>
      <c r="D331" s="545">
        <v>0.625</v>
      </c>
      <c r="E331" s="547"/>
      <c r="F331" s="547"/>
      <c r="G331" s="548" t="s">
        <v>75</v>
      </c>
      <c r="H331" s="549">
        <v>77.0</v>
      </c>
      <c r="I331" s="202">
        <f t="shared" si="83"/>
        <v>294.83</v>
      </c>
      <c r="J331" s="663">
        <v>1.0</v>
      </c>
      <c r="K331" s="423"/>
      <c r="L331" s="424"/>
      <c r="M331" s="423"/>
      <c r="N331" s="425"/>
    </row>
    <row r="332" ht="15.75" customHeight="1">
      <c r="A332" s="188"/>
      <c r="B332" s="166"/>
      <c r="C332" s="259"/>
      <c r="D332" s="291"/>
      <c r="E332" s="547"/>
      <c r="F332" s="547"/>
      <c r="G332" s="166"/>
      <c r="H332" s="298">
        <f>SUM(H328:H331)</f>
        <v>1007</v>
      </c>
      <c r="I332" s="203">
        <f t="shared" si="83"/>
        <v>371.83</v>
      </c>
      <c r="J332" s="679"/>
      <c r="K332" s="444">
        <f t="shared" ref="K332:L332" si="84">K312+H332</f>
        <v>18965</v>
      </c>
      <c r="L332" s="433">
        <f t="shared" si="84"/>
        <v>4991.26</v>
      </c>
      <c r="M332" s="423"/>
      <c r="N332" s="425"/>
    </row>
    <row r="333" ht="15.75" customHeight="1">
      <c r="A333" s="188"/>
      <c r="B333" s="548"/>
      <c r="C333" s="544"/>
      <c r="D333" s="565"/>
      <c r="E333" s="557"/>
      <c r="F333" s="557"/>
      <c r="G333" s="566"/>
      <c r="H333" s="567"/>
      <c r="I333" s="204"/>
      <c r="J333" s="662"/>
      <c r="K333" s="423"/>
      <c r="L333" s="424"/>
      <c r="M333" s="423"/>
      <c r="N333" s="425"/>
    </row>
    <row r="334" ht="15.75" customHeight="1">
      <c r="A334" s="188"/>
      <c r="B334" s="548"/>
      <c r="C334" s="544"/>
      <c r="D334" s="565"/>
      <c r="E334" s="557"/>
      <c r="F334" s="557"/>
      <c r="G334" s="566"/>
      <c r="H334" s="594"/>
      <c r="I334" s="202"/>
      <c r="J334" s="662"/>
      <c r="K334" s="423"/>
      <c r="L334" s="424"/>
      <c r="M334" s="423"/>
      <c r="N334" s="425"/>
    </row>
    <row r="335" ht="15.75" customHeight="1">
      <c r="A335" s="188"/>
      <c r="B335" s="566"/>
      <c r="C335" s="564"/>
      <c r="D335" s="565"/>
      <c r="E335" s="557"/>
      <c r="F335" s="557"/>
      <c r="G335" s="566"/>
      <c r="H335" s="594"/>
      <c r="I335" s="202"/>
      <c r="J335" s="662"/>
      <c r="K335" s="423"/>
      <c r="L335" s="424"/>
      <c r="M335" s="423"/>
      <c r="N335" s="425"/>
    </row>
    <row r="336" ht="15.75" customHeight="1">
      <c r="A336" s="188"/>
      <c r="B336" s="566"/>
      <c r="C336" s="564"/>
      <c r="D336" s="565"/>
      <c r="E336" s="557"/>
      <c r="F336" s="557"/>
      <c r="G336" s="566"/>
      <c r="H336" s="594"/>
      <c r="I336" s="202"/>
      <c r="J336" s="662"/>
      <c r="K336" s="423"/>
      <c r="L336" s="424"/>
      <c r="M336" s="423"/>
      <c r="N336" s="425"/>
    </row>
    <row r="337" ht="15.75" customHeight="1">
      <c r="A337" s="188"/>
      <c r="B337" s="166">
        <v>55754.0</v>
      </c>
      <c r="C337" s="544">
        <v>4.0</v>
      </c>
      <c r="D337" s="545">
        <v>0.4583333333333333</v>
      </c>
      <c r="E337" s="547"/>
      <c r="F337" s="547"/>
      <c r="G337" s="548" t="s">
        <v>23</v>
      </c>
      <c r="H337" s="549">
        <v>154.0</v>
      </c>
      <c r="I337" s="53">
        <v>-635.17</v>
      </c>
      <c r="J337" s="664"/>
      <c r="K337" s="423"/>
      <c r="L337" s="424"/>
      <c r="M337" s="423"/>
      <c r="N337" s="425"/>
    </row>
    <row r="338" ht="15.75" customHeight="1">
      <c r="A338" s="188"/>
      <c r="B338" s="548" t="s">
        <v>402</v>
      </c>
      <c r="C338" s="544">
        <v>10.0</v>
      </c>
      <c r="D338" s="632">
        <v>0.5034722222222222</v>
      </c>
      <c r="E338" s="577"/>
      <c r="F338" s="577"/>
      <c r="G338" s="592" t="s">
        <v>94</v>
      </c>
      <c r="H338" s="549">
        <v>310.0</v>
      </c>
      <c r="I338" s="202">
        <f t="shared" ref="I338:I342" si="85">I337+H337</f>
        <v>-481.17</v>
      </c>
      <c r="J338" s="662"/>
      <c r="K338" s="423"/>
      <c r="L338" s="424"/>
      <c r="M338" s="423"/>
      <c r="N338" s="425"/>
    </row>
    <row r="339" ht="15.75" customHeight="1">
      <c r="A339" s="188"/>
      <c r="B339" s="548">
        <v>54734.0</v>
      </c>
      <c r="C339" s="544">
        <v>2.0</v>
      </c>
      <c r="D339" s="545">
        <v>0.6666666666666666</v>
      </c>
      <c r="E339" s="547"/>
      <c r="F339" s="547"/>
      <c r="G339" s="548" t="s">
        <v>23</v>
      </c>
      <c r="H339" s="549">
        <v>77.0</v>
      </c>
      <c r="I339" s="202">
        <f t="shared" si="85"/>
        <v>-171.17</v>
      </c>
      <c r="J339" s="662"/>
      <c r="K339" s="423"/>
      <c r="L339" s="424"/>
      <c r="M339" s="423"/>
      <c r="N339" s="425"/>
    </row>
    <row r="340" ht="15.75" customHeight="1">
      <c r="A340" s="188"/>
      <c r="B340" s="548">
        <v>54983.0</v>
      </c>
      <c r="C340" s="544">
        <v>2.0</v>
      </c>
      <c r="D340" s="545">
        <v>0.71875</v>
      </c>
      <c r="E340" s="547"/>
      <c r="F340" s="547"/>
      <c r="G340" s="548" t="s">
        <v>205</v>
      </c>
      <c r="H340" s="549">
        <v>77.0</v>
      </c>
      <c r="I340" s="202">
        <f t="shared" si="85"/>
        <v>-94.17</v>
      </c>
      <c r="J340" s="663">
        <v>2.0</v>
      </c>
      <c r="K340" s="423"/>
      <c r="L340" s="424"/>
      <c r="M340" s="423"/>
      <c r="N340" s="425"/>
    </row>
    <row r="341" ht="15.75" customHeight="1">
      <c r="A341" s="188"/>
      <c r="B341" s="548">
        <v>55988.0</v>
      </c>
      <c r="C341" s="544">
        <v>6.0</v>
      </c>
      <c r="D341" s="545">
        <v>0.90625</v>
      </c>
      <c r="E341" s="547"/>
      <c r="F341" s="547"/>
      <c r="G341" s="548" t="s">
        <v>75</v>
      </c>
      <c r="H341" s="549">
        <v>310.0</v>
      </c>
      <c r="I341" s="202">
        <f t="shared" si="85"/>
        <v>-17.17</v>
      </c>
      <c r="J341" s="663"/>
      <c r="K341" s="423"/>
      <c r="L341" s="424"/>
      <c r="M341" s="423"/>
      <c r="N341" s="425"/>
    </row>
    <row r="342" ht="15.75" customHeight="1">
      <c r="A342" s="188"/>
      <c r="B342" s="548"/>
      <c r="C342" s="544"/>
      <c r="D342" s="545"/>
      <c r="E342" s="547"/>
      <c r="F342" s="547"/>
      <c r="G342" s="548"/>
      <c r="H342" s="580">
        <f>SUM(H337:H341)</f>
        <v>928</v>
      </c>
      <c r="I342" s="203">
        <f t="shared" si="85"/>
        <v>292.83</v>
      </c>
      <c r="J342" s="662"/>
      <c r="K342" s="423"/>
      <c r="L342" s="424"/>
      <c r="M342" s="444">
        <f t="shared" ref="M342:N342" si="86">M322+H342</f>
        <v>18488</v>
      </c>
      <c r="N342" s="425">
        <f t="shared" si="86"/>
        <v>4514.31</v>
      </c>
    </row>
    <row r="343" ht="15.75" customHeight="1">
      <c r="A343" s="188"/>
      <c r="B343" s="548"/>
      <c r="C343" s="544"/>
      <c r="D343" s="545"/>
      <c r="E343" s="547"/>
      <c r="F343" s="547"/>
      <c r="G343" s="548"/>
      <c r="H343" s="580"/>
      <c r="I343" s="172"/>
      <c r="J343" s="662"/>
      <c r="K343" s="423"/>
      <c r="L343" s="424"/>
      <c r="M343" s="423"/>
      <c r="N343" s="425"/>
    </row>
    <row r="344" ht="15.75" customHeight="1">
      <c r="A344" s="205"/>
      <c r="B344" s="572"/>
      <c r="C344" s="582"/>
      <c r="D344" s="583"/>
      <c r="E344" s="584"/>
      <c r="F344" s="584"/>
      <c r="G344" s="585"/>
      <c r="H344" s="586"/>
      <c r="I344" s="253"/>
      <c r="J344" s="665"/>
      <c r="K344" s="438"/>
      <c r="L344" s="439"/>
      <c r="M344" s="438"/>
      <c r="N344" s="440"/>
    </row>
    <row r="345" ht="15.75" customHeight="1">
      <c r="A345" s="309">
        <v>45861.0</v>
      </c>
      <c r="B345" s="588">
        <v>55863.0</v>
      </c>
      <c r="C345" s="575">
        <v>5.0</v>
      </c>
      <c r="D345" s="576">
        <v>0.2708333333333333</v>
      </c>
      <c r="E345" s="554"/>
      <c r="F345" s="554"/>
      <c r="G345" s="588" t="s">
        <v>75</v>
      </c>
      <c r="H345" s="578">
        <v>310.0</v>
      </c>
      <c r="I345" s="30">
        <v>-635.17</v>
      </c>
      <c r="J345" s="661"/>
      <c r="K345" s="423"/>
      <c r="L345" s="424"/>
      <c r="M345" s="423"/>
      <c r="N345" s="425"/>
    </row>
    <row r="346" ht="15.75" customHeight="1">
      <c r="A346" s="188"/>
      <c r="B346" s="346">
        <v>55264.0</v>
      </c>
      <c r="C346" s="347">
        <v>2.0</v>
      </c>
      <c r="D346" s="348">
        <v>0.2638888888888889</v>
      </c>
      <c r="E346" s="577"/>
      <c r="F346" s="577"/>
      <c r="G346" s="346" t="s">
        <v>403</v>
      </c>
      <c r="H346" s="680">
        <v>77.0</v>
      </c>
      <c r="I346" s="287">
        <f t="shared" ref="I346:I350" si="87">I345+H345</f>
        <v>-325.17</v>
      </c>
      <c r="J346" s="662"/>
      <c r="K346" s="423"/>
      <c r="L346" s="424"/>
      <c r="M346" s="423"/>
      <c r="N346" s="425"/>
    </row>
    <row r="347" ht="15.75" customHeight="1">
      <c r="A347" s="188"/>
      <c r="B347" s="166">
        <v>55723.0</v>
      </c>
      <c r="C347" s="259">
        <v>4.0</v>
      </c>
      <c r="D347" s="291">
        <v>0.4305555555555556</v>
      </c>
      <c r="E347" s="547"/>
      <c r="F347" s="547"/>
      <c r="G347" s="166" t="s">
        <v>17</v>
      </c>
      <c r="H347" s="292">
        <v>362.0</v>
      </c>
      <c r="I347" s="287">
        <f t="shared" si="87"/>
        <v>-248.17</v>
      </c>
      <c r="J347" s="662"/>
      <c r="K347" s="423"/>
      <c r="L347" s="424"/>
      <c r="M347" s="423"/>
      <c r="N347" s="425"/>
    </row>
    <row r="348" ht="15.75" customHeight="1">
      <c r="A348" s="188"/>
      <c r="B348" s="548" t="s">
        <v>404</v>
      </c>
      <c r="C348" s="544">
        <v>5.0</v>
      </c>
      <c r="D348" s="545">
        <v>0.5625</v>
      </c>
      <c r="E348" s="547"/>
      <c r="F348" s="547"/>
      <c r="G348" s="548" t="s">
        <v>405</v>
      </c>
      <c r="H348" s="549">
        <f>40*2</f>
        <v>80</v>
      </c>
      <c r="I348" s="287">
        <f t="shared" si="87"/>
        <v>113.83</v>
      </c>
      <c r="J348" s="662"/>
      <c r="K348" s="423"/>
      <c r="L348" s="424"/>
      <c r="M348" s="423"/>
      <c r="N348" s="425"/>
    </row>
    <row r="349" ht="15.75" customHeight="1">
      <c r="A349" s="188"/>
      <c r="B349" s="548">
        <v>53551.0</v>
      </c>
      <c r="C349" s="544">
        <v>3.0</v>
      </c>
      <c r="D349" s="545">
        <v>0.6805555555555556</v>
      </c>
      <c r="E349" s="547"/>
      <c r="F349" s="547"/>
      <c r="G349" s="548" t="s">
        <v>96</v>
      </c>
      <c r="H349" s="549">
        <v>44.0</v>
      </c>
      <c r="I349" s="287">
        <f t="shared" si="87"/>
        <v>193.83</v>
      </c>
      <c r="J349" s="663">
        <v>1.0</v>
      </c>
      <c r="K349" s="423"/>
      <c r="L349" s="424"/>
      <c r="M349" s="423"/>
      <c r="N349" s="425"/>
    </row>
    <row r="350" ht="15.75" customHeight="1">
      <c r="A350" s="188"/>
      <c r="B350" s="548"/>
      <c r="C350" s="544"/>
      <c r="D350" s="545"/>
      <c r="E350" s="547"/>
      <c r="F350" s="547"/>
      <c r="G350" s="548"/>
      <c r="H350" s="580">
        <f>SUM(H345:H349)</f>
        <v>873</v>
      </c>
      <c r="I350" s="299">
        <f t="shared" si="87"/>
        <v>237.83</v>
      </c>
      <c r="J350" s="662"/>
      <c r="K350" s="444">
        <f t="shared" ref="K350:L350" si="88">K332+H350</f>
        <v>19838</v>
      </c>
      <c r="L350" s="433">
        <f t="shared" si="88"/>
        <v>5229.09</v>
      </c>
      <c r="M350" s="423"/>
      <c r="N350" s="425"/>
    </row>
    <row r="351" ht="15.75" customHeight="1">
      <c r="A351" s="188"/>
      <c r="B351" s="548"/>
      <c r="C351" s="544"/>
      <c r="D351" s="565"/>
      <c r="E351" s="557"/>
      <c r="F351" s="557"/>
      <c r="G351" s="681" t="s">
        <v>406</v>
      </c>
      <c r="H351" s="567"/>
      <c r="I351" s="204"/>
      <c r="J351" s="662"/>
      <c r="K351" s="423"/>
      <c r="L351" s="424"/>
      <c r="M351" s="423"/>
      <c r="N351" s="425"/>
    </row>
    <row r="352" ht="15.75" customHeight="1">
      <c r="A352" s="188"/>
      <c r="B352" s="566"/>
      <c r="C352" s="564"/>
      <c r="D352" s="565"/>
      <c r="E352" s="557"/>
      <c r="F352" s="557"/>
      <c r="G352" s="566"/>
      <c r="H352" s="594"/>
      <c r="I352" s="202"/>
      <c r="J352" s="662"/>
      <c r="K352" s="423"/>
      <c r="L352" s="424"/>
      <c r="M352" s="423"/>
      <c r="N352" s="425"/>
    </row>
    <row r="353" ht="15.75" customHeight="1">
      <c r="A353" s="188"/>
      <c r="B353" s="356"/>
      <c r="C353" s="359"/>
      <c r="D353" s="355"/>
      <c r="E353" s="557"/>
      <c r="F353" s="557"/>
      <c r="G353" s="356"/>
      <c r="H353" s="673"/>
      <c r="I353" s="202"/>
      <c r="J353" s="662"/>
      <c r="K353" s="423"/>
      <c r="L353" s="424"/>
      <c r="M353" s="423"/>
      <c r="N353" s="425"/>
    </row>
    <row r="354" ht="15.75" customHeight="1">
      <c r="A354" s="188"/>
      <c r="B354" s="166">
        <v>56224.0</v>
      </c>
      <c r="C354" s="259">
        <v>4.0</v>
      </c>
      <c r="D354" s="291">
        <v>0.3958333333333333</v>
      </c>
      <c r="E354" s="547"/>
      <c r="F354" s="547"/>
      <c r="G354" s="166" t="s">
        <v>63</v>
      </c>
      <c r="H354" s="292">
        <v>707.0</v>
      </c>
      <c r="I354" s="53">
        <v>-635.17</v>
      </c>
      <c r="J354" s="664"/>
      <c r="K354" s="423"/>
      <c r="L354" s="424"/>
      <c r="M354" s="423"/>
      <c r="N354" s="425"/>
    </row>
    <row r="355" ht="15.75" customHeight="1">
      <c r="A355" s="188"/>
      <c r="B355" s="548">
        <v>55800.0</v>
      </c>
      <c r="C355" s="544">
        <v>4.0</v>
      </c>
      <c r="D355" s="545">
        <v>0.7256944444444444</v>
      </c>
      <c r="E355" s="547"/>
      <c r="F355" s="547"/>
      <c r="G355" s="548" t="s">
        <v>47</v>
      </c>
      <c r="H355" s="549">
        <v>154.0</v>
      </c>
      <c r="I355" s="202">
        <f t="shared" ref="I355:I356" si="89">I354+H354</f>
        <v>71.83</v>
      </c>
      <c r="J355" s="662"/>
      <c r="K355" s="423"/>
      <c r="L355" s="424"/>
      <c r="M355" s="423"/>
      <c r="N355" s="425"/>
    </row>
    <row r="356" ht="15.75" customHeight="1">
      <c r="A356" s="188"/>
      <c r="B356" s="548"/>
      <c r="C356" s="544"/>
      <c r="D356" s="545"/>
      <c r="E356" s="547"/>
      <c r="F356" s="547"/>
      <c r="G356" s="548"/>
      <c r="H356" s="580">
        <f>SUM(H354:H355)</f>
        <v>861</v>
      </c>
      <c r="I356" s="203">
        <f t="shared" si="89"/>
        <v>225.83</v>
      </c>
      <c r="J356" s="662"/>
      <c r="K356" s="423"/>
      <c r="L356" s="424"/>
      <c r="M356" s="444">
        <f t="shared" ref="M356:N356" si="90">M342+H356</f>
        <v>19349</v>
      </c>
      <c r="N356" s="425">
        <f t="shared" si="90"/>
        <v>4740.14</v>
      </c>
    </row>
    <row r="357" ht="15.75" customHeight="1">
      <c r="A357" s="188"/>
      <c r="B357" s="548"/>
      <c r="C357" s="544"/>
      <c r="D357" s="545"/>
      <c r="E357" s="547"/>
      <c r="F357" s="547"/>
      <c r="G357" s="548"/>
      <c r="H357" s="549"/>
      <c r="I357" s="202"/>
      <c r="J357" s="663">
        <v>2.0</v>
      </c>
      <c r="K357" s="423"/>
      <c r="L357" s="424"/>
      <c r="M357" s="423"/>
      <c r="N357" s="425"/>
    </row>
    <row r="358" ht="15.75" customHeight="1">
      <c r="A358" s="188"/>
      <c r="B358" s="166"/>
      <c r="C358" s="544"/>
      <c r="D358" s="545"/>
      <c r="E358" s="547"/>
      <c r="F358" s="547"/>
      <c r="G358" s="548"/>
      <c r="H358" s="580"/>
      <c r="I358" s="204"/>
      <c r="J358" s="662"/>
      <c r="K358" s="423"/>
      <c r="L358" s="424"/>
      <c r="M358" s="423"/>
      <c r="N358" s="425"/>
    </row>
    <row r="359" ht="15.75" customHeight="1">
      <c r="A359" s="188"/>
      <c r="B359" s="548"/>
      <c r="C359" s="544"/>
      <c r="D359" s="545"/>
      <c r="E359" s="547"/>
      <c r="F359" s="547"/>
      <c r="G359" s="548"/>
      <c r="H359" s="549"/>
      <c r="I359" s="312"/>
      <c r="J359" s="663"/>
      <c r="K359" s="423"/>
      <c r="L359" s="424"/>
      <c r="M359" s="423"/>
      <c r="N359" s="425"/>
    </row>
    <row r="360" ht="15.75" customHeight="1">
      <c r="A360" s="188"/>
      <c r="B360" s="548"/>
      <c r="C360" s="544"/>
      <c r="D360" s="545"/>
      <c r="E360" s="547"/>
      <c r="F360" s="547"/>
      <c r="G360" s="548"/>
      <c r="H360" s="549"/>
      <c r="I360" s="172"/>
      <c r="J360" s="662"/>
      <c r="K360" s="423"/>
      <c r="L360" s="424"/>
      <c r="M360" s="423"/>
      <c r="N360" s="425"/>
    </row>
    <row r="361" ht="15.75" customHeight="1">
      <c r="A361" s="188"/>
      <c r="B361" s="548"/>
      <c r="C361" s="544"/>
      <c r="D361" s="545"/>
      <c r="E361" s="547"/>
      <c r="F361" s="547"/>
      <c r="G361" s="548"/>
      <c r="H361" s="580"/>
      <c r="I361" s="172"/>
      <c r="J361" s="662"/>
      <c r="K361" s="423"/>
      <c r="L361" s="424"/>
      <c r="M361" s="423"/>
      <c r="N361" s="425"/>
    </row>
    <row r="362" ht="15.75" customHeight="1">
      <c r="A362" s="205"/>
      <c r="B362" s="572"/>
      <c r="C362" s="582"/>
      <c r="D362" s="583"/>
      <c r="E362" s="584"/>
      <c r="F362" s="584"/>
      <c r="G362" s="585"/>
      <c r="H362" s="586"/>
      <c r="I362" s="253"/>
      <c r="J362" s="665"/>
      <c r="K362" s="438"/>
      <c r="L362" s="439"/>
      <c r="M362" s="438"/>
      <c r="N362" s="440"/>
    </row>
    <row r="363" ht="15.75" customHeight="1">
      <c r="A363" s="309">
        <v>45862.0</v>
      </c>
      <c r="B363" s="166">
        <v>55862.0</v>
      </c>
      <c r="C363" s="544">
        <v>4.0</v>
      </c>
      <c r="D363" s="545">
        <v>0.3333333333333333</v>
      </c>
      <c r="E363" s="545">
        <v>0.3333333333333333</v>
      </c>
      <c r="F363" s="545"/>
      <c r="G363" s="548" t="s">
        <v>407</v>
      </c>
      <c r="H363" s="549">
        <v>509.0</v>
      </c>
      <c r="I363" s="30">
        <v>-635.17</v>
      </c>
      <c r="J363" s="661"/>
      <c r="K363" s="423"/>
      <c r="L363" s="424"/>
      <c r="M363" s="423"/>
      <c r="N363" s="425"/>
    </row>
    <row r="364" ht="15.75" customHeight="1">
      <c r="A364" s="188"/>
      <c r="B364" s="548">
        <v>55302.0</v>
      </c>
      <c r="C364" s="544">
        <v>3.0</v>
      </c>
      <c r="D364" s="545">
        <v>0.5694444444444444</v>
      </c>
      <c r="E364" s="545"/>
      <c r="F364" s="545"/>
      <c r="G364" s="548" t="s">
        <v>16</v>
      </c>
      <c r="H364" s="682">
        <v>77.0</v>
      </c>
      <c r="I364" s="202">
        <f t="shared" ref="I364:I366" si="91">I363+H363</f>
        <v>-126.17</v>
      </c>
      <c r="J364" s="662"/>
      <c r="K364" s="423"/>
      <c r="L364" s="424"/>
      <c r="M364" s="423"/>
      <c r="N364" s="425"/>
    </row>
    <row r="365" ht="15.75" customHeight="1">
      <c r="A365" s="188"/>
      <c r="B365" s="548">
        <v>55780.0</v>
      </c>
      <c r="C365" s="544">
        <v>2.0</v>
      </c>
      <c r="D365" s="545">
        <v>0.6875</v>
      </c>
      <c r="E365" s="545"/>
      <c r="F365" s="545">
        <v>0.7291666666666666</v>
      </c>
      <c r="G365" s="548" t="s">
        <v>75</v>
      </c>
      <c r="H365" s="549">
        <v>77.0</v>
      </c>
      <c r="I365" s="202">
        <f t="shared" si="91"/>
        <v>-49.17</v>
      </c>
      <c r="J365" s="662"/>
      <c r="K365" s="423"/>
      <c r="L365" s="424"/>
      <c r="M365" s="423"/>
      <c r="N365" s="425"/>
    </row>
    <row r="366" ht="15.75" customHeight="1">
      <c r="A366" s="188"/>
      <c r="B366" s="548"/>
      <c r="C366" s="544"/>
      <c r="D366" s="545"/>
      <c r="E366" s="545"/>
      <c r="F366" s="545"/>
      <c r="G366" s="548"/>
      <c r="H366" s="580">
        <f>SUM(H363:H365)</f>
        <v>663</v>
      </c>
      <c r="I366" s="203">
        <f t="shared" si="91"/>
        <v>27.83</v>
      </c>
      <c r="J366" s="663">
        <v>1.0</v>
      </c>
      <c r="K366" s="444">
        <f t="shared" ref="K366:L366" si="92">K350+H366</f>
        <v>20501</v>
      </c>
      <c r="L366" s="433">
        <f t="shared" si="92"/>
        <v>5256.92</v>
      </c>
      <c r="M366" s="423"/>
      <c r="N366" s="425"/>
    </row>
    <row r="367" ht="15.75" customHeight="1">
      <c r="A367" s="188"/>
      <c r="B367" s="548"/>
      <c r="C367" s="544"/>
      <c r="D367" s="545"/>
      <c r="E367" s="545"/>
      <c r="F367" s="545"/>
      <c r="G367" s="548"/>
      <c r="H367" s="580"/>
      <c r="I367" s="204"/>
      <c r="J367" s="662"/>
      <c r="K367" s="423"/>
      <c r="L367" s="424"/>
      <c r="M367" s="423"/>
      <c r="N367" s="425"/>
    </row>
    <row r="368" ht="15.75" customHeight="1">
      <c r="A368" s="188"/>
      <c r="B368" s="548"/>
      <c r="C368" s="544"/>
      <c r="D368" s="565"/>
      <c r="E368" s="565"/>
      <c r="F368" s="565"/>
      <c r="G368" s="566"/>
      <c r="H368" s="594"/>
      <c r="I368" s="204"/>
      <c r="J368" s="662"/>
      <c r="K368" s="423"/>
      <c r="L368" s="424"/>
      <c r="M368" s="423"/>
      <c r="N368" s="425"/>
    </row>
    <row r="369" ht="15.75" customHeight="1">
      <c r="A369" s="188"/>
      <c r="B369" s="566"/>
      <c r="C369" s="564"/>
      <c r="D369" s="565"/>
      <c r="E369" s="565"/>
      <c r="F369" s="565"/>
      <c r="G369" s="566"/>
      <c r="H369" s="594"/>
      <c r="I369" s="202"/>
      <c r="J369" s="662"/>
      <c r="K369" s="423"/>
      <c r="L369" s="424"/>
      <c r="M369" s="423"/>
      <c r="N369" s="425"/>
    </row>
    <row r="370" ht="15.75" customHeight="1">
      <c r="A370" s="188"/>
      <c r="B370" s="566"/>
      <c r="C370" s="564"/>
      <c r="D370" s="565"/>
      <c r="E370" s="565"/>
      <c r="F370" s="565"/>
      <c r="G370" s="566"/>
      <c r="H370" s="594"/>
      <c r="I370" s="202"/>
      <c r="J370" s="683"/>
      <c r="K370" s="423"/>
      <c r="L370" s="424"/>
      <c r="M370" s="423"/>
      <c r="N370" s="425"/>
    </row>
    <row r="371" ht="15.75" customHeight="1">
      <c r="A371" s="188"/>
      <c r="B371" s="346">
        <v>55983.0</v>
      </c>
      <c r="C371" s="590">
        <v>2.0</v>
      </c>
      <c r="D371" s="632">
        <v>0.3333333333333333</v>
      </c>
      <c r="E371" s="632">
        <v>0.3333333333333333</v>
      </c>
      <c r="F371" s="632"/>
      <c r="G371" s="592" t="s">
        <v>408</v>
      </c>
      <c r="H371" s="684">
        <f>44*2</f>
        <v>88</v>
      </c>
      <c r="I371" s="53">
        <v>-635.17</v>
      </c>
      <c r="J371" s="654"/>
      <c r="K371" s="423"/>
      <c r="L371" s="424"/>
      <c r="M371" s="423"/>
      <c r="N371" s="425"/>
    </row>
    <row r="372" ht="15.75" customHeight="1">
      <c r="A372" s="188"/>
      <c r="B372" s="548">
        <v>50763.0</v>
      </c>
      <c r="C372" s="544">
        <v>4.0</v>
      </c>
      <c r="D372" s="545">
        <v>0.4166666666666667</v>
      </c>
      <c r="E372" s="545"/>
      <c r="F372" s="545"/>
      <c r="G372" s="548" t="s">
        <v>68</v>
      </c>
      <c r="H372" s="682">
        <v>88.0</v>
      </c>
      <c r="I372" s="53">
        <f t="shared" ref="I372:I377" si="93">I371+H371</f>
        <v>-547.17</v>
      </c>
      <c r="J372" s="654"/>
      <c r="K372" s="423"/>
      <c r="L372" s="424"/>
      <c r="M372" s="423"/>
      <c r="N372" s="425"/>
    </row>
    <row r="373" ht="15.75" customHeight="1">
      <c r="A373" s="188"/>
      <c r="B373" s="548" t="s">
        <v>409</v>
      </c>
      <c r="C373" s="544">
        <v>6.0</v>
      </c>
      <c r="D373" s="545">
        <v>0.4375</v>
      </c>
      <c r="E373" s="545"/>
      <c r="F373" s="545"/>
      <c r="G373" s="548" t="s">
        <v>96</v>
      </c>
      <c r="H373" s="682">
        <f>44*2</f>
        <v>88</v>
      </c>
      <c r="I373" s="53">
        <f t="shared" si="93"/>
        <v>-459.17</v>
      </c>
      <c r="J373" s="371"/>
      <c r="K373" s="423"/>
      <c r="L373" s="424"/>
      <c r="M373" s="423"/>
      <c r="N373" s="425"/>
    </row>
    <row r="374" ht="15.75" customHeight="1">
      <c r="A374" s="188"/>
      <c r="B374" s="548">
        <v>55961.0</v>
      </c>
      <c r="C374" s="544">
        <v>2.0</v>
      </c>
      <c r="D374" s="545">
        <v>0.4861111111111111</v>
      </c>
      <c r="E374" s="545"/>
      <c r="F374" s="545"/>
      <c r="G374" s="548" t="s">
        <v>47</v>
      </c>
      <c r="H374" s="682">
        <v>77.0</v>
      </c>
      <c r="I374" s="53">
        <f t="shared" si="93"/>
        <v>-371.17</v>
      </c>
      <c r="J374" s="655">
        <v>2.0</v>
      </c>
      <c r="K374" s="423"/>
      <c r="L374" s="424"/>
      <c r="M374" s="423"/>
      <c r="N374" s="425"/>
    </row>
    <row r="375" ht="15.75" customHeight="1">
      <c r="A375" s="188"/>
      <c r="B375" s="548">
        <v>53895.0</v>
      </c>
      <c r="C375" s="544">
        <v>2.0</v>
      </c>
      <c r="D375" s="545">
        <v>0.6041666666666666</v>
      </c>
      <c r="E375" s="545"/>
      <c r="F375" s="545"/>
      <c r="G375" s="548" t="s">
        <v>68</v>
      </c>
      <c r="H375" s="682">
        <v>44.0</v>
      </c>
      <c r="I375" s="53">
        <f t="shared" si="93"/>
        <v>-294.17</v>
      </c>
      <c r="J375" s="654"/>
      <c r="K375" s="423"/>
      <c r="L375" s="424"/>
      <c r="M375" s="423"/>
      <c r="N375" s="425"/>
    </row>
    <row r="376" ht="15.75" customHeight="1">
      <c r="A376" s="188"/>
      <c r="B376" s="548">
        <v>55106.0</v>
      </c>
      <c r="C376" s="544">
        <v>2.0</v>
      </c>
      <c r="D376" s="545">
        <v>0.7013888888888888</v>
      </c>
      <c r="E376" s="545"/>
      <c r="F376" s="545">
        <v>0.7847222222222222</v>
      </c>
      <c r="G376" s="548" t="s">
        <v>66</v>
      </c>
      <c r="H376" s="682">
        <v>103.0</v>
      </c>
      <c r="I376" s="53">
        <f t="shared" si="93"/>
        <v>-250.17</v>
      </c>
      <c r="J376" s="655"/>
      <c r="K376" s="423"/>
      <c r="L376" s="424"/>
      <c r="M376" s="423"/>
      <c r="N376" s="425"/>
    </row>
    <row r="377" ht="15.75" customHeight="1">
      <c r="A377" s="188"/>
      <c r="B377" s="548"/>
      <c r="C377" s="544"/>
      <c r="D377" s="545"/>
      <c r="E377" s="545"/>
      <c r="F377" s="545"/>
      <c r="G377" s="548"/>
      <c r="H377" s="580">
        <f>SUM(H371:H376)</f>
        <v>488</v>
      </c>
      <c r="I377" s="195">
        <f t="shared" si="93"/>
        <v>-147.17</v>
      </c>
      <c r="J377" s="663"/>
      <c r="K377" s="423"/>
      <c r="L377" s="424"/>
      <c r="M377" s="444">
        <f t="shared" ref="M377:N377" si="94">M356+H377</f>
        <v>19837</v>
      </c>
      <c r="N377" s="425">
        <f t="shared" si="94"/>
        <v>4592.97</v>
      </c>
    </row>
    <row r="378" ht="15.75" customHeight="1">
      <c r="A378" s="188"/>
      <c r="B378" s="166"/>
      <c r="C378" s="544"/>
      <c r="D378" s="545"/>
      <c r="E378" s="545"/>
      <c r="F378" s="545"/>
      <c r="G378" s="548"/>
      <c r="H378" s="549"/>
      <c r="I378" s="172"/>
      <c r="J378" s="662"/>
      <c r="K378" s="423"/>
      <c r="L378" s="424"/>
      <c r="M378" s="423"/>
      <c r="N378" s="425"/>
    </row>
    <row r="379" ht="15.75" customHeight="1">
      <c r="A379" s="188"/>
      <c r="B379" s="548"/>
      <c r="C379" s="544"/>
      <c r="D379" s="545"/>
      <c r="E379" s="545"/>
      <c r="F379" s="545"/>
      <c r="G379" s="548"/>
      <c r="H379" s="580"/>
      <c r="I379" s="172"/>
      <c r="J379" s="662"/>
      <c r="K379" s="423"/>
      <c r="L379" s="424"/>
      <c r="M379" s="423"/>
      <c r="N379" s="425"/>
    </row>
    <row r="380" ht="15.75" customHeight="1">
      <c r="A380" s="205"/>
      <c r="B380" s="572"/>
      <c r="C380" s="582"/>
      <c r="D380" s="583"/>
      <c r="E380" s="583"/>
      <c r="F380" s="583"/>
      <c r="G380" s="585"/>
      <c r="H380" s="586"/>
      <c r="I380" s="253"/>
      <c r="J380" s="665"/>
      <c r="K380" s="438"/>
      <c r="L380" s="439"/>
      <c r="M380" s="438"/>
      <c r="N380" s="440"/>
    </row>
    <row r="381" ht="15.75" customHeight="1">
      <c r="A381" s="309">
        <v>45863.0</v>
      </c>
      <c r="B381" s="588">
        <v>54985.0</v>
      </c>
      <c r="C381" s="575">
        <v>2.0</v>
      </c>
      <c r="D381" s="587">
        <v>0.3055555555555556</v>
      </c>
      <c r="E381" s="576">
        <v>0.3055555555555556</v>
      </c>
      <c r="F381" s="576"/>
      <c r="G381" s="588" t="s">
        <v>75</v>
      </c>
      <c r="H381" s="578">
        <v>77.0</v>
      </c>
      <c r="I381" s="30">
        <v>-635.17</v>
      </c>
      <c r="J381" s="661"/>
      <c r="K381" s="423"/>
      <c r="L381" s="424"/>
      <c r="M381" s="423"/>
      <c r="N381" s="425"/>
    </row>
    <row r="382" ht="15.75" customHeight="1">
      <c r="A382" s="188"/>
      <c r="B382" s="548">
        <v>43815.0</v>
      </c>
      <c r="C382" s="544">
        <v>4.0</v>
      </c>
      <c r="D382" s="545">
        <v>0.375</v>
      </c>
      <c r="E382" s="545"/>
      <c r="F382" s="545"/>
      <c r="G382" s="548" t="s">
        <v>68</v>
      </c>
      <c r="H382" s="549">
        <f>44*2</f>
        <v>88</v>
      </c>
      <c r="I382" s="202">
        <f t="shared" ref="I382:I388" si="95">I381+H381</f>
        <v>-558.17</v>
      </c>
      <c r="J382" s="662"/>
      <c r="K382" s="423"/>
      <c r="L382" s="424"/>
      <c r="M382" s="423"/>
      <c r="N382" s="425"/>
    </row>
    <row r="383" ht="15.75" customHeight="1">
      <c r="A383" s="188"/>
      <c r="B383" s="548" t="s">
        <v>410</v>
      </c>
      <c r="C383" s="544">
        <v>4.0</v>
      </c>
      <c r="D383" s="545">
        <v>0.4479166666666667</v>
      </c>
      <c r="E383" s="545"/>
      <c r="F383" s="545"/>
      <c r="G383" s="548" t="s">
        <v>15</v>
      </c>
      <c r="H383" s="549">
        <v>154.0</v>
      </c>
      <c r="I383" s="202">
        <f t="shared" si="95"/>
        <v>-470.17</v>
      </c>
      <c r="J383" s="662"/>
      <c r="K383" s="423"/>
      <c r="L383" s="424"/>
      <c r="M383" s="423"/>
      <c r="N383" s="425"/>
    </row>
    <row r="384" ht="15.75" customHeight="1">
      <c r="A384" s="188"/>
      <c r="B384" s="548">
        <v>54525.0</v>
      </c>
      <c r="C384" s="544">
        <v>3.0</v>
      </c>
      <c r="D384" s="545">
        <v>0.4930555555555556</v>
      </c>
      <c r="E384" s="545"/>
      <c r="F384" s="545"/>
      <c r="G384" s="548" t="s">
        <v>411</v>
      </c>
      <c r="H384" s="549">
        <v>77.0</v>
      </c>
      <c r="I384" s="202">
        <f t="shared" si="95"/>
        <v>-316.17</v>
      </c>
      <c r="J384" s="662"/>
      <c r="K384" s="423"/>
      <c r="L384" s="424"/>
      <c r="M384" s="423"/>
      <c r="N384" s="425"/>
    </row>
    <row r="385" ht="15.75" customHeight="1">
      <c r="A385" s="188"/>
      <c r="B385" s="28">
        <v>52697.0</v>
      </c>
      <c r="C385" s="24">
        <v>2.0</v>
      </c>
      <c r="D385" s="27">
        <v>0.5555555555555556</v>
      </c>
      <c r="E385" s="27"/>
      <c r="F385" s="27"/>
      <c r="G385" s="28" t="s">
        <v>232</v>
      </c>
      <c r="H385" s="29">
        <v>77.0</v>
      </c>
      <c r="I385" s="202">
        <f t="shared" si="95"/>
        <v>-239.17</v>
      </c>
      <c r="J385" s="38"/>
      <c r="K385" s="448"/>
      <c r="L385" s="449"/>
      <c r="M385" s="448"/>
      <c r="N385" s="450"/>
      <c r="O385" s="224"/>
      <c r="P385" s="224"/>
      <c r="Q385" s="224"/>
      <c r="R385" s="224"/>
      <c r="S385" s="224"/>
      <c r="T385" s="224"/>
      <c r="U385" s="224"/>
      <c r="V385" s="224"/>
      <c r="W385" s="224"/>
      <c r="X385" s="224"/>
      <c r="Y385" s="224"/>
      <c r="Z385" s="224"/>
      <c r="AA385" s="224"/>
      <c r="AB385" s="224"/>
      <c r="AC385" s="224"/>
    </row>
    <row r="386" ht="15.75" customHeight="1">
      <c r="A386" s="188"/>
      <c r="B386" s="548">
        <v>55125.0</v>
      </c>
      <c r="C386" s="544">
        <v>2.0</v>
      </c>
      <c r="D386" s="545">
        <v>0.6527777777777778</v>
      </c>
      <c r="E386" s="545"/>
      <c r="F386" s="545"/>
      <c r="G386" s="548" t="s">
        <v>278</v>
      </c>
      <c r="H386" s="549">
        <v>103.0</v>
      </c>
      <c r="I386" s="202">
        <f t="shared" si="95"/>
        <v>-162.17</v>
      </c>
      <c r="J386" s="663">
        <v>1.0</v>
      </c>
      <c r="K386" s="423"/>
      <c r="L386" s="424"/>
      <c r="M386" s="423"/>
      <c r="N386" s="425"/>
    </row>
    <row r="387" ht="15.75" customHeight="1">
      <c r="A387" s="188"/>
      <c r="B387" s="548">
        <v>55318.0</v>
      </c>
      <c r="C387" s="544">
        <v>2.0</v>
      </c>
      <c r="D387" s="545">
        <v>0.6805555555555556</v>
      </c>
      <c r="E387" s="545"/>
      <c r="F387" s="545">
        <v>0.7826388888888889</v>
      </c>
      <c r="G387" s="548" t="s">
        <v>232</v>
      </c>
      <c r="H387" s="549">
        <v>77.0</v>
      </c>
      <c r="I387" s="202">
        <f t="shared" si="95"/>
        <v>-59.17</v>
      </c>
      <c r="J387" s="662"/>
      <c r="K387" s="423"/>
      <c r="L387" s="424"/>
      <c r="M387" s="423"/>
      <c r="N387" s="425"/>
    </row>
    <row r="388" ht="15.75" customHeight="1">
      <c r="A388" s="188"/>
      <c r="B388" s="548"/>
      <c r="C388" s="544"/>
      <c r="D388" s="565"/>
      <c r="E388" s="565"/>
      <c r="F388" s="565"/>
      <c r="G388" s="566"/>
      <c r="H388" s="567">
        <f>SUM(H381:H387)</f>
        <v>653</v>
      </c>
      <c r="I388" s="323">
        <f t="shared" si="95"/>
        <v>17.83</v>
      </c>
      <c r="J388" s="662"/>
      <c r="K388" s="444">
        <f t="shared" ref="K388:L388" si="96">K366+H388</f>
        <v>21154</v>
      </c>
      <c r="L388" s="433">
        <f t="shared" si="96"/>
        <v>5274.75</v>
      </c>
      <c r="M388" s="423"/>
      <c r="N388" s="425"/>
    </row>
    <row r="389" ht="15.75" customHeight="1">
      <c r="A389" s="188"/>
      <c r="B389" s="566"/>
      <c r="C389" s="564"/>
      <c r="D389" s="565"/>
      <c r="E389" s="565"/>
      <c r="F389" s="565"/>
      <c r="G389" s="566"/>
      <c r="H389" s="594"/>
      <c r="I389" s="202"/>
      <c r="J389" s="662"/>
      <c r="K389" s="423"/>
      <c r="L389" s="424"/>
      <c r="M389" s="423"/>
      <c r="N389" s="425"/>
    </row>
    <row r="390" ht="15.75" customHeight="1">
      <c r="A390" s="188"/>
      <c r="B390" s="566"/>
      <c r="C390" s="564"/>
      <c r="D390" s="565"/>
      <c r="E390" s="565"/>
      <c r="F390" s="565"/>
      <c r="G390" s="566"/>
      <c r="H390" s="594"/>
      <c r="I390" s="202"/>
      <c r="J390" s="662"/>
      <c r="K390" s="423"/>
      <c r="L390" s="424"/>
      <c r="M390" s="423"/>
      <c r="N390" s="425"/>
    </row>
    <row r="391" ht="15.75" customHeight="1">
      <c r="A391" s="188"/>
      <c r="B391" s="28">
        <v>55786.0</v>
      </c>
      <c r="C391" s="24">
        <v>2.0</v>
      </c>
      <c r="D391" s="27">
        <v>0.3923611111111111</v>
      </c>
      <c r="E391" s="27">
        <v>0.39305555555555555</v>
      </c>
      <c r="F391" s="27"/>
      <c r="G391" s="28" t="s">
        <v>412</v>
      </c>
      <c r="H391" s="29">
        <v>77.0</v>
      </c>
      <c r="I391" s="30">
        <v>-635.17</v>
      </c>
      <c r="J391" s="31"/>
      <c r="K391" s="448"/>
      <c r="L391" s="449"/>
      <c r="M391" s="448"/>
      <c r="N391" s="450"/>
      <c r="O391" s="224"/>
      <c r="P391" s="224"/>
      <c r="Q391" s="224"/>
      <c r="R391" s="224"/>
      <c r="S391" s="224"/>
      <c r="T391" s="224"/>
      <c r="U391" s="224"/>
      <c r="V391" s="224"/>
      <c r="W391" s="224"/>
      <c r="X391" s="224"/>
      <c r="Y391" s="224"/>
      <c r="Z391" s="224"/>
      <c r="AA391" s="224"/>
      <c r="AB391" s="224"/>
      <c r="AC391" s="224"/>
    </row>
    <row r="392" ht="15.75" customHeight="1">
      <c r="A392" s="188"/>
      <c r="B392" s="28">
        <v>56070.0</v>
      </c>
      <c r="C392" s="24">
        <v>1.0</v>
      </c>
      <c r="D392" s="27">
        <v>0.4340277777777778</v>
      </c>
      <c r="E392" s="27"/>
      <c r="F392" s="27"/>
      <c r="G392" s="28" t="s">
        <v>413</v>
      </c>
      <c r="H392" s="29">
        <v>103.0</v>
      </c>
      <c r="I392" s="148">
        <f t="shared" ref="I392:I396" si="97">I391+H391</f>
        <v>-558.17</v>
      </c>
      <c r="J392" s="38"/>
      <c r="K392" s="448"/>
      <c r="L392" s="449"/>
      <c r="M392" s="448"/>
      <c r="N392" s="450"/>
      <c r="O392" s="224"/>
      <c r="P392" s="224"/>
      <c r="Q392" s="224"/>
      <c r="R392" s="224"/>
      <c r="S392" s="224"/>
      <c r="T392" s="224"/>
      <c r="U392" s="224"/>
      <c r="V392" s="224"/>
      <c r="W392" s="224"/>
      <c r="X392" s="224"/>
      <c r="Y392" s="224"/>
      <c r="Z392" s="224"/>
      <c r="AA392" s="224"/>
      <c r="AB392" s="224"/>
      <c r="AC392" s="224"/>
    </row>
    <row r="393" ht="15.75" customHeight="1">
      <c r="A393" s="188"/>
      <c r="B393" s="548" t="s">
        <v>414</v>
      </c>
      <c r="C393" s="544">
        <v>6.0</v>
      </c>
      <c r="D393" s="545">
        <v>0.5833333333333334</v>
      </c>
      <c r="E393" s="545"/>
      <c r="F393" s="545"/>
      <c r="G393" s="548" t="s">
        <v>15</v>
      </c>
      <c r="H393" s="549">
        <f>77*3</f>
        <v>231</v>
      </c>
      <c r="I393" s="148">
        <f t="shared" si="97"/>
        <v>-455.17</v>
      </c>
      <c r="J393" s="662"/>
      <c r="K393" s="423"/>
      <c r="L393" s="424"/>
      <c r="M393" s="423"/>
      <c r="N393" s="425"/>
    </row>
    <row r="394" ht="15.75" customHeight="1">
      <c r="A394" s="188"/>
      <c r="B394" s="548">
        <v>52921.0</v>
      </c>
      <c r="C394" s="544">
        <v>4.0</v>
      </c>
      <c r="D394" s="545">
        <v>0.6458333333333334</v>
      </c>
      <c r="E394" s="545"/>
      <c r="F394" s="545"/>
      <c r="G394" s="548" t="s">
        <v>68</v>
      </c>
      <c r="H394" s="549">
        <f>44*2</f>
        <v>88</v>
      </c>
      <c r="I394" s="148">
        <f t="shared" si="97"/>
        <v>-224.17</v>
      </c>
      <c r="J394" s="663"/>
      <c r="K394" s="423"/>
      <c r="L394" s="424"/>
      <c r="M394" s="423"/>
      <c r="N394" s="425"/>
    </row>
    <row r="395" ht="15.75" customHeight="1">
      <c r="A395" s="188"/>
      <c r="B395" s="548">
        <v>54806.0</v>
      </c>
      <c r="C395" s="544">
        <v>2.0</v>
      </c>
      <c r="D395" s="545">
        <v>0.6805555555555556</v>
      </c>
      <c r="E395" s="545"/>
      <c r="F395" s="545">
        <v>0.7881944444444444</v>
      </c>
      <c r="G395" s="548" t="s">
        <v>232</v>
      </c>
      <c r="H395" s="549">
        <v>77.0</v>
      </c>
      <c r="I395" s="148">
        <f t="shared" si="97"/>
        <v>-136.17</v>
      </c>
      <c r="J395" s="663">
        <v>2.0</v>
      </c>
      <c r="K395" s="423"/>
      <c r="L395" s="424"/>
      <c r="M395" s="423"/>
      <c r="N395" s="425"/>
    </row>
    <row r="396" ht="15.75" customHeight="1">
      <c r="A396" s="188"/>
      <c r="B396" s="548"/>
      <c r="C396" s="544"/>
      <c r="D396" s="545"/>
      <c r="E396" s="545"/>
      <c r="F396" s="545"/>
      <c r="G396" s="548"/>
      <c r="H396" s="580">
        <f>SUM(H391:H395)</f>
        <v>576</v>
      </c>
      <c r="I396" s="685">
        <f t="shared" si="97"/>
        <v>-59.17</v>
      </c>
      <c r="J396" s="663"/>
      <c r="K396" s="423"/>
      <c r="L396" s="424"/>
      <c r="M396" s="444">
        <f t="shared" ref="M396:N396" si="98">M377+H396</f>
        <v>20413</v>
      </c>
      <c r="N396" s="425">
        <f t="shared" si="98"/>
        <v>4533.8</v>
      </c>
    </row>
    <row r="397" ht="15.75" customHeight="1">
      <c r="A397" s="188"/>
      <c r="B397" s="548"/>
      <c r="C397" s="544"/>
      <c r="D397" s="545"/>
      <c r="E397" s="545"/>
      <c r="F397" s="545"/>
      <c r="G397" s="548"/>
      <c r="H397" s="549"/>
      <c r="I397" s="172"/>
      <c r="J397" s="662"/>
      <c r="K397" s="423"/>
      <c r="L397" s="424"/>
      <c r="M397" s="423"/>
      <c r="N397" s="425"/>
    </row>
    <row r="398" ht="15.75" customHeight="1">
      <c r="A398" s="188"/>
      <c r="B398" s="548"/>
      <c r="C398" s="544"/>
      <c r="D398" s="545"/>
      <c r="E398" s="545"/>
      <c r="F398" s="545"/>
      <c r="G398" s="548"/>
      <c r="H398" s="580"/>
      <c r="I398" s="172"/>
      <c r="J398" s="662"/>
      <c r="K398" s="423"/>
      <c r="L398" s="424"/>
      <c r="M398" s="423"/>
      <c r="N398" s="425"/>
    </row>
    <row r="399" ht="15.75" customHeight="1">
      <c r="A399" s="205"/>
      <c r="B399" s="572"/>
      <c r="C399" s="582"/>
      <c r="D399" s="583"/>
      <c r="E399" s="583"/>
      <c r="F399" s="583"/>
      <c r="G399" s="585"/>
      <c r="H399" s="586"/>
      <c r="I399" s="253"/>
      <c r="J399" s="665"/>
      <c r="K399" s="438"/>
      <c r="L399" s="439"/>
      <c r="M399" s="438"/>
      <c r="N399" s="440"/>
    </row>
    <row r="400" ht="15.75" customHeight="1">
      <c r="A400" s="309">
        <v>45864.0</v>
      </c>
      <c r="B400" s="588">
        <v>55264.0</v>
      </c>
      <c r="C400" s="575">
        <v>2.0</v>
      </c>
      <c r="D400" s="576">
        <v>0.25</v>
      </c>
      <c r="E400" s="576">
        <v>0.25</v>
      </c>
      <c r="F400" s="576"/>
      <c r="G400" s="588" t="s">
        <v>415</v>
      </c>
      <c r="H400" s="578">
        <v>77.0</v>
      </c>
      <c r="I400" s="30">
        <v>-635.17</v>
      </c>
      <c r="J400" s="661"/>
      <c r="K400" s="423"/>
      <c r="L400" s="424"/>
      <c r="M400" s="423"/>
      <c r="N400" s="425"/>
    </row>
    <row r="401" ht="15.75" customHeight="1">
      <c r="A401" s="188"/>
      <c r="B401" s="548">
        <v>55231.0</v>
      </c>
      <c r="C401" s="544">
        <v>4.0</v>
      </c>
      <c r="D401" s="545">
        <v>0.3645833333333333</v>
      </c>
      <c r="E401" s="545"/>
      <c r="F401" s="545"/>
      <c r="G401" s="548" t="s">
        <v>66</v>
      </c>
      <c r="H401" s="549">
        <v>362.0</v>
      </c>
      <c r="I401" s="53">
        <f t="shared" ref="I401:I404" si="99">I400+H400</f>
        <v>-558.17</v>
      </c>
      <c r="J401" s="662"/>
      <c r="K401" s="423"/>
      <c r="L401" s="424"/>
      <c r="M401" s="423"/>
      <c r="N401" s="425"/>
    </row>
    <row r="402" ht="15.75" customHeight="1">
      <c r="A402" s="188"/>
      <c r="B402" s="548" t="s">
        <v>416</v>
      </c>
      <c r="C402" s="544">
        <v>8.0</v>
      </c>
      <c r="D402" s="545">
        <v>0.4583333333333333</v>
      </c>
      <c r="E402" s="27"/>
      <c r="F402" s="27"/>
      <c r="G402" s="548" t="s">
        <v>23</v>
      </c>
      <c r="H402" s="549">
        <v>308.0</v>
      </c>
      <c r="I402" s="53">
        <f t="shared" si="99"/>
        <v>-196.17</v>
      </c>
      <c r="J402" s="662"/>
      <c r="K402" s="423"/>
      <c r="L402" s="424"/>
      <c r="M402" s="423"/>
      <c r="N402" s="425"/>
    </row>
    <row r="403" ht="15.75" customHeight="1">
      <c r="A403" s="188"/>
      <c r="B403" s="548">
        <v>55086.0</v>
      </c>
      <c r="C403" s="544">
        <v>6.0</v>
      </c>
      <c r="D403" s="545">
        <v>0.5416666666666666</v>
      </c>
      <c r="E403" s="27"/>
      <c r="F403" s="27"/>
      <c r="G403" s="548" t="s">
        <v>75</v>
      </c>
      <c r="H403" s="549">
        <v>300.0</v>
      </c>
      <c r="I403" s="53">
        <f t="shared" si="99"/>
        <v>111.83</v>
      </c>
      <c r="J403" s="39">
        <v>1.0</v>
      </c>
      <c r="K403" s="448"/>
      <c r="L403" s="449"/>
      <c r="M403" s="448"/>
      <c r="N403" s="450"/>
      <c r="O403" s="224"/>
      <c r="P403" s="224"/>
      <c r="Q403" s="224"/>
      <c r="R403" s="224"/>
      <c r="S403" s="224"/>
      <c r="T403" s="224"/>
      <c r="U403" s="224"/>
      <c r="V403" s="224"/>
      <c r="W403" s="224"/>
      <c r="X403" s="224"/>
      <c r="Y403" s="224"/>
      <c r="Z403" s="224"/>
      <c r="AA403" s="224"/>
      <c r="AB403" s="224"/>
      <c r="AC403" s="224"/>
    </row>
    <row r="404" ht="15.75" customHeight="1">
      <c r="A404" s="188"/>
      <c r="B404" s="548"/>
      <c r="C404" s="544"/>
      <c r="D404" s="545"/>
      <c r="E404" s="545"/>
      <c r="F404" s="545"/>
      <c r="G404" s="548"/>
      <c r="H404" s="580">
        <f>SUM(H400:H403)</f>
        <v>1047</v>
      </c>
      <c r="I404" s="160">
        <f t="shared" si="99"/>
        <v>411.83</v>
      </c>
      <c r="J404" s="663"/>
      <c r="K404" s="444">
        <f t="shared" ref="K404:L404" si="100">K388+H404</f>
        <v>22201</v>
      </c>
      <c r="L404" s="433">
        <f t="shared" si="100"/>
        <v>5686.58</v>
      </c>
      <c r="M404" s="423"/>
      <c r="N404" s="425"/>
    </row>
    <row r="405" ht="15.75" customHeight="1">
      <c r="A405" s="188"/>
      <c r="B405" s="548"/>
      <c r="C405" s="544"/>
      <c r="D405" s="545"/>
      <c r="E405" s="545"/>
      <c r="F405" s="545"/>
      <c r="G405" s="548"/>
      <c r="H405" s="580"/>
      <c r="I405" s="53"/>
      <c r="J405" s="662"/>
      <c r="K405" s="423"/>
      <c r="L405" s="424"/>
      <c r="M405" s="423"/>
      <c r="N405" s="425"/>
    </row>
    <row r="406" ht="15.75" customHeight="1">
      <c r="A406" s="188"/>
      <c r="B406" s="548"/>
      <c r="C406" s="544"/>
      <c r="D406" s="565"/>
      <c r="E406" s="565"/>
      <c r="F406" s="565"/>
      <c r="G406" s="566"/>
      <c r="H406" s="594"/>
      <c r="I406" s="202"/>
      <c r="J406" s="662"/>
      <c r="K406" s="423"/>
      <c r="L406" s="424"/>
      <c r="M406" s="423"/>
      <c r="N406" s="425"/>
    </row>
    <row r="407" ht="15.75" customHeight="1">
      <c r="A407" s="188"/>
      <c r="B407" s="566"/>
      <c r="C407" s="564"/>
      <c r="D407" s="565"/>
      <c r="E407" s="565"/>
      <c r="F407" s="565"/>
      <c r="G407" s="566"/>
      <c r="H407" s="594"/>
      <c r="I407" s="202"/>
      <c r="J407" s="662"/>
      <c r="K407" s="423"/>
      <c r="L407" s="424"/>
      <c r="M407" s="423"/>
      <c r="N407" s="425"/>
    </row>
    <row r="408" ht="15.75" customHeight="1">
      <c r="A408" s="188"/>
      <c r="B408" s="566"/>
      <c r="C408" s="564"/>
      <c r="D408" s="565"/>
      <c r="E408" s="565"/>
      <c r="F408" s="565"/>
      <c r="G408" s="566"/>
      <c r="H408" s="594"/>
      <c r="I408" s="202"/>
      <c r="J408" s="662"/>
      <c r="K408" s="423"/>
      <c r="L408" s="424"/>
      <c r="M408" s="423"/>
      <c r="N408" s="425"/>
    </row>
    <row r="409" ht="15.75" customHeight="1">
      <c r="A409" s="188"/>
      <c r="B409" s="166">
        <v>55168.0</v>
      </c>
      <c r="C409" s="544">
        <v>3.0</v>
      </c>
      <c r="D409" s="545">
        <v>0.2847222222222222</v>
      </c>
      <c r="E409" s="545">
        <v>0.2847222222222222</v>
      </c>
      <c r="F409" s="545"/>
      <c r="G409" s="548" t="s">
        <v>16</v>
      </c>
      <c r="H409" s="29">
        <v>310.0</v>
      </c>
      <c r="I409" s="53">
        <v>-635.17</v>
      </c>
      <c r="J409" s="664"/>
      <c r="K409" s="423"/>
      <c r="L409" s="424"/>
      <c r="M409" s="423"/>
      <c r="N409" s="425"/>
    </row>
    <row r="410" ht="15.75" customHeight="1">
      <c r="A410" s="188"/>
      <c r="B410" s="548" t="s">
        <v>417</v>
      </c>
      <c r="C410" s="544">
        <v>12.0</v>
      </c>
      <c r="D410" s="545">
        <v>0.4375</v>
      </c>
      <c r="E410" s="545"/>
      <c r="F410" s="545"/>
      <c r="G410" s="548" t="s">
        <v>23</v>
      </c>
      <c r="H410" s="549">
        <v>308.0</v>
      </c>
      <c r="I410" s="202">
        <f t="shared" ref="I410:I413" si="101">I409+H409</f>
        <v>-325.17</v>
      </c>
      <c r="J410" s="662"/>
      <c r="K410" s="423"/>
      <c r="L410" s="424"/>
      <c r="M410" s="423"/>
      <c r="N410" s="425"/>
    </row>
    <row r="411" ht="15.75" customHeight="1">
      <c r="A411" s="188"/>
      <c r="B411" s="548">
        <v>55092.0</v>
      </c>
      <c r="C411" s="544">
        <v>2.0</v>
      </c>
      <c r="D411" s="545">
        <v>0.5</v>
      </c>
      <c r="E411" s="545"/>
      <c r="F411" s="545"/>
      <c r="G411" s="548" t="s">
        <v>16</v>
      </c>
      <c r="H411" s="549">
        <v>77.0</v>
      </c>
      <c r="I411" s="202">
        <f t="shared" si="101"/>
        <v>-17.17</v>
      </c>
      <c r="J411" s="662"/>
      <c r="K411" s="423"/>
      <c r="L411" s="424"/>
      <c r="M411" s="423"/>
      <c r="N411" s="425"/>
    </row>
    <row r="412" ht="15.75" customHeight="1">
      <c r="A412" s="188"/>
      <c r="B412" s="548">
        <v>49753.0</v>
      </c>
      <c r="C412" s="544">
        <v>8.0</v>
      </c>
      <c r="D412" s="545">
        <v>0.625</v>
      </c>
      <c r="E412" s="545"/>
      <c r="F412" s="545">
        <v>0.6875</v>
      </c>
      <c r="G412" s="548" t="s">
        <v>268</v>
      </c>
      <c r="H412" s="549">
        <v>300.0</v>
      </c>
      <c r="I412" s="202">
        <f t="shared" si="101"/>
        <v>59.83</v>
      </c>
      <c r="J412" s="663">
        <v>2.0</v>
      </c>
      <c r="K412" s="423"/>
      <c r="L412" s="424"/>
      <c r="M412" s="423"/>
      <c r="N412" s="425"/>
    </row>
    <row r="413" ht="15.75" customHeight="1">
      <c r="A413" s="188"/>
      <c r="B413" s="548"/>
      <c r="C413" s="544"/>
      <c r="D413" s="545"/>
      <c r="E413" s="545"/>
      <c r="F413" s="545"/>
      <c r="G413" s="548"/>
      <c r="H413" s="580">
        <f>SUM(H409:H412)</f>
        <v>995</v>
      </c>
      <c r="I413" s="203">
        <f t="shared" si="101"/>
        <v>359.83</v>
      </c>
      <c r="J413" s="663"/>
      <c r="K413" s="423"/>
      <c r="L413" s="424"/>
      <c r="M413" s="444">
        <f t="shared" ref="M413:N413" si="102">M396+H413</f>
        <v>21408</v>
      </c>
      <c r="N413" s="425">
        <f t="shared" si="102"/>
        <v>4893.63</v>
      </c>
    </row>
    <row r="414" ht="15.75" customHeight="1">
      <c r="A414" s="188"/>
      <c r="B414" s="548"/>
      <c r="C414" s="544"/>
      <c r="D414" s="545"/>
      <c r="E414" s="545"/>
      <c r="F414" s="545"/>
      <c r="G414" s="548"/>
      <c r="H414" s="549"/>
      <c r="I414" s="172"/>
      <c r="J414" s="662"/>
      <c r="K414" s="423"/>
      <c r="L414" s="424"/>
      <c r="M414" s="423"/>
      <c r="N414" s="425"/>
    </row>
    <row r="415" ht="15.75" customHeight="1">
      <c r="A415" s="188"/>
      <c r="B415" s="548"/>
      <c r="C415" s="544"/>
      <c r="D415" s="545"/>
      <c r="E415" s="545"/>
      <c r="F415" s="545"/>
      <c r="G415" s="548"/>
      <c r="H415" s="580"/>
      <c r="I415" s="172"/>
      <c r="J415" s="662"/>
      <c r="K415" s="423"/>
      <c r="L415" s="424"/>
      <c r="M415" s="423"/>
      <c r="N415" s="425"/>
    </row>
    <row r="416" ht="15.75" customHeight="1">
      <c r="A416" s="205"/>
      <c r="B416" s="572"/>
      <c r="C416" s="582"/>
      <c r="D416" s="583"/>
      <c r="E416" s="583"/>
      <c r="F416" s="583"/>
      <c r="G416" s="585"/>
      <c r="H416" s="586"/>
      <c r="I416" s="253"/>
      <c r="J416" s="665"/>
      <c r="K416" s="438"/>
      <c r="L416" s="439"/>
      <c r="M416" s="438"/>
      <c r="N416" s="440"/>
    </row>
    <row r="417" ht="15.75" customHeight="1">
      <c r="A417" s="309">
        <v>45865.0</v>
      </c>
      <c r="B417" s="166" t="s">
        <v>418</v>
      </c>
      <c r="C417" s="544">
        <v>12.0</v>
      </c>
      <c r="D417" s="545">
        <v>0.3333333333333333</v>
      </c>
      <c r="E417" s="632">
        <v>0.3333333333333333</v>
      </c>
      <c r="F417" s="632">
        <v>0.6666666666666666</v>
      </c>
      <c r="G417" s="588" t="s">
        <v>108</v>
      </c>
      <c r="H417" s="686">
        <v>793.0</v>
      </c>
      <c r="I417" s="30">
        <v>-635.17</v>
      </c>
      <c r="J417" s="661"/>
      <c r="K417" s="423"/>
      <c r="L417" s="424"/>
      <c r="M417" s="423"/>
      <c r="N417" s="425"/>
    </row>
    <row r="418" ht="15.75" customHeight="1">
      <c r="A418" s="188"/>
      <c r="B418" s="548"/>
      <c r="C418" s="544"/>
      <c r="D418" s="545"/>
      <c r="E418" s="545"/>
      <c r="F418" s="545"/>
      <c r="G418" s="581" t="s">
        <v>406</v>
      </c>
      <c r="H418" s="549"/>
      <c r="I418" s="160">
        <f>I417+H417</f>
        <v>157.83</v>
      </c>
      <c r="J418" s="662"/>
      <c r="K418" s="423"/>
      <c r="L418" s="424"/>
      <c r="M418" s="423"/>
      <c r="N418" s="425"/>
    </row>
    <row r="419" ht="15.75" customHeight="1">
      <c r="A419" s="188"/>
      <c r="B419" s="548"/>
      <c r="C419" s="544"/>
      <c r="D419" s="545"/>
      <c r="E419" s="545"/>
      <c r="F419" s="545"/>
      <c r="G419" s="548"/>
      <c r="H419" s="549"/>
      <c r="I419" s="53"/>
      <c r="J419" s="663"/>
      <c r="K419" s="444">
        <f>K404+H417</f>
        <v>22994</v>
      </c>
      <c r="L419" s="433">
        <f>L404+I418</f>
        <v>5844.41</v>
      </c>
      <c r="M419" s="423"/>
      <c r="N419" s="425"/>
    </row>
    <row r="420" ht="15.75" customHeight="1">
      <c r="A420" s="188"/>
      <c r="B420" s="548"/>
      <c r="C420" s="544"/>
      <c r="D420" s="568"/>
      <c r="E420" s="545"/>
      <c r="F420" s="545"/>
      <c r="G420" s="548"/>
      <c r="H420" s="549"/>
      <c r="I420" s="53"/>
      <c r="J420" s="663">
        <v>1.0</v>
      </c>
      <c r="K420" s="423"/>
      <c r="L420" s="424"/>
      <c r="M420" s="423"/>
      <c r="N420" s="425"/>
    </row>
    <row r="421" ht="15.75" customHeight="1">
      <c r="A421" s="188"/>
      <c r="B421" s="548"/>
      <c r="C421" s="544"/>
      <c r="D421" s="568"/>
      <c r="E421" s="545"/>
      <c r="F421" s="545"/>
      <c r="G421" s="548"/>
      <c r="H421" s="549"/>
      <c r="I421" s="53"/>
      <c r="J421" s="662"/>
      <c r="K421" s="423"/>
      <c r="L421" s="424"/>
      <c r="M421" s="423"/>
      <c r="N421" s="425"/>
    </row>
    <row r="422" ht="15.75" customHeight="1">
      <c r="A422" s="188"/>
      <c r="B422" s="566"/>
      <c r="C422" s="564"/>
      <c r="D422" s="565"/>
      <c r="E422" s="565"/>
      <c r="F422" s="565"/>
      <c r="G422" s="566"/>
      <c r="H422" s="594"/>
      <c r="I422" s="202"/>
      <c r="J422" s="662"/>
      <c r="K422" s="423"/>
      <c r="L422" s="424"/>
      <c r="M422" s="423"/>
      <c r="N422" s="425"/>
    </row>
    <row r="423" ht="15.75" customHeight="1">
      <c r="A423" s="188"/>
      <c r="B423" s="566"/>
      <c r="C423" s="564"/>
      <c r="D423" s="565"/>
      <c r="E423" s="565"/>
      <c r="F423" s="565"/>
      <c r="G423" s="566"/>
      <c r="H423" s="594"/>
      <c r="I423" s="202"/>
      <c r="J423" s="662"/>
      <c r="K423" s="423"/>
      <c r="L423" s="424"/>
      <c r="M423" s="423"/>
      <c r="N423" s="425"/>
    </row>
    <row r="424" ht="15.75" customHeight="1">
      <c r="A424" s="188"/>
      <c r="B424" s="166">
        <v>56048.0</v>
      </c>
      <c r="C424" s="544">
        <v>6.0</v>
      </c>
      <c r="D424" s="545">
        <v>0.2465277777777778</v>
      </c>
      <c r="E424" s="632">
        <v>0.24305555555555555</v>
      </c>
      <c r="F424" s="632"/>
      <c r="G424" s="592" t="s">
        <v>75</v>
      </c>
      <c r="H424" s="593">
        <v>310.0</v>
      </c>
      <c r="I424" s="53">
        <v>-635.17</v>
      </c>
      <c r="J424" s="664"/>
      <c r="K424" s="423"/>
      <c r="L424" s="424"/>
      <c r="M424" s="423"/>
      <c r="N424" s="425"/>
    </row>
    <row r="425" ht="15.75" customHeight="1">
      <c r="A425" s="188"/>
      <c r="B425" s="548">
        <v>54755.0</v>
      </c>
      <c r="C425" s="544">
        <v>2.0</v>
      </c>
      <c r="D425" s="568">
        <v>0.34375</v>
      </c>
      <c r="E425" s="545"/>
      <c r="F425" s="545"/>
      <c r="G425" s="548" t="s">
        <v>419</v>
      </c>
      <c r="H425" s="549">
        <v>103.0</v>
      </c>
      <c r="I425" s="172">
        <f t="shared" ref="I425:I428" si="103">I424+H424</f>
        <v>-325.17</v>
      </c>
      <c r="J425" s="662"/>
      <c r="K425" s="423"/>
      <c r="L425" s="424"/>
      <c r="M425" s="423"/>
      <c r="N425" s="425"/>
    </row>
    <row r="426" ht="15.75" customHeight="1">
      <c r="A426" s="188"/>
      <c r="B426" s="548">
        <v>54211.0</v>
      </c>
      <c r="C426" s="544">
        <v>6.0</v>
      </c>
      <c r="D426" s="545">
        <v>0.4791666666666667</v>
      </c>
      <c r="E426" s="545"/>
      <c r="F426" s="545"/>
      <c r="G426" s="548" t="s">
        <v>75</v>
      </c>
      <c r="H426" s="549">
        <v>310.0</v>
      </c>
      <c r="I426" s="172">
        <f t="shared" si="103"/>
        <v>-222.17</v>
      </c>
      <c r="J426" s="663">
        <v>2.0</v>
      </c>
      <c r="K426" s="423"/>
      <c r="L426" s="424"/>
      <c r="M426" s="423"/>
      <c r="N426" s="425"/>
    </row>
    <row r="427" ht="15.75" customHeight="1">
      <c r="A427" s="188"/>
      <c r="B427" s="548">
        <v>54067.0</v>
      </c>
      <c r="C427" s="544">
        <v>4.0</v>
      </c>
      <c r="D427" s="545">
        <v>0.5625</v>
      </c>
      <c r="E427" s="545"/>
      <c r="F427" s="545">
        <v>0.5833333333333334</v>
      </c>
      <c r="G427" s="548" t="s">
        <v>419</v>
      </c>
      <c r="H427" s="292">
        <v>362.0</v>
      </c>
      <c r="I427" s="172">
        <f t="shared" si="103"/>
        <v>87.83</v>
      </c>
      <c r="J427" s="662"/>
      <c r="K427" s="423"/>
      <c r="L427" s="424"/>
      <c r="M427" s="423"/>
      <c r="N427" s="425"/>
    </row>
    <row r="428" ht="15.75" customHeight="1">
      <c r="A428" s="188"/>
      <c r="B428" s="548"/>
      <c r="C428" s="544"/>
      <c r="D428" s="545"/>
      <c r="E428" s="545"/>
      <c r="F428" s="545"/>
      <c r="G428" s="548"/>
      <c r="H428" s="580">
        <f>SUM(H424:H427)</f>
        <v>1085</v>
      </c>
      <c r="I428" s="194">
        <f t="shared" si="103"/>
        <v>449.83</v>
      </c>
      <c r="J428" s="662"/>
      <c r="K428" s="423"/>
      <c r="L428" s="424"/>
      <c r="M428" s="444">
        <f t="shared" ref="M428:N428" si="104">M413+H428</f>
        <v>22493</v>
      </c>
      <c r="N428" s="425">
        <f t="shared" si="104"/>
        <v>5343.46</v>
      </c>
    </row>
    <row r="429" ht="15.75" customHeight="1">
      <c r="A429" s="205"/>
      <c r="B429" s="572"/>
      <c r="C429" s="582"/>
      <c r="D429" s="583"/>
      <c r="E429" s="583"/>
      <c r="F429" s="583"/>
      <c r="G429" s="585"/>
      <c r="H429" s="586"/>
      <c r="I429" s="253"/>
      <c r="J429" s="665"/>
      <c r="K429" s="438"/>
      <c r="L429" s="439"/>
      <c r="M429" s="438"/>
      <c r="N429" s="440"/>
    </row>
    <row r="430" ht="15.75" customHeight="1">
      <c r="A430" s="309">
        <v>45866.0</v>
      </c>
      <c r="B430" s="588">
        <v>52320.0</v>
      </c>
      <c r="C430" s="575">
        <v>3.0</v>
      </c>
      <c r="D430" s="576">
        <v>0.3958333333333333</v>
      </c>
      <c r="E430" s="587">
        <v>0.3958333333333333</v>
      </c>
      <c r="F430" s="576"/>
      <c r="G430" s="588" t="s">
        <v>23</v>
      </c>
      <c r="H430" s="578">
        <v>77.0</v>
      </c>
      <c r="I430" s="30">
        <v>-635.17</v>
      </c>
      <c r="J430" s="661"/>
      <c r="K430" s="423"/>
      <c r="L430" s="424"/>
      <c r="M430" s="423"/>
      <c r="N430" s="425"/>
    </row>
    <row r="431" ht="15.75" customHeight="1">
      <c r="A431" s="188"/>
      <c r="B431" s="548">
        <v>54611.0</v>
      </c>
      <c r="C431" s="544">
        <v>7.0</v>
      </c>
      <c r="D431" s="545">
        <v>0.5</v>
      </c>
      <c r="E431" s="545"/>
      <c r="F431" s="545"/>
      <c r="G431" s="548" t="s">
        <v>66</v>
      </c>
      <c r="H431" s="549">
        <v>362.0</v>
      </c>
      <c r="I431" s="202">
        <f t="shared" ref="I431:I434" si="105">I430+H430</f>
        <v>-558.17</v>
      </c>
      <c r="J431" s="662"/>
      <c r="K431" s="423"/>
      <c r="L431" s="424"/>
      <c r="M431" s="423"/>
      <c r="N431" s="425"/>
    </row>
    <row r="432" ht="15.75" customHeight="1">
      <c r="A432" s="188"/>
      <c r="B432" s="548">
        <v>54677.0</v>
      </c>
      <c r="C432" s="544">
        <v>4.0</v>
      </c>
      <c r="D432" s="545">
        <v>0.5694444444444444</v>
      </c>
      <c r="E432" s="545"/>
      <c r="F432" s="545"/>
      <c r="G432" s="548" t="s">
        <v>16</v>
      </c>
      <c r="H432" s="549">
        <v>310.0</v>
      </c>
      <c r="I432" s="202">
        <f t="shared" si="105"/>
        <v>-196.17</v>
      </c>
      <c r="J432" s="662"/>
      <c r="K432" s="423"/>
      <c r="L432" s="424"/>
      <c r="M432" s="423"/>
      <c r="N432" s="425"/>
    </row>
    <row r="433" ht="15.75" customHeight="1">
      <c r="A433" s="188"/>
      <c r="B433" s="548">
        <v>46915.0</v>
      </c>
      <c r="C433" s="544">
        <v>9.0</v>
      </c>
      <c r="D433" s="545">
        <v>0.7361111111111112</v>
      </c>
      <c r="E433" s="545"/>
      <c r="F433" s="545">
        <v>0.8194444444444444</v>
      </c>
      <c r="G433" s="548" t="s">
        <v>16</v>
      </c>
      <c r="H433" s="549">
        <v>310.0</v>
      </c>
      <c r="I433" s="202">
        <f t="shared" si="105"/>
        <v>113.83</v>
      </c>
      <c r="J433" s="663">
        <v>1.0</v>
      </c>
      <c r="K433" s="423"/>
      <c r="L433" s="424"/>
      <c r="M433" s="423"/>
      <c r="N433" s="425"/>
    </row>
    <row r="434" ht="15.75" customHeight="1">
      <c r="A434" s="188"/>
      <c r="B434" s="548"/>
      <c r="C434" s="544"/>
      <c r="D434" s="545"/>
      <c r="E434" s="545"/>
      <c r="F434" s="545"/>
      <c r="G434" s="548"/>
      <c r="H434" s="580">
        <f>SUM(H430:H433)</f>
        <v>1059</v>
      </c>
      <c r="I434" s="203">
        <f t="shared" si="105"/>
        <v>423.83</v>
      </c>
      <c r="J434" s="662"/>
      <c r="K434" s="444">
        <f t="shared" ref="K434:L434" si="106">K419+H434</f>
        <v>24053</v>
      </c>
      <c r="L434" s="433">
        <f t="shared" si="106"/>
        <v>6268.24</v>
      </c>
      <c r="M434" s="423"/>
      <c r="N434" s="425"/>
    </row>
    <row r="435" ht="15.75" customHeight="1">
      <c r="A435" s="188"/>
      <c r="B435" s="548"/>
      <c r="C435" s="544"/>
      <c r="D435" s="565"/>
      <c r="E435" s="565"/>
      <c r="F435" s="565"/>
      <c r="G435" s="566"/>
      <c r="H435" s="594"/>
      <c r="I435" s="202"/>
      <c r="J435" s="662"/>
      <c r="K435" s="423"/>
      <c r="L435" s="424"/>
      <c r="M435" s="423"/>
      <c r="N435" s="425"/>
    </row>
    <row r="436" ht="15.75" customHeight="1">
      <c r="A436" s="188"/>
      <c r="B436" s="566"/>
      <c r="C436" s="564"/>
      <c r="D436" s="565"/>
      <c r="E436" s="565"/>
      <c r="F436" s="565"/>
      <c r="G436" s="566"/>
      <c r="H436" s="594"/>
      <c r="I436" s="202"/>
      <c r="J436" s="662"/>
      <c r="K436" s="423"/>
      <c r="L436" s="424"/>
      <c r="M436" s="423"/>
      <c r="N436" s="425"/>
    </row>
    <row r="437" ht="15.75" customHeight="1">
      <c r="A437" s="188"/>
      <c r="B437" s="166"/>
      <c r="C437" s="544"/>
      <c r="D437" s="545"/>
      <c r="E437" s="545"/>
      <c r="F437" s="545"/>
      <c r="G437" s="548"/>
      <c r="H437" s="594"/>
      <c r="I437" s="202"/>
      <c r="J437" s="662"/>
      <c r="K437" s="423"/>
      <c r="L437" s="424"/>
      <c r="M437" s="423"/>
      <c r="N437" s="425"/>
    </row>
    <row r="438" ht="15.75" customHeight="1">
      <c r="A438" s="188"/>
      <c r="B438" s="166">
        <v>54502.0</v>
      </c>
      <c r="C438" s="544">
        <v>2.0</v>
      </c>
      <c r="D438" s="545">
        <v>0.5</v>
      </c>
      <c r="E438" s="545">
        <v>0.5</v>
      </c>
      <c r="F438" s="545"/>
      <c r="G438" s="548" t="s">
        <v>75</v>
      </c>
      <c r="H438" s="549">
        <v>77.0</v>
      </c>
      <c r="I438" s="30">
        <v>-635.17</v>
      </c>
      <c r="J438" s="664"/>
      <c r="K438" s="423"/>
      <c r="L438" s="424"/>
      <c r="M438" s="423"/>
      <c r="N438" s="425"/>
    </row>
    <row r="439" ht="15.75" customHeight="1">
      <c r="A439" s="188"/>
      <c r="B439" s="166">
        <v>55168.0</v>
      </c>
      <c r="C439" s="544">
        <v>3.0</v>
      </c>
      <c r="D439" s="545">
        <v>0.5972222222222222</v>
      </c>
      <c r="E439" s="545"/>
      <c r="F439" s="545"/>
      <c r="G439" s="548" t="s">
        <v>75</v>
      </c>
      <c r="H439" s="549">
        <v>310.0</v>
      </c>
      <c r="I439" s="172">
        <f t="shared" ref="I439:I442" si="107">I438+H438</f>
        <v>-558.17</v>
      </c>
      <c r="J439" s="663" t="s">
        <v>420</v>
      </c>
      <c r="K439" s="423"/>
      <c r="L439" s="424"/>
      <c r="M439" s="423"/>
      <c r="N439" s="425"/>
    </row>
    <row r="440" ht="15.75" customHeight="1">
      <c r="A440" s="188"/>
      <c r="B440" s="548">
        <v>56139.0</v>
      </c>
      <c r="C440" s="544">
        <v>2.0</v>
      </c>
      <c r="D440" s="545">
        <v>0.6354166666666666</v>
      </c>
      <c r="E440" s="545"/>
      <c r="F440" s="545"/>
      <c r="G440" s="548" t="s">
        <v>16</v>
      </c>
      <c r="H440" s="549">
        <v>77.0</v>
      </c>
      <c r="I440" s="172">
        <f t="shared" si="107"/>
        <v>-248.17</v>
      </c>
      <c r="J440" s="662"/>
      <c r="K440" s="423"/>
      <c r="L440" s="424"/>
      <c r="M440" s="423"/>
      <c r="N440" s="425"/>
    </row>
    <row r="441" ht="15.75" customHeight="1">
      <c r="A441" s="188"/>
      <c r="B441" s="548">
        <v>55343.0</v>
      </c>
      <c r="C441" s="544">
        <v>5.0</v>
      </c>
      <c r="D441" s="545">
        <v>0.75</v>
      </c>
      <c r="E441" s="545"/>
      <c r="F441" s="545"/>
      <c r="G441" s="548" t="s">
        <v>75</v>
      </c>
      <c r="H441" s="549">
        <v>310.0</v>
      </c>
      <c r="I441" s="172">
        <f t="shared" si="107"/>
        <v>-171.17</v>
      </c>
      <c r="J441" s="663">
        <v>2.0</v>
      </c>
      <c r="K441" s="423"/>
      <c r="L441" s="424"/>
      <c r="M441" s="423"/>
      <c r="N441" s="425"/>
    </row>
    <row r="442" ht="15.75" customHeight="1">
      <c r="A442" s="188"/>
      <c r="B442" s="548"/>
      <c r="C442" s="544"/>
      <c r="D442" s="545"/>
      <c r="E442" s="545"/>
      <c r="F442" s="545"/>
      <c r="G442" s="548"/>
      <c r="H442" s="580">
        <f>SUM(H438:H441)</f>
        <v>774</v>
      </c>
      <c r="I442" s="194">
        <f t="shared" si="107"/>
        <v>138.83</v>
      </c>
      <c r="J442" s="663"/>
      <c r="K442" s="423"/>
      <c r="L442" s="424"/>
      <c r="M442" s="444">
        <f t="shared" ref="M442:N442" si="108">M428+H442</f>
        <v>23267</v>
      </c>
      <c r="N442" s="425">
        <f t="shared" si="108"/>
        <v>5482.29</v>
      </c>
    </row>
    <row r="443" ht="15.75" customHeight="1">
      <c r="A443" s="188"/>
      <c r="B443" s="548"/>
      <c r="C443" s="544"/>
      <c r="D443" s="545"/>
      <c r="E443" s="545"/>
      <c r="F443" s="545"/>
      <c r="G443" s="548"/>
      <c r="H443" s="580"/>
      <c r="I443" s="312"/>
      <c r="J443" s="662"/>
      <c r="K443" s="423"/>
      <c r="L443" s="424"/>
      <c r="M443" s="423"/>
      <c r="N443" s="425"/>
    </row>
    <row r="444" ht="15.75" customHeight="1">
      <c r="A444" s="188"/>
      <c r="B444" s="548"/>
      <c r="C444" s="544"/>
      <c r="D444" s="545"/>
      <c r="E444" s="545"/>
      <c r="F444" s="545"/>
      <c r="G444" s="548"/>
      <c r="H444" s="580"/>
      <c r="I444" s="172"/>
      <c r="J444" s="662"/>
      <c r="K444" s="423"/>
      <c r="L444" s="424"/>
      <c r="M444" s="423"/>
      <c r="N444" s="425"/>
    </row>
    <row r="445" ht="15.75" customHeight="1">
      <c r="A445" s="205"/>
      <c r="B445" s="572"/>
      <c r="C445" s="582"/>
      <c r="D445" s="583"/>
      <c r="E445" s="583"/>
      <c r="F445" s="583"/>
      <c r="G445" s="585"/>
      <c r="H445" s="586"/>
      <c r="I445" s="253"/>
      <c r="J445" s="665"/>
      <c r="K445" s="438"/>
      <c r="L445" s="439"/>
      <c r="M445" s="438"/>
      <c r="N445" s="440"/>
    </row>
    <row r="446" ht="15.75" customHeight="1">
      <c r="A446" s="309">
        <v>45867.0</v>
      </c>
      <c r="B446" s="588">
        <v>55723.0</v>
      </c>
      <c r="C446" s="575">
        <v>4.0</v>
      </c>
      <c r="D446" s="576">
        <v>0.3125</v>
      </c>
      <c r="E446" s="576">
        <v>0.3125</v>
      </c>
      <c r="F446" s="576"/>
      <c r="G446" s="588" t="s">
        <v>66</v>
      </c>
      <c r="H446" s="578">
        <v>362.0</v>
      </c>
      <c r="I446" s="30">
        <v>-635.17</v>
      </c>
      <c r="J446" s="661"/>
      <c r="K446" s="423"/>
      <c r="L446" s="424"/>
      <c r="M446" s="423"/>
      <c r="N446" s="425"/>
    </row>
    <row r="447" ht="15.75" customHeight="1">
      <c r="A447" s="188"/>
      <c r="B447" s="548">
        <v>52014.0</v>
      </c>
      <c r="C447" s="544">
        <v>8.0</v>
      </c>
      <c r="D447" s="545">
        <v>0.4201388888888889</v>
      </c>
      <c r="E447" s="545"/>
      <c r="F447" s="545"/>
      <c r="G447" s="548" t="s">
        <v>421</v>
      </c>
      <c r="H447" s="549">
        <v>310.0</v>
      </c>
      <c r="I447" s="53">
        <f t="shared" ref="I447:I449" si="109">I446+H446</f>
        <v>-273.17</v>
      </c>
      <c r="J447" s="662"/>
      <c r="K447" s="423"/>
      <c r="L447" s="424"/>
      <c r="M447" s="423"/>
      <c r="N447" s="425"/>
    </row>
    <row r="448" ht="15.75" customHeight="1">
      <c r="A448" s="188"/>
      <c r="B448" s="548">
        <v>55908.0</v>
      </c>
      <c r="C448" s="544">
        <v>2.0</v>
      </c>
      <c r="D448" s="545">
        <v>0.5208333333333334</v>
      </c>
      <c r="E448" s="545"/>
      <c r="F448" s="545">
        <v>0.6111111111111112</v>
      </c>
      <c r="G448" s="548" t="s">
        <v>17</v>
      </c>
      <c r="H448" s="549">
        <v>103.0</v>
      </c>
      <c r="I448" s="53">
        <f t="shared" si="109"/>
        <v>36.83</v>
      </c>
      <c r="J448" s="662"/>
      <c r="K448" s="444">
        <f t="shared" ref="K448:L448" si="110">K434+H449</f>
        <v>24828</v>
      </c>
      <c r="L448" s="433">
        <f t="shared" si="110"/>
        <v>6408.07</v>
      </c>
      <c r="M448" s="423"/>
      <c r="N448" s="425"/>
    </row>
    <row r="449" ht="15.75" customHeight="1">
      <c r="A449" s="188"/>
      <c r="B449" s="548"/>
      <c r="C449" s="544"/>
      <c r="D449" s="545"/>
      <c r="E449" s="545"/>
      <c r="F449" s="545"/>
      <c r="G449" s="548"/>
      <c r="H449" s="580">
        <f>SUM(H446:H448)</f>
        <v>775</v>
      </c>
      <c r="I449" s="160">
        <f t="shared" si="109"/>
        <v>139.83</v>
      </c>
      <c r="J449" s="663">
        <v>1.0</v>
      </c>
      <c r="K449" s="423"/>
      <c r="L449" s="424"/>
      <c r="M449" s="423"/>
      <c r="N449" s="425"/>
    </row>
    <row r="450" ht="15.75" customHeight="1">
      <c r="A450" s="188"/>
      <c r="B450" s="548"/>
      <c r="C450" s="544"/>
      <c r="D450" s="545"/>
      <c r="E450" s="545"/>
      <c r="F450" s="545"/>
      <c r="G450" s="548"/>
      <c r="H450" s="580"/>
      <c r="I450" s="118"/>
      <c r="J450" s="663"/>
      <c r="K450" s="423"/>
      <c r="L450" s="424"/>
      <c r="M450" s="423"/>
      <c r="N450" s="425"/>
    </row>
    <row r="451" ht="15.75" customHeight="1">
      <c r="A451" s="188"/>
      <c r="B451" s="548"/>
      <c r="C451" s="544"/>
      <c r="D451" s="545"/>
      <c r="E451" s="545"/>
      <c r="F451" s="545"/>
      <c r="G451" s="548"/>
      <c r="H451" s="580"/>
      <c r="I451" s="204"/>
      <c r="J451" s="662"/>
      <c r="K451" s="423"/>
      <c r="L451" s="424"/>
      <c r="M451" s="423"/>
      <c r="N451" s="425"/>
    </row>
    <row r="452" ht="15.75" customHeight="1">
      <c r="A452" s="188"/>
      <c r="B452" s="548"/>
      <c r="C452" s="544"/>
      <c r="D452" s="565"/>
      <c r="E452" s="565"/>
      <c r="F452" s="565"/>
      <c r="G452" s="566"/>
      <c r="H452" s="594"/>
      <c r="I452" s="204"/>
      <c r="J452" s="662"/>
      <c r="K452" s="423"/>
      <c r="L452" s="424"/>
      <c r="M452" s="423"/>
      <c r="N452" s="425"/>
    </row>
    <row r="453" ht="15.75" customHeight="1">
      <c r="A453" s="188"/>
      <c r="B453" s="566"/>
      <c r="C453" s="564"/>
      <c r="D453" s="565"/>
      <c r="E453" s="565"/>
      <c r="F453" s="565"/>
      <c r="G453" s="566"/>
      <c r="H453" s="594"/>
      <c r="I453" s="202"/>
      <c r="J453" s="662"/>
      <c r="K453" s="423"/>
      <c r="L453" s="424"/>
      <c r="M453" s="423"/>
      <c r="N453" s="425"/>
    </row>
    <row r="454" ht="15.75" customHeight="1">
      <c r="A454" s="188"/>
      <c r="B454" s="166"/>
      <c r="C454" s="544"/>
      <c r="D454" s="548"/>
      <c r="E454" s="545"/>
      <c r="F454" s="545"/>
      <c r="G454" s="548"/>
      <c r="H454" s="549"/>
      <c r="I454" s="202"/>
      <c r="J454" s="662"/>
      <c r="K454" s="423"/>
      <c r="L454" s="424"/>
      <c r="M454" s="423"/>
      <c r="N454" s="425"/>
    </row>
    <row r="455" ht="15.75" customHeight="1">
      <c r="A455" s="188"/>
      <c r="B455" s="166">
        <v>49753.0</v>
      </c>
      <c r="C455" s="544">
        <v>8.0</v>
      </c>
      <c r="D455" s="545">
        <v>0.4930555555555556</v>
      </c>
      <c r="E455" s="545">
        <v>0.4930555555555556</v>
      </c>
      <c r="F455" s="545"/>
      <c r="G455" s="548" t="s">
        <v>422</v>
      </c>
      <c r="H455" s="549">
        <v>300.0</v>
      </c>
      <c r="I455" s="30">
        <v>-635.17</v>
      </c>
      <c r="J455" s="664"/>
      <c r="K455" s="423"/>
      <c r="L455" s="424"/>
      <c r="M455" s="423"/>
      <c r="N455" s="425"/>
    </row>
    <row r="456" ht="15.75" customHeight="1">
      <c r="A456" s="188"/>
      <c r="B456" s="166">
        <v>53169.0</v>
      </c>
      <c r="C456" s="544">
        <v>3.0</v>
      </c>
      <c r="D456" s="568">
        <v>0.5833333333333334</v>
      </c>
      <c r="E456" s="545"/>
      <c r="F456" s="545"/>
      <c r="G456" s="548" t="s">
        <v>116</v>
      </c>
      <c r="H456" s="549">
        <v>170.0</v>
      </c>
      <c r="I456" s="172">
        <f t="shared" ref="I456:I459" si="111">I455+H455</f>
        <v>-335.17</v>
      </c>
      <c r="J456" s="662"/>
      <c r="K456" s="423"/>
      <c r="L456" s="424"/>
      <c r="M456" s="423"/>
      <c r="N456" s="425"/>
    </row>
    <row r="457" ht="15.75" customHeight="1">
      <c r="A457" s="188"/>
      <c r="B457" s="548">
        <v>52004.0</v>
      </c>
      <c r="C457" s="544">
        <v>2.0</v>
      </c>
      <c r="D457" s="545">
        <v>0.7708333333333334</v>
      </c>
      <c r="E457" s="545"/>
      <c r="F457" s="545"/>
      <c r="G457" s="548" t="s">
        <v>423</v>
      </c>
      <c r="H457" s="549">
        <v>77.0</v>
      </c>
      <c r="I457" s="172">
        <f t="shared" si="111"/>
        <v>-165.17</v>
      </c>
      <c r="J457" s="663">
        <v>2.0</v>
      </c>
      <c r="K457" s="423"/>
      <c r="L457" s="424"/>
      <c r="M457" s="423"/>
      <c r="N457" s="425"/>
    </row>
    <row r="458" ht="15.75" customHeight="1">
      <c r="A458" s="188"/>
      <c r="B458" s="166">
        <v>56182.0</v>
      </c>
      <c r="C458" s="544">
        <v>4.0</v>
      </c>
      <c r="D458" s="545">
        <v>0.8819444444444444</v>
      </c>
      <c r="E458" s="545"/>
      <c r="F458" s="545"/>
      <c r="G458" s="548" t="s">
        <v>421</v>
      </c>
      <c r="H458" s="549">
        <v>310.0</v>
      </c>
      <c r="I458" s="172">
        <f t="shared" si="111"/>
        <v>-88.17</v>
      </c>
      <c r="J458" s="663"/>
      <c r="K458" s="423"/>
      <c r="L458" s="424"/>
      <c r="M458" s="423"/>
      <c r="N458" s="425"/>
    </row>
    <row r="459" ht="15.75" customHeight="1">
      <c r="A459" s="188"/>
      <c r="B459" s="548"/>
      <c r="C459" s="544"/>
      <c r="D459" s="545"/>
      <c r="E459" s="545"/>
      <c r="F459" s="545"/>
      <c r="G459" s="548"/>
      <c r="H459" s="580">
        <f>SUM(H455:H458)</f>
        <v>857</v>
      </c>
      <c r="I459" s="687">
        <f t="shared" si="111"/>
        <v>221.83</v>
      </c>
      <c r="J459" s="663"/>
      <c r="K459" s="423"/>
      <c r="L459" s="424"/>
      <c r="M459" s="444">
        <f t="shared" ref="M459:N459" si="112">M442+H459</f>
        <v>24124</v>
      </c>
      <c r="N459" s="425">
        <f t="shared" si="112"/>
        <v>5704.12</v>
      </c>
    </row>
    <row r="460" ht="15.75" customHeight="1">
      <c r="A460" s="188"/>
      <c r="B460" s="548"/>
      <c r="C460" s="544"/>
      <c r="D460" s="545"/>
      <c r="E460" s="545"/>
      <c r="F460" s="545"/>
      <c r="G460" s="548"/>
      <c r="H460" s="580"/>
      <c r="I460" s="312"/>
      <c r="J460" s="662"/>
      <c r="K460" s="423"/>
      <c r="L460" s="424"/>
      <c r="M460" s="423"/>
      <c r="N460" s="425"/>
    </row>
    <row r="461" ht="15.75" customHeight="1">
      <c r="A461" s="188"/>
      <c r="B461" s="548"/>
      <c r="C461" s="544"/>
      <c r="D461" s="545"/>
      <c r="E461" s="545"/>
      <c r="F461" s="545"/>
      <c r="G461" s="548"/>
      <c r="H461" s="580"/>
      <c r="I461" s="172"/>
      <c r="J461" s="662"/>
      <c r="K461" s="423"/>
      <c r="L461" s="424"/>
      <c r="M461" s="423"/>
      <c r="N461" s="425"/>
    </row>
    <row r="462" ht="15.75" customHeight="1">
      <c r="A462" s="205"/>
      <c r="B462" s="572"/>
      <c r="C462" s="582"/>
      <c r="D462" s="583"/>
      <c r="E462" s="583"/>
      <c r="F462" s="583"/>
      <c r="G462" s="585"/>
      <c r="H462" s="586"/>
      <c r="I462" s="253"/>
      <c r="J462" s="665"/>
      <c r="K462" s="438"/>
      <c r="L462" s="439"/>
      <c r="M462" s="438"/>
      <c r="N462" s="440"/>
    </row>
    <row r="463" ht="15.75" customHeight="1">
      <c r="A463" s="309">
        <v>45868.0</v>
      </c>
      <c r="B463" s="259">
        <v>50601.0</v>
      </c>
      <c r="C463" s="575">
        <v>2.0</v>
      </c>
      <c r="D463" s="545">
        <v>0.4652777777777778</v>
      </c>
      <c r="E463" s="576">
        <v>0.4652777777777778</v>
      </c>
      <c r="F463" s="576"/>
      <c r="G463" s="548" t="s">
        <v>424</v>
      </c>
      <c r="H463" s="578">
        <v>44.0</v>
      </c>
      <c r="I463" s="30">
        <v>-635.17</v>
      </c>
      <c r="J463" s="661"/>
      <c r="K463" s="423"/>
      <c r="L463" s="424"/>
      <c r="M463" s="423"/>
      <c r="N463" s="425"/>
    </row>
    <row r="464" ht="15.75" customHeight="1">
      <c r="A464" s="188"/>
      <c r="B464" s="259">
        <v>55060.0</v>
      </c>
      <c r="C464" s="544">
        <v>2.0</v>
      </c>
      <c r="D464" s="545">
        <v>0.5</v>
      </c>
      <c r="E464" s="545"/>
      <c r="F464" s="545"/>
      <c r="G464" s="166" t="s">
        <v>46</v>
      </c>
      <c r="H464" s="680">
        <v>63.0</v>
      </c>
      <c r="I464" s="293">
        <f t="shared" ref="I464:I469" si="113">I463+H463</f>
        <v>-591.17</v>
      </c>
      <c r="J464" s="688" t="s">
        <v>425</v>
      </c>
      <c r="K464" s="423"/>
      <c r="L464" s="424"/>
      <c r="M464" s="423"/>
      <c r="N464" s="425"/>
    </row>
    <row r="465" ht="15.75" customHeight="1">
      <c r="A465" s="188"/>
      <c r="B465" s="548">
        <v>55800.0</v>
      </c>
      <c r="C465" s="544">
        <v>4.0</v>
      </c>
      <c r="D465" s="545">
        <v>0.5833333333333334</v>
      </c>
      <c r="E465" s="545"/>
      <c r="F465" s="545"/>
      <c r="G465" s="166" t="s">
        <v>15</v>
      </c>
      <c r="H465" s="292">
        <v>154.0</v>
      </c>
      <c r="I465" s="293">
        <f t="shared" si="113"/>
        <v>-528.17</v>
      </c>
      <c r="J465" s="689" t="s">
        <v>426</v>
      </c>
      <c r="K465" s="423"/>
      <c r="L465" s="424"/>
      <c r="M465" s="423"/>
      <c r="N465" s="425"/>
    </row>
    <row r="466" ht="15.75" customHeight="1">
      <c r="A466" s="188"/>
      <c r="B466" s="548">
        <v>52696.0</v>
      </c>
      <c r="C466" s="544">
        <v>2.0</v>
      </c>
      <c r="D466" s="545">
        <v>0.6458333333333334</v>
      </c>
      <c r="E466" s="545"/>
      <c r="F466" s="545"/>
      <c r="G466" s="548" t="s">
        <v>18</v>
      </c>
      <c r="H466" s="549">
        <v>77.0</v>
      </c>
      <c r="I466" s="293">
        <f t="shared" si="113"/>
        <v>-374.17</v>
      </c>
      <c r="J466" s="688"/>
      <c r="K466" s="423"/>
      <c r="L466" s="424"/>
      <c r="M466" s="423"/>
      <c r="N466" s="425"/>
    </row>
    <row r="467" ht="15.75" customHeight="1">
      <c r="A467" s="188"/>
      <c r="B467" s="259">
        <v>52116.0</v>
      </c>
      <c r="C467" s="544">
        <v>2.0</v>
      </c>
      <c r="D467" s="545">
        <v>0.7083333333333334</v>
      </c>
      <c r="E467" s="545"/>
      <c r="F467" s="545"/>
      <c r="G467" s="548" t="s">
        <v>18</v>
      </c>
      <c r="H467" s="549">
        <v>77.0</v>
      </c>
      <c r="I467" s="293">
        <f t="shared" si="113"/>
        <v>-297.17</v>
      </c>
      <c r="J467" s="663"/>
      <c r="K467" s="423"/>
      <c r="L467" s="424"/>
      <c r="M467" s="423"/>
      <c r="N467" s="425"/>
    </row>
    <row r="468" ht="15.75" customHeight="1">
      <c r="A468" s="188"/>
      <c r="B468" s="259">
        <v>55586.0</v>
      </c>
      <c r="C468" s="544">
        <v>9.0</v>
      </c>
      <c r="D468" s="545">
        <v>0.8715277777777778</v>
      </c>
      <c r="E468" s="545"/>
      <c r="F468" s="545">
        <v>0.9611111111111111</v>
      </c>
      <c r="G468" s="548" t="s">
        <v>232</v>
      </c>
      <c r="H468" s="549">
        <v>310.0</v>
      </c>
      <c r="I468" s="293">
        <f t="shared" si="113"/>
        <v>-220.17</v>
      </c>
      <c r="J468" s="663">
        <v>1.0</v>
      </c>
      <c r="K468" s="423"/>
      <c r="L468" s="424"/>
      <c r="M468" s="423"/>
      <c r="N468" s="425"/>
    </row>
    <row r="469" ht="15.75" customHeight="1">
      <c r="A469" s="188"/>
      <c r="B469" s="548"/>
      <c r="C469" s="544"/>
      <c r="D469" s="545"/>
      <c r="E469" s="545"/>
      <c r="F469" s="545"/>
      <c r="G469" s="581" t="s">
        <v>406</v>
      </c>
      <c r="H469" s="116">
        <f>SUM(H463:H468)</f>
        <v>725</v>
      </c>
      <c r="I469" s="690">
        <f t="shared" si="113"/>
        <v>89.83</v>
      </c>
      <c r="J469" s="662"/>
      <c r="K469" s="444">
        <f t="shared" ref="K469:L469" si="114">K448+H469</f>
        <v>25553</v>
      </c>
      <c r="L469" s="433">
        <f t="shared" si="114"/>
        <v>6497.9</v>
      </c>
      <c r="M469" s="423"/>
      <c r="N469" s="425"/>
    </row>
    <row r="470" ht="15.75" customHeight="1">
      <c r="A470" s="188"/>
      <c r="B470" s="548"/>
      <c r="C470" s="544"/>
      <c r="D470" s="545"/>
      <c r="E470" s="545"/>
      <c r="F470" s="545"/>
      <c r="G470" s="691"/>
      <c r="H470" s="567"/>
      <c r="I470" s="293"/>
      <c r="J470" s="692"/>
      <c r="K470" s="693"/>
      <c r="L470" s="424"/>
      <c r="M470" s="423"/>
      <c r="N470" s="425"/>
    </row>
    <row r="471" ht="15.75" customHeight="1">
      <c r="A471" s="188"/>
      <c r="B471" s="548"/>
      <c r="C471" s="544"/>
      <c r="D471" s="565"/>
      <c r="E471" s="565"/>
      <c r="F471" s="565"/>
      <c r="G471" s="566"/>
      <c r="H471" s="549"/>
      <c r="I471" s="202"/>
      <c r="J471" s="662"/>
      <c r="K471" s="423"/>
      <c r="L471" s="424"/>
      <c r="M471" s="423"/>
      <c r="N471" s="425"/>
    </row>
    <row r="472" ht="15.75" customHeight="1">
      <c r="A472" s="188"/>
      <c r="B472" s="566"/>
      <c r="C472" s="564"/>
      <c r="D472" s="565"/>
      <c r="E472" s="565"/>
      <c r="F472" s="565"/>
      <c r="G472" s="566"/>
      <c r="H472" s="567"/>
      <c r="I472" s="204"/>
      <c r="J472" s="662"/>
      <c r="K472" s="423"/>
      <c r="L472" s="424"/>
      <c r="M472" s="423"/>
      <c r="N472" s="425"/>
    </row>
    <row r="473" ht="15.75" customHeight="1">
      <c r="A473" s="188"/>
      <c r="B473" s="566"/>
      <c r="C473" s="564"/>
      <c r="D473" s="565"/>
      <c r="E473" s="565"/>
      <c r="F473" s="565"/>
      <c r="G473" s="566"/>
      <c r="H473" s="594"/>
      <c r="I473" s="202"/>
      <c r="J473" s="662"/>
      <c r="K473" s="423"/>
      <c r="L473" s="424"/>
      <c r="M473" s="423"/>
      <c r="N473" s="425"/>
    </row>
    <row r="474" ht="15.75" customHeight="1">
      <c r="A474" s="188"/>
      <c r="B474" s="166">
        <v>55772.0</v>
      </c>
      <c r="C474" s="544">
        <v>4.0</v>
      </c>
      <c r="D474" s="545">
        <v>0.375</v>
      </c>
      <c r="E474" s="545">
        <v>0.375</v>
      </c>
      <c r="F474" s="545">
        <v>0.7298611111111111</v>
      </c>
      <c r="G474" s="189" t="s">
        <v>427</v>
      </c>
      <c r="H474" s="580">
        <v>793.0</v>
      </c>
      <c r="I474" s="30">
        <v>-635.17</v>
      </c>
      <c r="J474" s="664"/>
      <c r="K474" s="423"/>
      <c r="L474" s="424"/>
      <c r="M474" s="423"/>
      <c r="N474" s="425"/>
    </row>
    <row r="475" ht="15.75" customHeight="1">
      <c r="A475" s="188"/>
      <c r="B475" s="548"/>
      <c r="C475" s="544"/>
      <c r="D475" s="545"/>
      <c r="E475" s="545"/>
      <c r="F475" s="545"/>
      <c r="G475" s="548"/>
      <c r="H475" s="549"/>
      <c r="I475" s="160">
        <f>I474+H474</f>
        <v>157.83</v>
      </c>
      <c r="J475" s="662"/>
      <c r="K475" s="423"/>
      <c r="L475" s="424"/>
      <c r="M475" s="423"/>
      <c r="N475" s="425"/>
    </row>
    <row r="476" ht="15.75" customHeight="1">
      <c r="A476" s="188"/>
      <c r="B476" s="548"/>
      <c r="C476" s="544"/>
      <c r="D476" s="545"/>
      <c r="E476" s="545"/>
      <c r="F476" s="545"/>
      <c r="G476" s="548"/>
      <c r="H476" s="549"/>
      <c r="I476" s="172"/>
      <c r="J476" s="662"/>
      <c r="K476" s="423"/>
      <c r="L476" s="424"/>
      <c r="M476" s="444">
        <f>M459+H474</f>
        <v>24917</v>
      </c>
      <c r="N476" s="425">
        <f>N459+I475</f>
        <v>5861.95</v>
      </c>
    </row>
    <row r="477" ht="15.75" customHeight="1">
      <c r="A477" s="188"/>
      <c r="B477" s="548"/>
      <c r="C477" s="544"/>
      <c r="D477" s="545"/>
      <c r="E477" s="545"/>
      <c r="F477" s="545"/>
      <c r="G477" s="548"/>
      <c r="H477" s="549"/>
      <c r="I477" s="172"/>
      <c r="J477" s="663">
        <v>2.0</v>
      </c>
      <c r="K477" s="423"/>
      <c r="L477" s="424"/>
      <c r="M477" s="423"/>
      <c r="N477" s="425"/>
    </row>
    <row r="478" ht="15.75" customHeight="1">
      <c r="A478" s="188"/>
      <c r="B478" s="548"/>
      <c r="C478" s="544"/>
      <c r="D478" s="545"/>
      <c r="E478" s="545"/>
      <c r="F478" s="545"/>
      <c r="G478" s="548"/>
      <c r="H478" s="549"/>
      <c r="I478" s="172"/>
      <c r="J478" s="663"/>
      <c r="K478" s="423"/>
      <c r="L478" s="424"/>
      <c r="M478" s="423"/>
      <c r="N478" s="425"/>
    </row>
    <row r="479" ht="15.75" customHeight="1">
      <c r="A479" s="188"/>
      <c r="B479" s="548"/>
      <c r="C479" s="544"/>
      <c r="D479" s="545"/>
      <c r="E479" s="545"/>
      <c r="F479" s="545"/>
      <c r="G479" s="548"/>
      <c r="H479" s="580"/>
      <c r="I479" s="312"/>
      <c r="J479" s="662"/>
      <c r="K479" s="423"/>
      <c r="L479" s="424"/>
      <c r="M479" s="423"/>
      <c r="N479" s="425"/>
    </row>
    <row r="480" ht="15.75" customHeight="1">
      <c r="A480" s="188"/>
      <c r="B480" s="548"/>
      <c r="C480" s="544"/>
      <c r="D480" s="545"/>
      <c r="E480" s="545"/>
      <c r="F480" s="545"/>
      <c r="G480" s="548"/>
      <c r="H480" s="580"/>
      <c r="I480" s="172"/>
      <c r="J480" s="662"/>
      <c r="K480" s="423"/>
      <c r="L480" s="424"/>
      <c r="M480" s="423"/>
      <c r="N480" s="425"/>
    </row>
    <row r="481" ht="15.75" customHeight="1">
      <c r="A481" s="205"/>
      <c r="B481" s="572"/>
      <c r="C481" s="582"/>
      <c r="D481" s="583"/>
      <c r="E481" s="583"/>
      <c r="F481" s="583"/>
      <c r="G481" s="585"/>
      <c r="H481" s="586"/>
      <c r="I481" s="253"/>
      <c r="J481" s="665"/>
      <c r="K481" s="438"/>
      <c r="L481" s="438"/>
      <c r="M481" s="438"/>
      <c r="N481" s="440"/>
    </row>
    <row r="482" ht="15.75" customHeight="1">
      <c r="A482" s="309">
        <v>45869.0</v>
      </c>
      <c r="B482" s="332">
        <v>53031.0</v>
      </c>
      <c r="C482" s="575">
        <v>5.0</v>
      </c>
      <c r="D482" s="576">
        <v>0.3020833333333333</v>
      </c>
      <c r="E482" s="576">
        <v>0.3020833333333333</v>
      </c>
      <c r="F482" s="576"/>
      <c r="G482" s="87" t="s">
        <v>96</v>
      </c>
      <c r="H482" s="578">
        <f>44*2</f>
        <v>88</v>
      </c>
      <c r="I482" s="30">
        <v>0.0</v>
      </c>
      <c r="J482" s="661"/>
      <c r="K482" s="416"/>
      <c r="L482" s="517"/>
      <c r="M482" s="424"/>
      <c r="N482" s="518"/>
    </row>
    <row r="483" ht="15.75" customHeight="1">
      <c r="A483" s="188"/>
      <c r="B483" s="259">
        <v>55107.0</v>
      </c>
      <c r="C483" s="544">
        <v>6.0</v>
      </c>
      <c r="D483" s="545">
        <v>0.4027777777777778</v>
      </c>
      <c r="E483" s="545"/>
      <c r="F483" s="545"/>
      <c r="G483" s="548" t="s">
        <v>16</v>
      </c>
      <c r="H483" s="593">
        <v>310.0</v>
      </c>
      <c r="I483" s="246">
        <v>0.0</v>
      </c>
      <c r="J483" s="662"/>
      <c r="K483" s="416"/>
      <c r="L483" s="517"/>
      <c r="M483" s="424"/>
      <c r="N483" s="518"/>
    </row>
    <row r="484" ht="15.75" customHeight="1">
      <c r="A484" s="188"/>
      <c r="B484" s="548">
        <v>55961.0</v>
      </c>
      <c r="C484" s="544">
        <v>2.0</v>
      </c>
      <c r="D484" s="545">
        <v>0.5138888888888888</v>
      </c>
      <c r="E484" s="545"/>
      <c r="F484" s="545"/>
      <c r="G484" s="548" t="s">
        <v>15</v>
      </c>
      <c r="H484" s="549">
        <v>77.0</v>
      </c>
      <c r="I484" s="246">
        <v>0.0</v>
      </c>
      <c r="J484" s="662"/>
      <c r="K484" s="416"/>
      <c r="L484" s="517"/>
      <c r="M484" s="424"/>
      <c r="N484" s="518"/>
    </row>
    <row r="485" ht="15.75" customHeight="1">
      <c r="A485" s="188"/>
      <c r="B485" s="166">
        <v>49516.0</v>
      </c>
      <c r="C485" s="259">
        <v>2.0</v>
      </c>
      <c r="D485" s="291">
        <v>0.5902777777777778</v>
      </c>
      <c r="E485" s="291"/>
      <c r="F485" s="291"/>
      <c r="G485" s="166" t="s">
        <v>428</v>
      </c>
      <c r="H485" s="292">
        <v>77.0</v>
      </c>
      <c r="I485" s="694">
        <v>0.0</v>
      </c>
      <c r="J485" s="695"/>
      <c r="K485" s="416"/>
      <c r="L485" s="517"/>
      <c r="M485" s="424"/>
      <c r="N485" s="518"/>
    </row>
    <row r="486" ht="15.75" customHeight="1">
      <c r="A486" s="188"/>
      <c r="B486" s="548">
        <v>51221.0</v>
      </c>
      <c r="C486" s="544">
        <v>2.0</v>
      </c>
      <c r="D486" s="545">
        <v>0.6666666666666666</v>
      </c>
      <c r="E486" s="545"/>
      <c r="F486" s="545"/>
      <c r="G486" s="166" t="s">
        <v>429</v>
      </c>
      <c r="H486" s="549">
        <v>44.0</v>
      </c>
      <c r="I486" s="694">
        <v>0.0</v>
      </c>
      <c r="J486" s="663"/>
      <c r="K486" s="416"/>
      <c r="L486" s="517"/>
      <c r="M486" s="424"/>
      <c r="N486" s="518"/>
    </row>
    <row r="487" ht="15.75" customHeight="1">
      <c r="A487" s="188"/>
      <c r="B487" s="548">
        <v>56417.0</v>
      </c>
      <c r="C487" s="544">
        <v>2.0</v>
      </c>
      <c r="D487" s="545">
        <v>0.7048611111111112</v>
      </c>
      <c r="E487" s="545"/>
      <c r="F487" s="545">
        <v>0.7048611111111112</v>
      </c>
      <c r="G487" s="548" t="s">
        <v>16</v>
      </c>
      <c r="H487" s="549">
        <v>77.0</v>
      </c>
      <c r="I487" s="694">
        <v>0.0</v>
      </c>
      <c r="J487" s="663">
        <v>1.0</v>
      </c>
      <c r="K487" s="311">
        <f t="shared" ref="K487:L487" si="115">K469+H488</f>
        <v>26226</v>
      </c>
      <c r="L487" s="520">
        <f t="shared" si="115"/>
        <v>7170.9</v>
      </c>
      <c r="M487" s="424"/>
      <c r="N487" s="518"/>
      <c r="O487" s="304" t="s">
        <v>48</v>
      </c>
    </row>
    <row r="488" ht="15.75" customHeight="1">
      <c r="A488" s="188"/>
      <c r="B488" s="548"/>
      <c r="C488" s="544"/>
      <c r="D488" s="545"/>
      <c r="E488" s="545"/>
      <c r="F488" s="545"/>
      <c r="G488" s="548"/>
      <c r="H488" s="116">
        <f>SUM(H482:H487)</f>
        <v>673</v>
      </c>
      <c r="I488" s="696">
        <v>673.0</v>
      </c>
      <c r="J488" s="662"/>
      <c r="K488" s="416"/>
      <c r="L488" s="517"/>
      <c r="M488" s="424"/>
      <c r="N488" s="518"/>
    </row>
    <row r="489" ht="15.75" customHeight="1">
      <c r="A489" s="188"/>
      <c r="B489" s="548"/>
      <c r="C489" s="544"/>
      <c r="D489" s="545"/>
      <c r="E489" s="545"/>
      <c r="F489" s="545"/>
      <c r="G489" s="548"/>
      <c r="H489" s="567"/>
      <c r="I489" s="202"/>
      <c r="J489" s="692"/>
      <c r="K489" s="416"/>
      <c r="L489" s="517"/>
      <c r="M489" s="424"/>
      <c r="N489" s="518"/>
    </row>
    <row r="490" ht="15.75" customHeight="1">
      <c r="A490" s="188"/>
      <c r="B490" s="548"/>
      <c r="C490" s="544"/>
      <c r="D490" s="565"/>
      <c r="E490" s="565"/>
      <c r="F490" s="565"/>
      <c r="G490" s="566"/>
      <c r="H490" s="549"/>
      <c r="I490" s="202"/>
      <c r="J490" s="662"/>
      <c r="K490" s="416"/>
      <c r="L490" s="517"/>
      <c r="M490" s="424"/>
      <c r="N490" s="518"/>
    </row>
    <row r="491" ht="15.75" customHeight="1">
      <c r="A491" s="188"/>
      <c r="B491" s="566"/>
      <c r="C491" s="564"/>
      <c r="D491" s="565"/>
      <c r="E491" s="565"/>
      <c r="F491" s="565"/>
      <c r="G491" s="566"/>
      <c r="H491" s="567"/>
      <c r="I491" s="204"/>
      <c r="J491" s="662"/>
      <c r="K491" s="416"/>
      <c r="L491" s="517"/>
      <c r="M491" s="424"/>
      <c r="N491" s="518"/>
    </row>
    <row r="492" ht="15.75" customHeight="1">
      <c r="A492" s="188"/>
      <c r="B492" s="566"/>
      <c r="C492" s="564"/>
      <c r="D492" s="565"/>
      <c r="E492" s="565"/>
      <c r="F492" s="565"/>
      <c r="G492" s="566"/>
      <c r="H492" s="594"/>
      <c r="I492" s="202"/>
      <c r="J492" s="662"/>
      <c r="K492" s="498"/>
      <c r="L492" s="521"/>
      <c r="M492" s="439"/>
      <c r="N492" s="522"/>
    </row>
    <row r="493" ht="15.75" customHeight="1">
      <c r="A493" s="188"/>
      <c r="B493" s="166">
        <v>56446.0</v>
      </c>
      <c r="C493" s="544">
        <v>3.0</v>
      </c>
      <c r="D493" s="545">
        <v>0.5347222222222222</v>
      </c>
      <c r="E493" s="545">
        <v>0.5347222222222222</v>
      </c>
      <c r="F493" s="545"/>
      <c r="G493" s="189" t="s">
        <v>75</v>
      </c>
      <c r="H493" s="549">
        <v>77.0</v>
      </c>
      <c r="I493" s="30">
        <v>0.0</v>
      </c>
      <c r="J493" s="664"/>
      <c r="K493" s="416"/>
      <c r="L493" s="517"/>
      <c r="M493" s="424"/>
      <c r="N493" s="518"/>
    </row>
    <row r="494" ht="15.75" customHeight="1">
      <c r="A494" s="188"/>
      <c r="B494" s="548">
        <v>55320.0</v>
      </c>
      <c r="C494" s="544">
        <v>5.0</v>
      </c>
      <c r="D494" s="545">
        <v>0.5694444444444444</v>
      </c>
      <c r="E494" s="545"/>
      <c r="F494" s="545"/>
      <c r="G494" s="548" t="s">
        <v>16</v>
      </c>
      <c r="H494" s="549">
        <v>310.0</v>
      </c>
      <c r="I494" s="118">
        <v>0.0</v>
      </c>
      <c r="J494" s="662"/>
      <c r="K494" s="416"/>
      <c r="L494" s="517"/>
      <c r="M494" s="424"/>
      <c r="N494" s="518"/>
    </row>
    <row r="495" ht="15.75" customHeight="1">
      <c r="A495" s="188"/>
      <c r="B495" s="548">
        <v>55688.0</v>
      </c>
      <c r="C495" s="544">
        <v>2.0</v>
      </c>
      <c r="D495" s="545">
        <v>0.75</v>
      </c>
      <c r="E495" s="545"/>
      <c r="F495" s="545"/>
      <c r="G495" s="548" t="s">
        <v>75</v>
      </c>
      <c r="H495" s="549">
        <v>77.0</v>
      </c>
      <c r="I495" s="118">
        <v>0.0</v>
      </c>
      <c r="J495" s="662"/>
      <c r="K495" s="416"/>
      <c r="L495" s="517"/>
      <c r="M495" s="424"/>
      <c r="N495" s="518"/>
    </row>
    <row r="496" ht="15.75" customHeight="1">
      <c r="A496" s="188"/>
      <c r="B496" s="548">
        <v>50269.0</v>
      </c>
      <c r="C496" s="544">
        <v>4.0</v>
      </c>
      <c r="D496" s="545">
        <v>0.875</v>
      </c>
      <c r="E496" s="545"/>
      <c r="F496" s="545">
        <v>0.8666666666666667</v>
      </c>
      <c r="G496" s="548" t="s">
        <v>66</v>
      </c>
      <c r="H496" s="29">
        <v>362.0</v>
      </c>
      <c r="I496" s="118">
        <v>0.0</v>
      </c>
      <c r="J496" s="663">
        <v>2.0</v>
      </c>
      <c r="K496" s="416"/>
      <c r="L496" s="517"/>
      <c r="M496" s="424"/>
      <c r="N496" s="518"/>
    </row>
    <row r="497" ht="15.75" customHeight="1">
      <c r="A497" s="188"/>
      <c r="B497" s="548"/>
      <c r="C497" s="544"/>
      <c r="D497" s="545"/>
      <c r="E497" s="545"/>
      <c r="F497" s="545"/>
      <c r="G497" s="548"/>
      <c r="H497" s="580">
        <f>SUM(H493:H496)</f>
        <v>826</v>
      </c>
      <c r="I497" s="160">
        <v>826.0</v>
      </c>
      <c r="J497" s="663"/>
      <c r="K497" s="416"/>
      <c r="L497" s="517"/>
      <c r="M497" s="120">
        <f t="shared" ref="M497:N497" si="116">M476+H497</f>
        <v>25743</v>
      </c>
      <c r="N497" s="390">
        <f t="shared" si="116"/>
        <v>6687.95</v>
      </c>
      <c r="O497" s="304" t="s">
        <v>48</v>
      </c>
    </row>
    <row r="498" ht="15.75" customHeight="1">
      <c r="A498" s="188"/>
      <c r="B498" s="548"/>
      <c r="C498" s="544"/>
      <c r="D498" s="545"/>
      <c r="E498" s="545"/>
      <c r="F498" s="545"/>
      <c r="G498" s="548"/>
      <c r="H498" s="580"/>
      <c r="I498" s="312"/>
      <c r="J498" s="662"/>
      <c r="K498" s="416"/>
      <c r="L498" s="517"/>
      <c r="M498" s="424"/>
      <c r="N498" s="518"/>
    </row>
    <row r="499" ht="15.75" customHeight="1">
      <c r="A499" s="188"/>
      <c r="B499" s="640"/>
      <c r="C499" s="640"/>
      <c r="D499" s="697"/>
      <c r="E499" s="697"/>
      <c r="F499" s="697"/>
      <c r="G499" s="640"/>
      <c r="H499" s="640"/>
      <c r="I499" s="640"/>
      <c r="J499" s="698"/>
      <c r="K499" s="416"/>
      <c r="L499" s="517"/>
      <c r="M499" s="424"/>
      <c r="N499" s="518"/>
    </row>
    <row r="500" ht="15.75" customHeight="1">
      <c r="A500" s="205"/>
      <c r="B500" s="642"/>
      <c r="C500" s="642"/>
      <c r="D500" s="699"/>
      <c r="E500" s="699"/>
      <c r="F500" s="699"/>
      <c r="G500" s="642"/>
      <c r="H500" s="642"/>
      <c r="I500" s="642"/>
      <c r="J500" s="700"/>
      <c r="K500" s="701"/>
      <c r="L500" s="702"/>
      <c r="M500" s="703"/>
      <c r="N500" s="522"/>
    </row>
    <row r="501" ht="15.75" customHeight="1">
      <c r="A501" s="401"/>
      <c r="D501" s="704"/>
      <c r="E501" s="704"/>
      <c r="F501" s="704"/>
      <c r="K501" s="308"/>
      <c r="L501" s="308"/>
      <c r="M501" s="308"/>
      <c r="N501" s="417"/>
    </row>
    <row r="502" ht="15.75" customHeight="1">
      <c r="A502" s="401"/>
      <c r="D502" s="704"/>
      <c r="E502" s="704"/>
      <c r="F502" s="704"/>
      <c r="J502" s="308"/>
      <c r="K502" s="705" t="s">
        <v>321</v>
      </c>
      <c r="L502" s="706" t="s">
        <v>430</v>
      </c>
      <c r="M502" s="707" t="s">
        <v>323</v>
      </c>
      <c r="N502" s="417"/>
    </row>
    <row r="503" ht="15.75" customHeight="1">
      <c r="A503" s="401"/>
      <c r="D503" s="704"/>
      <c r="E503" s="708"/>
      <c r="F503" s="708"/>
      <c r="J503" s="709" t="s">
        <v>214</v>
      </c>
      <c r="K503" s="710" t="s">
        <v>431</v>
      </c>
      <c r="L503" s="711"/>
      <c r="M503" s="712">
        <v>-19055.0</v>
      </c>
      <c r="N503" s="417"/>
    </row>
    <row r="504" ht="15.75" customHeight="1">
      <c r="A504" s="401"/>
      <c r="D504" s="704"/>
      <c r="E504" s="708"/>
      <c r="F504" s="708"/>
      <c r="J504" s="713" t="s">
        <v>215</v>
      </c>
      <c r="K504" s="531">
        <v>0.0</v>
      </c>
      <c r="L504" s="531"/>
      <c r="M504" s="531">
        <v>0.0</v>
      </c>
      <c r="N504" s="417"/>
    </row>
    <row r="505" ht="15.75" customHeight="1">
      <c r="A505" s="401"/>
      <c r="D505" s="704"/>
      <c r="E505" s="708"/>
      <c r="F505" s="708"/>
      <c r="J505" s="714" t="s">
        <v>216</v>
      </c>
      <c r="K505" s="715">
        <v>26226.0</v>
      </c>
      <c r="L505" s="715"/>
      <c r="M505" s="715">
        <v>25743.0</v>
      </c>
      <c r="N505" s="417"/>
    </row>
    <row r="506" ht="15.75" customHeight="1">
      <c r="A506" s="401"/>
      <c r="D506" s="704"/>
      <c r="E506" s="708"/>
      <c r="F506" s="708"/>
      <c r="J506" s="716" t="s">
        <v>217</v>
      </c>
      <c r="K506" s="527">
        <v>7170.9</v>
      </c>
      <c r="L506" s="527"/>
      <c r="M506" s="717">
        <v>6687.95</v>
      </c>
      <c r="N506" s="417"/>
    </row>
    <row r="507" ht="15.75" customHeight="1">
      <c r="A507" s="401"/>
      <c r="D507" s="704"/>
      <c r="E507" s="708"/>
      <c r="F507" s="708"/>
      <c r="J507" s="713" t="s">
        <v>218</v>
      </c>
      <c r="K507" s="406">
        <v>225.0</v>
      </c>
      <c r="L507" s="411"/>
      <c r="M507" s="406">
        <v>300.0</v>
      </c>
      <c r="N507" s="417"/>
    </row>
    <row r="508" ht="15.75" customHeight="1">
      <c r="A508" s="401"/>
      <c r="D508" s="704"/>
      <c r="E508" s="708"/>
      <c r="F508" s="708"/>
      <c r="J508" s="718" t="s">
        <v>219</v>
      </c>
      <c r="K508" s="719">
        <f>K506-K507</f>
        <v>6945.9</v>
      </c>
      <c r="L508" s="719"/>
      <c r="M508" s="720">
        <f>M506-M507</f>
        <v>6387.95</v>
      </c>
      <c r="N508" s="417"/>
    </row>
    <row r="509" ht="15.75" customHeight="1">
      <c r="A509" s="401"/>
      <c r="D509" s="704"/>
      <c r="E509" s="708"/>
      <c r="F509" s="708"/>
      <c r="J509" s="308"/>
      <c r="K509" s="416"/>
      <c r="L509" s="416"/>
      <c r="M509" s="416"/>
      <c r="N509" s="417"/>
    </row>
    <row r="510" ht="15.75" customHeight="1">
      <c r="A510" s="401"/>
      <c r="D510" s="704"/>
      <c r="E510" s="708"/>
      <c r="F510" s="708"/>
      <c r="J510" s="308"/>
      <c r="K510" s="416"/>
      <c r="L510" s="416"/>
      <c r="M510" s="416"/>
      <c r="N510" s="417"/>
    </row>
    <row r="511" ht="15.75" customHeight="1">
      <c r="A511" s="401"/>
      <c r="D511" s="704"/>
      <c r="E511" s="708"/>
      <c r="F511" s="708"/>
      <c r="J511" s="308"/>
      <c r="K511" s="416"/>
      <c r="L511" s="416"/>
      <c r="M511" s="416"/>
      <c r="N511" s="417"/>
    </row>
    <row r="512" ht="15.75" customHeight="1">
      <c r="A512" s="401"/>
      <c r="D512" s="704"/>
      <c r="E512" s="708"/>
      <c r="F512" s="708"/>
      <c r="J512" s="308"/>
      <c r="K512" s="416"/>
      <c r="L512" s="416"/>
      <c r="M512" s="416"/>
      <c r="N512" s="417"/>
    </row>
    <row r="513" ht="15.75" customHeight="1">
      <c r="A513" s="401"/>
      <c r="D513" s="704"/>
      <c r="E513" s="708"/>
      <c r="F513" s="708"/>
      <c r="J513" s="308"/>
      <c r="K513" s="416"/>
      <c r="L513" s="416"/>
      <c r="M513" s="416"/>
      <c r="N513" s="417"/>
    </row>
    <row r="514" ht="15.75" customHeight="1">
      <c r="A514" s="401"/>
      <c r="D514" s="704"/>
      <c r="E514" s="708"/>
      <c r="F514" s="708"/>
      <c r="J514" s="308"/>
      <c r="K514" s="416"/>
      <c r="L514" s="416"/>
      <c r="M514" s="416"/>
      <c r="N514" s="417"/>
    </row>
    <row r="515" ht="15.75" customHeight="1">
      <c r="A515" s="401"/>
      <c r="D515" s="704"/>
      <c r="E515" s="708"/>
      <c r="F515" s="708"/>
      <c r="J515" s="308"/>
      <c r="K515" s="416"/>
      <c r="L515" s="416"/>
      <c r="M515" s="416"/>
      <c r="N515" s="417"/>
    </row>
    <row r="516" ht="15.75" customHeight="1">
      <c r="A516" s="401"/>
      <c r="D516" s="704"/>
      <c r="E516" s="708"/>
      <c r="F516" s="708"/>
      <c r="J516" s="308"/>
      <c r="K516" s="416"/>
      <c r="L516" s="416"/>
      <c r="M516" s="416"/>
      <c r="N516" s="417"/>
    </row>
    <row r="517" ht="15.75" customHeight="1">
      <c r="A517" s="401"/>
      <c r="D517" s="704"/>
      <c r="E517" s="708"/>
      <c r="F517" s="708"/>
      <c r="J517" s="308"/>
      <c r="K517" s="416"/>
      <c r="L517" s="416"/>
      <c r="M517" s="416"/>
      <c r="N517" s="417"/>
    </row>
    <row r="518" ht="15.75" customHeight="1">
      <c r="A518" s="401"/>
      <c r="D518" s="704"/>
      <c r="E518" s="708"/>
      <c r="F518" s="708"/>
      <c r="J518" s="308"/>
      <c r="K518" s="416"/>
      <c r="L518" s="416"/>
      <c r="M518" s="416"/>
      <c r="N518" s="417"/>
    </row>
    <row r="519" ht="15.75" customHeight="1">
      <c r="A519" s="401"/>
      <c r="D519" s="704"/>
      <c r="E519" s="708"/>
      <c r="F519" s="708"/>
      <c r="J519" s="308"/>
      <c r="K519" s="416"/>
      <c r="L519" s="416"/>
      <c r="M519" s="416"/>
      <c r="N519" s="417"/>
    </row>
    <row r="520" ht="15.75" customHeight="1">
      <c r="A520" s="401"/>
      <c r="D520" s="704"/>
      <c r="E520" s="708"/>
      <c r="F520" s="708"/>
      <c r="J520" s="308"/>
      <c r="K520" s="416"/>
      <c r="L520" s="416"/>
      <c r="M520" s="416"/>
      <c r="N520" s="417"/>
    </row>
    <row r="521" ht="15.75" customHeight="1">
      <c r="A521" s="401"/>
      <c r="D521" s="704"/>
      <c r="E521" s="708"/>
      <c r="F521" s="708"/>
      <c r="J521" s="308"/>
      <c r="K521" s="416"/>
      <c r="L521" s="416"/>
      <c r="M521" s="416"/>
      <c r="N521" s="417"/>
    </row>
    <row r="522" ht="15.75" customHeight="1">
      <c r="A522" s="401"/>
      <c r="D522" s="704"/>
      <c r="E522" s="708"/>
      <c r="F522" s="708"/>
      <c r="J522" s="308"/>
      <c r="K522" s="416"/>
      <c r="L522" s="416"/>
      <c r="M522" s="416"/>
      <c r="N522" s="417"/>
    </row>
    <row r="523" ht="15.75" customHeight="1">
      <c r="A523" s="401"/>
      <c r="D523" s="704"/>
      <c r="E523" s="708"/>
      <c r="F523" s="708"/>
      <c r="J523" s="308"/>
      <c r="K523" s="416"/>
      <c r="L523" s="416"/>
      <c r="M523" s="416"/>
      <c r="N523" s="417"/>
    </row>
    <row r="524" ht="15.75" customHeight="1">
      <c r="A524" s="401"/>
      <c r="D524" s="704"/>
      <c r="E524" s="708"/>
      <c r="F524" s="708"/>
      <c r="J524" s="308"/>
      <c r="K524" s="416"/>
      <c r="L524" s="416"/>
      <c r="M524" s="416"/>
      <c r="N524" s="417"/>
    </row>
    <row r="525" ht="15.75" customHeight="1">
      <c r="A525" s="401"/>
      <c r="D525" s="704"/>
      <c r="E525" s="708"/>
      <c r="F525" s="708"/>
      <c r="J525" s="308"/>
      <c r="K525" s="416"/>
      <c r="L525" s="416"/>
      <c r="M525" s="416"/>
      <c r="N525" s="417"/>
    </row>
    <row r="526" ht="15.75" customHeight="1">
      <c r="A526" s="401"/>
      <c r="D526" s="704"/>
      <c r="E526" s="708"/>
      <c r="F526" s="708"/>
      <c r="J526" s="308"/>
      <c r="K526" s="416"/>
      <c r="L526" s="416"/>
      <c r="M526" s="416"/>
      <c r="N526" s="417"/>
    </row>
    <row r="527" ht="15.75" customHeight="1">
      <c r="A527" s="401"/>
      <c r="D527" s="704"/>
      <c r="E527" s="708"/>
      <c r="F527" s="708"/>
      <c r="J527" s="308"/>
      <c r="K527" s="416"/>
      <c r="L527" s="416"/>
      <c r="M527" s="416"/>
      <c r="N527" s="417"/>
    </row>
    <row r="528" ht="15.75" customHeight="1">
      <c r="A528" s="401"/>
      <c r="D528" s="704"/>
      <c r="E528" s="708"/>
      <c r="F528" s="708"/>
      <c r="J528" s="308"/>
      <c r="K528" s="416"/>
      <c r="L528" s="416"/>
      <c r="M528" s="416"/>
      <c r="N528" s="417"/>
    </row>
    <row r="529" ht="15.75" customHeight="1">
      <c r="A529" s="401"/>
      <c r="D529" s="704"/>
      <c r="E529" s="708"/>
      <c r="F529" s="708"/>
      <c r="J529" s="308"/>
      <c r="K529" s="416"/>
      <c r="L529" s="416"/>
      <c r="M529" s="416"/>
      <c r="N529" s="417"/>
    </row>
    <row r="530" ht="15.75" customHeight="1">
      <c r="A530" s="401"/>
      <c r="D530" s="704"/>
      <c r="E530" s="708"/>
      <c r="F530" s="708"/>
      <c r="J530" s="308"/>
      <c r="K530" s="416"/>
      <c r="L530" s="416"/>
      <c r="M530" s="416"/>
      <c r="N530" s="417"/>
    </row>
    <row r="531" ht="15.75" customHeight="1">
      <c r="A531" s="401"/>
      <c r="D531" s="704"/>
      <c r="E531" s="708"/>
      <c r="F531" s="708"/>
      <c r="J531" s="308"/>
      <c r="K531" s="416"/>
      <c r="L531" s="416"/>
      <c r="M531" s="416"/>
      <c r="N531" s="417"/>
    </row>
    <row r="532" ht="15.75" customHeight="1">
      <c r="A532" s="401"/>
      <c r="D532" s="704"/>
      <c r="E532" s="708"/>
      <c r="F532" s="708"/>
      <c r="J532" s="308"/>
      <c r="K532" s="416"/>
      <c r="L532" s="416"/>
      <c r="M532" s="416"/>
      <c r="N532" s="417"/>
    </row>
    <row r="533" ht="15.75" customHeight="1">
      <c r="A533" s="401"/>
      <c r="D533" s="704"/>
      <c r="E533" s="708"/>
      <c r="F533" s="708"/>
      <c r="J533" s="308"/>
      <c r="K533" s="416"/>
      <c r="L533" s="416"/>
      <c r="M533" s="416"/>
      <c r="N533" s="417"/>
    </row>
    <row r="534" ht="15.75" customHeight="1">
      <c r="A534" s="401"/>
      <c r="D534" s="704"/>
      <c r="E534" s="708"/>
      <c r="F534" s="708"/>
      <c r="J534" s="308"/>
      <c r="K534" s="416"/>
      <c r="L534" s="416"/>
      <c r="M534" s="416"/>
      <c r="N534" s="417"/>
    </row>
    <row r="535" ht="15.75" customHeight="1">
      <c r="A535" s="401"/>
      <c r="D535" s="704"/>
      <c r="E535" s="708"/>
      <c r="F535" s="708"/>
      <c r="J535" s="308"/>
      <c r="K535" s="416"/>
      <c r="L535" s="416"/>
      <c r="M535" s="416"/>
      <c r="N535" s="417"/>
    </row>
    <row r="536" ht="15.75" customHeight="1">
      <c r="A536" s="401"/>
      <c r="D536" s="704"/>
      <c r="E536" s="708"/>
      <c r="F536" s="708"/>
      <c r="J536" s="308"/>
      <c r="K536" s="416"/>
      <c r="L536" s="416"/>
      <c r="M536" s="416"/>
      <c r="N536" s="417"/>
    </row>
    <row r="537" ht="15.75" customHeight="1">
      <c r="A537" s="401"/>
      <c r="D537" s="704"/>
      <c r="E537" s="708"/>
      <c r="F537" s="708"/>
      <c r="J537" s="308"/>
      <c r="K537" s="416"/>
      <c r="L537" s="416"/>
      <c r="M537" s="416"/>
      <c r="N537" s="417"/>
    </row>
    <row r="538" ht="15.75" customHeight="1">
      <c r="A538" s="401"/>
      <c r="D538" s="704"/>
      <c r="E538" s="708"/>
      <c r="F538" s="708"/>
      <c r="J538" s="308"/>
      <c r="K538" s="416"/>
      <c r="L538" s="416"/>
      <c r="M538" s="416"/>
      <c r="N538" s="417"/>
    </row>
    <row r="539" ht="15.75" customHeight="1">
      <c r="A539" s="401"/>
      <c r="D539" s="704"/>
      <c r="E539" s="708"/>
      <c r="F539" s="708"/>
      <c r="J539" s="308"/>
      <c r="K539" s="416"/>
      <c r="L539" s="416"/>
      <c r="M539" s="416"/>
      <c r="N539" s="417"/>
    </row>
    <row r="540" ht="15.75" customHeight="1">
      <c r="A540" s="401"/>
      <c r="D540" s="704"/>
      <c r="E540" s="708"/>
      <c r="F540" s="708"/>
      <c r="J540" s="308"/>
      <c r="K540" s="416"/>
      <c r="L540" s="416"/>
      <c r="M540" s="416"/>
      <c r="N540" s="417"/>
    </row>
    <row r="541" ht="15.75" customHeight="1">
      <c r="A541" s="401"/>
      <c r="D541" s="704"/>
      <c r="E541" s="708"/>
      <c r="F541" s="708"/>
      <c r="J541" s="308"/>
      <c r="K541" s="416"/>
      <c r="L541" s="416"/>
      <c r="M541" s="416"/>
      <c r="N541" s="417"/>
    </row>
    <row r="542" ht="15.75" customHeight="1">
      <c r="A542" s="401"/>
      <c r="D542" s="704"/>
      <c r="E542" s="708"/>
      <c r="F542" s="708"/>
      <c r="J542" s="308"/>
      <c r="K542" s="416"/>
      <c r="L542" s="416"/>
      <c r="M542" s="416"/>
      <c r="N542" s="417"/>
    </row>
    <row r="543" ht="15.75" customHeight="1">
      <c r="A543" s="401"/>
      <c r="D543" s="704"/>
      <c r="E543" s="708"/>
      <c r="F543" s="708"/>
      <c r="J543" s="308"/>
      <c r="K543" s="416"/>
      <c r="L543" s="416"/>
      <c r="M543" s="416"/>
      <c r="N543" s="417"/>
    </row>
    <row r="544" ht="15.75" customHeight="1">
      <c r="A544" s="401"/>
      <c r="D544" s="704"/>
      <c r="E544" s="708"/>
      <c r="F544" s="708"/>
      <c r="J544" s="308"/>
      <c r="K544" s="416"/>
      <c r="L544" s="416"/>
      <c r="M544" s="416"/>
      <c r="N544" s="417"/>
    </row>
    <row r="545" ht="15.75" customHeight="1">
      <c r="A545" s="401"/>
      <c r="D545" s="704"/>
      <c r="E545" s="708"/>
      <c r="F545" s="708"/>
      <c r="J545" s="308"/>
      <c r="K545" s="416"/>
      <c r="L545" s="416"/>
      <c r="M545" s="416"/>
      <c r="N545" s="417"/>
    </row>
    <row r="546" ht="15.75" customHeight="1">
      <c r="A546" s="401"/>
      <c r="D546" s="704"/>
      <c r="E546" s="708"/>
      <c r="F546" s="708"/>
      <c r="J546" s="308"/>
      <c r="K546" s="416"/>
      <c r="L546" s="416"/>
      <c r="M546" s="416"/>
      <c r="N546" s="417"/>
    </row>
    <row r="547" ht="15.75" customHeight="1">
      <c r="A547" s="401"/>
      <c r="D547" s="704"/>
      <c r="E547" s="708"/>
      <c r="F547" s="708"/>
      <c r="J547" s="308"/>
      <c r="K547" s="416"/>
      <c r="L547" s="416"/>
      <c r="M547" s="416"/>
      <c r="N547" s="417"/>
    </row>
    <row r="548" ht="15.75" customHeight="1">
      <c r="A548" s="401"/>
      <c r="D548" s="704"/>
      <c r="E548" s="708"/>
      <c r="F548" s="708"/>
      <c r="J548" s="308"/>
      <c r="K548" s="416"/>
      <c r="L548" s="416"/>
      <c r="M548" s="416"/>
      <c r="N548" s="417"/>
    </row>
    <row r="549" ht="15.75" customHeight="1">
      <c r="A549" s="401"/>
      <c r="D549" s="704"/>
      <c r="E549" s="708"/>
      <c r="F549" s="708"/>
      <c r="J549" s="308"/>
      <c r="K549" s="416"/>
      <c r="L549" s="416"/>
      <c r="M549" s="416"/>
      <c r="N549" s="417"/>
    </row>
    <row r="550" ht="15.75" customHeight="1">
      <c r="A550" s="401"/>
      <c r="D550" s="704"/>
      <c r="E550" s="708"/>
      <c r="F550" s="708"/>
      <c r="J550" s="308"/>
      <c r="K550" s="416"/>
      <c r="L550" s="416"/>
      <c r="M550" s="416"/>
      <c r="N550" s="417"/>
    </row>
    <row r="551" ht="15.75" customHeight="1">
      <c r="A551" s="401"/>
      <c r="D551" s="704"/>
      <c r="E551" s="708"/>
      <c r="F551" s="708"/>
      <c r="J551" s="308"/>
      <c r="K551" s="416"/>
      <c r="L551" s="416"/>
      <c r="M551" s="416"/>
      <c r="N551" s="417"/>
    </row>
    <row r="552" ht="15.75" customHeight="1">
      <c r="A552" s="401"/>
      <c r="D552" s="704"/>
      <c r="E552" s="708"/>
      <c r="F552" s="708"/>
      <c r="J552" s="308"/>
      <c r="K552" s="416"/>
      <c r="L552" s="416"/>
      <c r="M552" s="416"/>
      <c r="N552" s="417"/>
    </row>
    <row r="553" ht="15.75" customHeight="1">
      <c r="A553" s="401"/>
      <c r="D553" s="704"/>
      <c r="E553" s="708"/>
      <c r="F553" s="708"/>
      <c r="J553" s="308"/>
      <c r="K553" s="416"/>
      <c r="L553" s="416"/>
      <c r="M553" s="416"/>
      <c r="N553" s="417"/>
    </row>
    <row r="554" ht="15.75" customHeight="1">
      <c r="A554" s="401"/>
      <c r="D554" s="704"/>
      <c r="E554" s="708"/>
      <c r="F554" s="708"/>
      <c r="J554" s="308"/>
      <c r="K554" s="416"/>
      <c r="L554" s="416"/>
      <c r="M554" s="416"/>
      <c r="N554" s="417"/>
    </row>
    <row r="555" ht="15.75" customHeight="1">
      <c r="A555" s="401"/>
      <c r="D555" s="704"/>
      <c r="E555" s="708"/>
      <c r="F555" s="708"/>
      <c r="J555" s="308"/>
      <c r="K555" s="416"/>
      <c r="L555" s="416"/>
      <c r="M555" s="416"/>
      <c r="N555" s="417"/>
    </row>
    <row r="556" ht="15.75" customHeight="1">
      <c r="A556" s="401"/>
      <c r="D556" s="704"/>
      <c r="E556" s="708"/>
      <c r="F556" s="708"/>
      <c r="J556" s="308"/>
      <c r="K556" s="416"/>
      <c r="L556" s="416"/>
      <c r="M556" s="416"/>
      <c r="N556" s="417"/>
    </row>
    <row r="557" ht="15.75" customHeight="1">
      <c r="A557" s="401"/>
      <c r="D557" s="704"/>
      <c r="E557" s="708"/>
      <c r="F557" s="708"/>
      <c r="J557" s="308"/>
      <c r="K557" s="416"/>
      <c r="L557" s="416"/>
      <c r="M557" s="416"/>
      <c r="N557" s="417"/>
    </row>
    <row r="558" ht="15.75" customHeight="1">
      <c r="A558" s="401"/>
      <c r="D558" s="704"/>
      <c r="E558" s="708"/>
      <c r="F558" s="708"/>
      <c r="J558" s="308"/>
      <c r="K558" s="416"/>
      <c r="L558" s="416"/>
      <c r="M558" s="416"/>
      <c r="N558" s="417"/>
    </row>
    <row r="559" ht="15.75" customHeight="1">
      <c r="A559" s="401"/>
      <c r="D559" s="704"/>
      <c r="E559" s="708"/>
      <c r="F559" s="708"/>
      <c r="J559" s="308"/>
      <c r="K559" s="416"/>
      <c r="L559" s="416"/>
      <c r="M559" s="416"/>
      <c r="N559" s="417"/>
    </row>
    <row r="560" ht="15.75" customHeight="1">
      <c r="A560" s="401"/>
      <c r="D560" s="704"/>
      <c r="E560" s="708"/>
      <c r="F560" s="708"/>
      <c r="J560" s="308"/>
      <c r="K560" s="416"/>
      <c r="L560" s="416"/>
      <c r="M560" s="416"/>
      <c r="N560" s="417"/>
    </row>
    <row r="561" ht="15.75" customHeight="1">
      <c r="A561" s="401"/>
      <c r="D561" s="704"/>
      <c r="E561" s="708"/>
      <c r="F561" s="708"/>
      <c r="J561" s="308"/>
      <c r="K561" s="416"/>
      <c r="L561" s="416"/>
      <c r="M561" s="416"/>
      <c r="N561" s="417"/>
    </row>
    <row r="562" ht="15.75" customHeight="1">
      <c r="A562" s="401"/>
      <c r="D562" s="704"/>
      <c r="E562" s="708"/>
      <c r="F562" s="708"/>
      <c r="J562" s="308"/>
      <c r="K562" s="416"/>
      <c r="L562" s="416"/>
      <c r="M562" s="416"/>
      <c r="N562" s="417"/>
    </row>
    <row r="563" ht="15.75" customHeight="1">
      <c r="A563" s="401"/>
      <c r="D563" s="704"/>
      <c r="E563" s="708"/>
      <c r="F563" s="708"/>
      <c r="J563" s="308"/>
      <c r="K563" s="416"/>
      <c r="L563" s="416"/>
      <c r="M563" s="416"/>
      <c r="N563" s="417"/>
    </row>
    <row r="564" ht="15.75" customHeight="1">
      <c r="A564" s="401"/>
      <c r="D564" s="704"/>
      <c r="E564" s="708"/>
      <c r="F564" s="708"/>
      <c r="J564" s="308"/>
      <c r="K564" s="416"/>
      <c r="L564" s="416"/>
      <c r="M564" s="416"/>
      <c r="N564" s="417"/>
    </row>
    <row r="565" ht="15.75" customHeight="1">
      <c r="A565" s="401"/>
      <c r="D565" s="704"/>
      <c r="E565" s="708"/>
      <c r="F565" s="708"/>
      <c r="J565" s="308"/>
      <c r="K565" s="416"/>
      <c r="L565" s="416"/>
      <c r="M565" s="416"/>
      <c r="N565" s="417"/>
    </row>
    <row r="566" ht="15.75" customHeight="1">
      <c r="A566" s="401"/>
      <c r="D566" s="704"/>
      <c r="E566" s="708"/>
      <c r="F566" s="708"/>
      <c r="J566" s="308"/>
      <c r="K566" s="416"/>
      <c r="L566" s="416"/>
      <c r="M566" s="416"/>
      <c r="N566" s="417"/>
    </row>
    <row r="567" ht="15.75" customHeight="1">
      <c r="A567" s="401"/>
      <c r="D567" s="704"/>
      <c r="E567" s="708"/>
      <c r="F567" s="708"/>
      <c r="J567" s="308"/>
      <c r="K567" s="416"/>
      <c r="L567" s="416"/>
      <c r="M567" s="416"/>
      <c r="N567" s="417"/>
    </row>
    <row r="568" ht="15.75" customHeight="1">
      <c r="A568" s="401"/>
      <c r="D568" s="704"/>
      <c r="E568" s="708"/>
      <c r="F568" s="708"/>
      <c r="J568" s="308"/>
      <c r="K568" s="416"/>
      <c r="L568" s="416"/>
      <c r="M568" s="416"/>
      <c r="N568" s="417"/>
    </row>
    <row r="569" ht="15.75" customHeight="1">
      <c r="A569" s="401"/>
      <c r="D569" s="704"/>
      <c r="E569" s="708"/>
      <c r="F569" s="708"/>
      <c r="J569" s="308"/>
      <c r="K569" s="416"/>
      <c r="L569" s="416"/>
      <c r="M569" s="416"/>
      <c r="N569" s="417"/>
    </row>
    <row r="570" ht="15.75" customHeight="1">
      <c r="A570" s="401"/>
      <c r="D570" s="704"/>
      <c r="E570" s="708"/>
      <c r="F570" s="708"/>
      <c r="J570" s="308"/>
      <c r="K570" s="416"/>
      <c r="L570" s="416"/>
      <c r="M570" s="416"/>
      <c r="N570" s="417"/>
    </row>
    <row r="571" ht="15.75" customHeight="1">
      <c r="A571" s="401"/>
      <c r="D571" s="704"/>
      <c r="E571" s="708"/>
      <c r="F571" s="708"/>
      <c r="J571" s="308"/>
      <c r="K571" s="416"/>
      <c r="L571" s="416"/>
      <c r="M571" s="416"/>
      <c r="N571" s="417"/>
    </row>
    <row r="572" ht="15.75" customHeight="1">
      <c r="A572" s="401"/>
      <c r="D572" s="704"/>
      <c r="E572" s="708"/>
      <c r="F572" s="708"/>
      <c r="J572" s="308"/>
      <c r="K572" s="416"/>
      <c r="L572" s="416"/>
      <c r="M572" s="416"/>
      <c r="N572" s="417"/>
    </row>
    <row r="573" ht="15.75" customHeight="1">
      <c r="A573" s="401"/>
      <c r="D573" s="704"/>
      <c r="E573" s="708"/>
      <c r="F573" s="708"/>
      <c r="J573" s="308"/>
      <c r="K573" s="416"/>
      <c r="L573" s="416"/>
      <c r="M573" s="416"/>
      <c r="N573" s="417"/>
    </row>
    <row r="574" ht="15.75" customHeight="1">
      <c r="A574" s="401"/>
      <c r="D574" s="704"/>
      <c r="E574" s="708"/>
      <c r="F574" s="708"/>
      <c r="J574" s="308"/>
      <c r="K574" s="416"/>
      <c r="L574" s="416"/>
      <c r="M574" s="416"/>
      <c r="N574" s="417"/>
    </row>
    <row r="575" ht="15.75" customHeight="1">
      <c r="A575" s="401"/>
      <c r="D575" s="704"/>
      <c r="E575" s="708"/>
      <c r="F575" s="708"/>
      <c r="J575" s="308"/>
      <c r="K575" s="416"/>
      <c r="L575" s="416"/>
      <c r="M575" s="416"/>
      <c r="N575" s="417"/>
    </row>
    <row r="576" ht="15.75" customHeight="1">
      <c r="A576" s="401"/>
      <c r="D576" s="704"/>
      <c r="E576" s="708"/>
      <c r="F576" s="708"/>
      <c r="J576" s="308"/>
      <c r="K576" s="416"/>
      <c r="L576" s="416"/>
      <c r="M576" s="416"/>
      <c r="N576" s="417"/>
    </row>
    <row r="577" ht="15.75" customHeight="1">
      <c r="A577" s="401"/>
      <c r="D577" s="704"/>
      <c r="E577" s="708"/>
      <c r="F577" s="708"/>
      <c r="J577" s="308"/>
      <c r="K577" s="416"/>
      <c r="L577" s="416"/>
      <c r="M577" s="416"/>
      <c r="N577" s="417"/>
    </row>
    <row r="578" ht="15.75" customHeight="1">
      <c r="A578" s="401"/>
      <c r="D578" s="704"/>
      <c r="E578" s="708"/>
      <c r="F578" s="708"/>
      <c r="J578" s="308"/>
      <c r="K578" s="416"/>
      <c r="L578" s="416"/>
      <c r="M578" s="416"/>
      <c r="N578" s="417"/>
    </row>
    <row r="579" ht="15.75" customHeight="1">
      <c r="A579" s="401"/>
      <c r="D579" s="704"/>
      <c r="E579" s="708"/>
      <c r="F579" s="708"/>
      <c r="J579" s="308"/>
      <c r="K579" s="416"/>
      <c r="L579" s="416"/>
      <c r="M579" s="416"/>
      <c r="N579" s="417"/>
    </row>
    <row r="580" ht="15.75" customHeight="1">
      <c r="A580" s="401"/>
      <c r="D580" s="704"/>
      <c r="E580" s="708"/>
      <c r="F580" s="708"/>
      <c r="J580" s="308"/>
      <c r="K580" s="416"/>
      <c r="L580" s="416"/>
      <c r="M580" s="416"/>
      <c r="N580" s="417"/>
    </row>
    <row r="581" ht="15.75" customHeight="1">
      <c r="A581" s="401"/>
      <c r="D581" s="704"/>
      <c r="E581" s="708"/>
      <c r="F581" s="708"/>
      <c r="J581" s="308"/>
      <c r="K581" s="416"/>
      <c r="L581" s="416"/>
      <c r="M581" s="416"/>
      <c r="N581" s="417"/>
    </row>
    <row r="582" ht="15.75" customHeight="1">
      <c r="A582" s="401"/>
      <c r="D582" s="704"/>
      <c r="E582" s="708"/>
      <c r="F582" s="708"/>
      <c r="J582" s="308"/>
      <c r="K582" s="416"/>
      <c r="L582" s="416"/>
      <c r="M582" s="416"/>
      <c r="N582" s="417"/>
    </row>
    <row r="583" ht="15.75" customHeight="1">
      <c r="A583" s="401"/>
      <c r="D583" s="704"/>
      <c r="E583" s="708"/>
      <c r="F583" s="708"/>
      <c r="J583" s="308"/>
      <c r="K583" s="416"/>
      <c r="L583" s="416"/>
      <c r="M583" s="416"/>
      <c r="N583" s="417"/>
    </row>
    <row r="584" ht="15.75" customHeight="1">
      <c r="A584" s="401"/>
      <c r="D584" s="704"/>
      <c r="E584" s="708"/>
      <c r="F584" s="708"/>
      <c r="J584" s="308"/>
      <c r="K584" s="416"/>
      <c r="L584" s="416"/>
      <c r="M584" s="416"/>
      <c r="N584" s="417"/>
    </row>
    <row r="585" ht="15.75" customHeight="1">
      <c r="A585" s="401"/>
      <c r="D585" s="704"/>
      <c r="E585" s="708"/>
      <c r="F585" s="708"/>
      <c r="J585" s="308"/>
      <c r="K585" s="416"/>
      <c r="L585" s="416"/>
      <c r="M585" s="416"/>
      <c r="N585" s="417"/>
    </row>
    <row r="586" ht="15.75" customHeight="1">
      <c r="A586" s="401"/>
      <c r="D586" s="704"/>
      <c r="E586" s="708"/>
      <c r="F586" s="708"/>
      <c r="J586" s="308"/>
      <c r="K586" s="416"/>
      <c r="L586" s="416"/>
      <c r="M586" s="416"/>
      <c r="N586" s="417"/>
    </row>
    <row r="587" ht="15.75" customHeight="1">
      <c r="A587" s="401"/>
      <c r="D587" s="704"/>
      <c r="E587" s="708"/>
      <c r="F587" s="708"/>
      <c r="J587" s="308"/>
      <c r="K587" s="416"/>
      <c r="L587" s="416"/>
      <c r="M587" s="416"/>
      <c r="N587" s="417"/>
    </row>
    <row r="588" ht="15.75" customHeight="1">
      <c r="A588" s="401"/>
      <c r="D588" s="704"/>
      <c r="E588" s="708"/>
      <c r="F588" s="708"/>
      <c r="J588" s="308"/>
      <c r="K588" s="416"/>
      <c r="L588" s="416"/>
      <c r="M588" s="416"/>
      <c r="N588" s="417"/>
    </row>
    <row r="589" ht="15.75" customHeight="1">
      <c r="A589" s="401"/>
      <c r="D589" s="704"/>
      <c r="E589" s="708"/>
      <c r="F589" s="708"/>
      <c r="J589" s="308"/>
      <c r="K589" s="416"/>
      <c r="L589" s="416"/>
      <c r="M589" s="416"/>
      <c r="N589" s="417"/>
    </row>
    <row r="590" ht="15.75" customHeight="1">
      <c r="A590" s="401"/>
      <c r="D590" s="704"/>
      <c r="E590" s="708"/>
      <c r="F590" s="708"/>
      <c r="J590" s="308"/>
      <c r="K590" s="416"/>
      <c r="L590" s="416"/>
      <c r="M590" s="416"/>
      <c r="N590" s="417"/>
    </row>
    <row r="591" ht="15.75" customHeight="1">
      <c r="A591" s="401"/>
      <c r="D591" s="704"/>
      <c r="E591" s="708"/>
      <c r="F591" s="708"/>
      <c r="J591" s="308"/>
      <c r="K591" s="416"/>
      <c r="L591" s="416"/>
      <c r="M591" s="416"/>
      <c r="N591" s="417"/>
    </row>
    <row r="592" ht="15.75" customHeight="1">
      <c r="A592" s="401"/>
      <c r="D592" s="704"/>
      <c r="E592" s="708"/>
      <c r="F592" s="708"/>
      <c r="J592" s="308"/>
      <c r="K592" s="416"/>
      <c r="L592" s="416"/>
      <c r="M592" s="416"/>
      <c r="N592" s="417"/>
    </row>
    <row r="593" ht="15.75" customHeight="1">
      <c r="A593" s="401"/>
      <c r="D593" s="704"/>
      <c r="E593" s="708"/>
      <c r="F593" s="708"/>
      <c r="J593" s="308"/>
      <c r="K593" s="416"/>
      <c r="L593" s="416"/>
      <c r="M593" s="416"/>
      <c r="N593" s="417"/>
    </row>
    <row r="594" ht="15.75" customHeight="1">
      <c r="A594" s="401"/>
      <c r="D594" s="704"/>
      <c r="E594" s="708"/>
      <c r="F594" s="708"/>
      <c r="J594" s="308"/>
      <c r="K594" s="416"/>
      <c r="L594" s="416"/>
      <c r="M594" s="416"/>
      <c r="N594" s="417"/>
    </row>
    <row r="595" ht="15.75" customHeight="1">
      <c r="A595" s="401"/>
      <c r="D595" s="704"/>
      <c r="E595" s="708"/>
      <c r="F595" s="708"/>
      <c r="J595" s="308"/>
      <c r="K595" s="416"/>
      <c r="L595" s="416"/>
      <c r="M595" s="416"/>
      <c r="N595" s="417"/>
    </row>
    <row r="596" ht="15.75" customHeight="1">
      <c r="A596" s="401"/>
      <c r="D596" s="704"/>
      <c r="E596" s="708"/>
      <c r="F596" s="708"/>
      <c r="J596" s="308"/>
      <c r="K596" s="416"/>
      <c r="L596" s="416"/>
      <c r="M596" s="416"/>
      <c r="N596" s="417"/>
    </row>
    <row r="597" ht="15.75" customHeight="1">
      <c r="A597" s="401"/>
      <c r="D597" s="704"/>
      <c r="E597" s="708"/>
      <c r="F597" s="708"/>
      <c r="J597" s="308"/>
      <c r="K597" s="416"/>
      <c r="L597" s="416"/>
      <c r="M597" s="416"/>
      <c r="N597" s="417"/>
    </row>
    <row r="598" ht="15.75" customHeight="1">
      <c r="A598" s="401"/>
      <c r="D598" s="704"/>
      <c r="E598" s="708"/>
      <c r="F598" s="708"/>
      <c r="J598" s="308"/>
      <c r="K598" s="416"/>
      <c r="L598" s="416"/>
      <c r="M598" s="416"/>
      <c r="N598" s="417"/>
    </row>
    <row r="599" ht="15.75" customHeight="1">
      <c r="A599" s="401"/>
      <c r="D599" s="704"/>
      <c r="E599" s="708"/>
      <c r="F599" s="708"/>
      <c r="J599" s="308"/>
      <c r="K599" s="416"/>
      <c r="L599" s="416"/>
      <c r="M599" s="416"/>
      <c r="N599" s="417"/>
    </row>
    <row r="600" ht="15.75" customHeight="1">
      <c r="A600" s="401"/>
      <c r="D600" s="704"/>
      <c r="E600" s="708"/>
      <c r="F600" s="708"/>
      <c r="J600" s="308"/>
      <c r="K600" s="416"/>
      <c r="L600" s="416"/>
      <c r="M600" s="416"/>
      <c r="N600" s="417"/>
    </row>
    <row r="601" ht="15.75" customHeight="1">
      <c r="A601" s="401"/>
      <c r="D601" s="704"/>
      <c r="E601" s="708"/>
      <c r="F601" s="708"/>
      <c r="J601" s="308"/>
      <c r="K601" s="416"/>
      <c r="L601" s="416"/>
      <c r="M601" s="416"/>
      <c r="N601" s="417"/>
    </row>
    <row r="602" ht="15.75" customHeight="1">
      <c r="A602" s="401"/>
      <c r="D602" s="704"/>
      <c r="E602" s="708"/>
      <c r="F602" s="708"/>
      <c r="J602" s="308"/>
      <c r="K602" s="416"/>
      <c r="L602" s="416"/>
      <c r="M602" s="416"/>
      <c r="N602" s="417"/>
    </row>
    <row r="603" ht="15.75" customHeight="1">
      <c r="A603" s="401"/>
      <c r="D603" s="704"/>
      <c r="E603" s="708"/>
      <c r="F603" s="708"/>
      <c r="J603" s="308"/>
      <c r="K603" s="416"/>
      <c r="L603" s="416"/>
      <c r="M603" s="416"/>
      <c r="N603" s="417"/>
    </row>
    <row r="604" ht="15.75" customHeight="1">
      <c r="A604" s="401"/>
      <c r="D604" s="704"/>
      <c r="E604" s="708"/>
      <c r="F604" s="708"/>
      <c r="J604" s="308"/>
      <c r="K604" s="416"/>
      <c r="L604" s="416"/>
      <c r="M604" s="416"/>
      <c r="N604" s="417"/>
    </row>
    <row r="605" ht="15.75" customHeight="1">
      <c r="A605" s="401"/>
      <c r="D605" s="704"/>
      <c r="E605" s="708"/>
      <c r="F605" s="708"/>
      <c r="J605" s="308"/>
      <c r="K605" s="416"/>
      <c r="L605" s="416"/>
      <c r="M605" s="416"/>
      <c r="N605" s="417"/>
    </row>
    <row r="606" ht="15.75" customHeight="1">
      <c r="A606" s="401"/>
      <c r="D606" s="704"/>
      <c r="E606" s="708"/>
      <c r="F606" s="708"/>
      <c r="J606" s="308"/>
      <c r="K606" s="416"/>
      <c r="L606" s="416"/>
      <c r="M606" s="416"/>
      <c r="N606" s="417"/>
    </row>
    <row r="607" ht="15.75" customHeight="1">
      <c r="A607" s="401"/>
      <c r="D607" s="704"/>
      <c r="E607" s="708"/>
      <c r="F607" s="708"/>
      <c r="J607" s="308"/>
      <c r="K607" s="416"/>
      <c r="L607" s="416"/>
      <c r="M607" s="416"/>
      <c r="N607" s="417"/>
    </row>
    <row r="608" ht="15.75" customHeight="1">
      <c r="A608" s="401"/>
      <c r="D608" s="704"/>
      <c r="E608" s="708"/>
      <c r="F608" s="708"/>
      <c r="J608" s="308"/>
      <c r="K608" s="416"/>
      <c r="L608" s="416"/>
      <c r="M608" s="416"/>
      <c r="N608" s="417"/>
    </row>
    <row r="609" ht="15.75" customHeight="1">
      <c r="A609" s="401"/>
      <c r="D609" s="704"/>
      <c r="E609" s="708"/>
      <c r="F609" s="708"/>
      <c r="J609" s="308"/>
      <c r="K609" s="416"/>
      <c r="L609" s="416"/>
      <c r="M609" s="416"/>
      <c r="N609" s="417"/>
    </row>
    <row r="610" ht="15.75" customHeight="1">
      <c r="A610" s="401"/>
      <c r="D610" s="704"/>
      <c r="E610" s="708"/>
      <c r="F610" s="708"/>
      <c r="J610" s="308"/>
      <c r="K610" s="416"/>
      <c r="L610" s="416"/>
      <c r="M610" s="416"/>
      <c r="N610" s="417"/>
    </row>
    <row r="611" ht="15.75" customHeight="1">
      <c r="A611" s="401"/>
      <c r="D611" s="704"/>
      <c r="E611" s="708"/>
      <c r="F611" s="708"/>
      <c r="J611" s="308"/>
      <c r="K611" s="416"/>
      <c r="L611" s="416"/>
      <c r="M611" s="416"/>
      <c r="N611" s="417"/>
    </row>
    <row r="612" ht="15.75" customHeight="1">
      <c r="A612" s="401"/>
      <c r="D612" s="704"/>
      <c r="E612" s="708"/>
      <c r="F612" s="708"/>
      <c r="J612" s="308"/>
      <c r="K612" s="416"/>
      <c r="L612" s="416"/>
      <c r="M612" s="416"/>
      <c r="N612" s="417"/>
    </row>
    <row r="613" ht="15.75" customHeight="1">
      <c r="A613" s="401"/>
      <c r="D613" s="704"/>
      <c r="E613" s="708"/>
      <c r="F613" s="708"/>
      <c r="J613" s="308"/>
      <c r="K613" s="416"/>
      <c r="L613" s="416"/>
      <c r="M613" s="416"/>
      <c r="N613" s="417"/>
    </row>
    <row r="614" ht="15.75" customHeight="1">
      <c r="A614" s="401"/>
      <c r="D614" s="704"/>
      <c r="E614" s="708"/>
      <c r="F614" s="708"/>
      <c r="J614" s="308"/>
      <c r="K614" s="416"/>
      <c r="L614" s="416"/>
      <c r="M614" s="416"/>
      <c r="N614" s="417"/>
    </row>
    <row r="615" ht="15.75" customHeight="1">
      <c r="A615" s="401"/>
      <c r="D615" s="704"/>
      <c r="E615" s="708"/>
      <c r="F615" s="708"/>
      <c r="J615" s="308"/>
      <c r="K615" s="416"/>
      <c r="L615" s="416"/>
      <c r="M615" s="416"/>
      <c r="N615" s="417"/>
    </row>
    <row r="616" ht="15.75" customHeight="1">
      <c r="A616" s="401"/>
      <c r="D616" s="704"/>
      <c r="E616" s="708"/>
      <c r="F616" s="708"/>
      <c r="J616" s="308"/>
      <c r="K616" s="416"/>
      <c r="L616" s="416"/>
      <c r="M616" s="416"/>
      <c r="N616" s="417"/>
    </row>
    <row r="617" ht="15.75" customHeight="1">
      <c r="A617" s="401"/>
      <c r="D617" s="704"/>
      <c r="E617" s="708"/>
      <c r="F617" s="708"/>
      <c r="J617" s="308"/>
      <c r="K617" s="416"/>
      <c r="L617" s="416"/>
      <c r="M617" s="416"/>
      <c r="N617" s="417"/>
    </row>
    <row r="618" ht="15.75" customHeight="1">
      <c r="A618" s="401"/>
      <c r="D618" s="704"/>
      <c r="E618" s="708"/>
      <c r="F618" s="708"/>
      <c r="J618" s="308"/>
      <c r="K618" s="416"/>
      <c r="L618" s="416"/>
      <c r="M618" s="416"/>
      <c r="N618" s="417"/>
    </row>
    <row r="619" ht="15.75" customHeight="1">
      <c r="A619" s="401"/>
      <c r="D619" s="704"/>
      <c r="E619" s="708"/>
      <c r="F619" s="708"/>
      <c r="J619" s="308"/>
      <c r="K619" s="416"/>
      <c r="L619" s="416"/>
      <c r="M619" s="416"/>
      <c r="N619" s="417"/>
    </row>
    <row r="620" ht="15.75" customHeight="1">
      <c r="A620" s="401"/>
      <c r="D620" s="704"/>
      <c r="E620" s="708"/>
      <c r="F620" s="708"/>
      <c r="J620" s="308"/>
      <c r="K620" s="416"/>
      <c r="L620" s="416"/>
      <c r="M620" s="416"/>
      <c r="N620" s="417"/>
    </row>
    <row r="621" ht="15.75" customHeight="1">
      <c r="A621" s="401"/>
      <c r="D621" s="704"/>
      <c r="E621" s="708"/>
      <c r="F621" s="708"/>
      <c r="J621" s="308"/>
      <c r="K621" s="416"/>
      <c r="L621" s="416"/>
      <c r="M621" s="416"/>
      <c r="N621" s="417"/>
    </row>
    <row r="622" ht="15.75" customHeight="1">
      <c r="A622" s="401"/>
      <c r="D622" s="704"/>
      <c r="E622" s="708"/>
      <c r="F622" s="708"/>
      <c r="J622" s="308"/>
      <c r="K622" s="416"/>
      <c r="L622" s="416"/>
      <c r="M622" s="416"/>
      <c r="N622" s="417"/>
    </row>
    <row r="623" ht="15.75" customHeight="1">
      <c r="A623" s="401"/>
      <c r="D623" s="704"/>
      <c r="E623" s="708"/>
      <c r="F623" s="708"/>
      <c r="J623" s="308"/>
      <c r="K623" s="416"/>
      <c r="L623" s="416"/>
      <c r="M623" s="416"/>
      <c r="N623" s="417"/>
    </row>
    <row r="624" ht="15.75" customHeight="1">
      <c r="A624" s="401"/>
      <c r="D624" s="704"/>
      <c r="E624" s="708"/>
      <c r="F624" s="708"/>
      <c r="J624" s="308"/>
      <c r="K624" s="416"/>
      <c r="L624" s="416"/>
      <c r="M624" s="416"/>
      <c r="N624" s="417"/>
    </row>
    <row r="625" ht="15.75" customHeight="1">
      <c r="A625" s="401"/>
      <c r="D625" s="704"/>
      <c r="E625" s="708"/>
      <c r="F625" s="708"/>
      <c r="J625" s="308"/>
      <c r="K625" s="416"/>
      <c r="L625" s="416"/>
      <c r="M625" s="416"/>
      <c r="N625" s="417"/>
    </row>
    <row r="626" ht="15.75" customHeight="1">
      <c r="A626" s="401"/>
      <c r="D626" s="704"/>
      <c r="E626" s="708"/>
      <c r="F626" s="708"/>
      <c r="J626" s="308"/>
      <c r="K626" s="416"/>
      <c r="L626" s="416"/>
      <c r="M626" s="416"/>
      <c r="N626" s="417"/>
    </row>
    <row r="627" ht="15.75" customHeight="1">
      <c r="A627" s="401"/>
      <c r="D627" s="704"/>
      <c r="E627" s="708"/>
      <c r="F627" s="708"/>
      <c r="J627" s="308"/>
      <c r="K627" s="416"/>
      <c r="L627" s="416"/>
      <c r="M627" s="416"/>
      <c r="N627" s="417"/>
    </row>
    <row r="628" ht="15.75" customHeight="1">
      <c r="A628" s="401"/>
      <c r="D628" s="704"/>
      <c r="E628" s="708"/>
      <c r="F628" s="708"/>
      <c r="J628" s="308"/>
      <c r="K628" s="416"/>
      <c r="L628" s="416"/>
      <c r="M628" s="416"/>
      <c r="N628" s="417"/>
    </row>
    <row r="629" ht="15.75" customHeight="1">
      <c r="A629" s="401"/>
      <c r="D629" s="704"/>
      <c r="E629" s="708"/>
      <c r="F629" s="708"/>
      <c r="J629" s="308"/>
      <c r="K629" s="416"/>
      <c r="L629" s="416"/>
      <c r="M629" s="416"/>
      <c r="N629" s="417"/>
    </row>
    <row r="630" ht="15.75" customHeight="1">
      <c r="A630" s="401"/>
      <c r="D630" s="704"/>
      <c r="E630" s="708"/>
      <c r="F630" s="708"/>
      <c r="J630" s="308"/>
      <c r="K630" s="416"/>
      <c r="L630" s="416"/>
      <c r="M630" s="416"/>
      <c r="N630" s="417"/>
    </row>
    <row r="631" ht="15.75" customHeight="1">
      <c r="A631" s="401"/>
      <c r="D631" s="704"/>
      <c r="E631" s="708"/>
      <c r="F631" s="708"/>
      <c r="J631" s="308"/>
      <c r="K631" s="416"/>
      <c r="L631" s="416"/>
      <c r="M631" s="416"/>
      <c r="N631" s="417"/>
    </row>
    <row r="632" ht="15.75" customHeight="1">
      <c r="A632" s="401"/>
      <c r="D632" s="704"/>
      <c r="E632" s="708"/>
      <c r="F632" s="708"/>
      <c r="J632" s="308"/>
      <c r="K632" s="416"/>
      <c r="L632" s="416"/>
      <c r="M632" s="416"/>
      <c r="N632" s="417"/>
    </row>
    <row r="633" ht="15.75" customHeight="1">
      <c r="A633" s="401"/>
      <c r="D633" s="704"/>
      <c r="E633" s="708"/>
      <c r="F633" s="708"/>
      <c r="J633" s="308"/>
      <c r="K633" s="416"/>
      <c r="L633" s="416"/>
      <c r="M633" s="416"/>
      <c r="N633" s="417"/>
    </row>
    <row r="634" ht="15.75" customHeight="1">
      <c r="A634" s="401"/>
      <c r="D634" s="704"/>
      <c r="E634" s="708"/>
      <c r="F634" s="708"/>
      <c r="J634" s="308"/>
      <c r="K634" s="416"/>
      <c r="L634" s="416"/>
      <c r="M634" s="416"/>
      <c r="N634" s="417"/>
    </row>
    <row r="635" ht="15.75" customHeight="1">
      <c r="A635" s="401"/>
      <c r="D635" s="704"/>
      <c r="E635" s="708"/>
      <c r="F635" s="708"/>
      <c r="J635" s="308"/>
      <c r="K635" s="416"/>
      <c r="L635" s="416"/>
      <c r="M635" s="416"/>
      <c r="N635" s="417"/>
    </row>
    <row r="636" ht="15.75" customHeight="1">
      <c r="A636" s="401"/>
      <c r="D636" s="704"/>
      <c r="E636" s="708"/>
      <c r="F636" s="708"/>
      <c r="J636" s="308"/>
      <c r="K636" s="416"/>
      <c r="L636" s="416"/>
      <c r="M636" s="416"/>
      <c r="N636" s="417"/>
    </row>
    <row r="637" ht="15.75" customHeight="1">
      <c r="A637" s="401"/>
      <c r="D637" s="704"/>
      <c r="E637" s="708"/>
      <c r="F637" s="708"/>
      <c r="J637" s="308"/>
      <c r="K637" s="416"/>
      <c r="L637" s="416"/>
      <c r="M637" s="416"/>
      <c r="N637" s="417"/>
    </row>
    <row r="638" ht="15.75" customHeight="1">
      <c r="A638" s="401"/>
      <c r="D638" s="704"/>
      <c r="E638" s="708"/>
      <c r="F638" s="708"/>
      <c r="J638" s="308"/>
      <c r="K638" s="416"/>
      <c r="L638" s="416"/>
      <c r="M638" s="416"/>
      <c r="N638" s="417"/>
    </row>
    <row r="639" ht="15.75" customHeight="1">
      <c r="A639" s="401"/>
      <c r="D639" s="704"/>
      <c r="E639" s="708"/>
      <c r="F639" s="708"/>
      <c r="J639" s="308"/>
      <c r="K639" s="416"/>
      <c r="L639" s="416"/>
      <c r="M639" s="416"/>
      <c r="N639" s="417"/>
    </row>
    <row r="640" ht="15.75" customHeight="1">
      <c r="A640" s="401"/>
      <c r="D640" s="704"/>
      <c r="E640" s="708"/>
      <c r="F640" s="708"/>
      <c r="J640" s="308"/>
      <c r="K640" s="416"/>
      <c r="L640" s="416"/>
      <c r="M640" s="416"/>
      <c r="N640" s="417"/>
    </row>
    <row r="641" ht="15.75" customHeight="1">
      <c r="A641" s="401"/>
      <c r="D641" s="704"/>
      <c r="E641" s="708"/>
      <c r="F641" s="708"/>
      <c r="J641" s="308"/>
      <c r="K641" s="416"/>
      <c r="L641" s="416"/>
      <c r="M641" s="416"/>
      <c r="N641" s="417"/>
    </row>
    <row r="642" ht="15.75" customHeight="1">
      <c r="A642" s="401"/>
      <c r="D642" s="704"/>
      <c r="E642" s="708"/>
      <c r="F642" s="708"/>
      <c r="J642" s="308"/>
      <c r="K642" s="416"/>
      <c r="L642" s="416"/>
      <c r="M642" s="416"/>
      <c r="N642" s="417"/>
    </row>
    <row r="643" ht="15.75" customHeight="1">
      <c r="A643" s="401"/>
      <c r="D643" s="704"/>
      <c r="E643" s="708"/>
      <c r="F643" s="708"/>
      <c r="J643" s="308"/>
      <c r="K643" s="416"/>
      <c r="L643" s="416"/>
      <c r="M643" s="416"/>
      <c r="N643" s="417"/>
    </row>
    <row r="644" ht="15.75" customHeight="1">
      <c r="A644" s="401"/>
      <c r="D644" s="704"/>
      <c r="E644" s="708"/>
      <c r="F644" s="708"/>
      <c r="J644" s="308"/>
      <c r="K644" s="416"/>
      <c r="L644" s="416"/>
      <c r="M644" s="416"/>
      <c r="N644" s="417"/>
    </row>
    <row r="645" ht="15.75" customHeight="1">
      <c r="A645" s="401"/>
      <c r="D645" s="704"/>
      <c r="E645" s="708"/>
      <c r="F645" s="708"/>
      <c r="J645" s="308"/>
      <c r="K645" s="416"/>
      <c r="L645" s="416"/>
      <c r="M645" s="416"/>
      <c r="N645" s="417"/>
    </row>
    <row r="646" ht="15.75" customHeight="1">
      <c r="A646" s="401"/>
      <c r="D646" s="704"/>
      <c r="E646" s="708"/>
      <c r="F646" s="708"/>
      <c r="J646" s="308"/>
      <c r="K646" s="416"/>
      <c r="L646" s="416"/>
      <c r="M646" s="416"/>
      <c r="N646" s="417"/>
    </row>
    <row r="647" ht="15.75" customHeight="1">
      <c r="A647" s="401"/>
      <c r="D647" s="704"/>
      <c r="E647" s="708"/>
      <c r="F647" s="708"/>
      <c r="J647" s="308"/>
      <c r="K647" s="416"/>
      <c r="L647" s="416"/>
      <c r="M647" s="416"/>
      <c r="N647" s="417"/>
    </row>
    <row r="648" ht="15.75" customHeight="1">
      <c r="A648" s="401"/>
      <c r="D648" s="704"/>
      <c r="E648" s="708"/>
      <c r="F648" s="708"/>
      <c r="J648" s="308"/>
      <c r="K648" s="416"/>
      <c r="L648" s="416"/>
      <c r="M648" s="416"/>
      <c r="N648" s="417"/>
    </row>
    <row r="649" ht="15.75" customHeight="1">
      <c r="A649" s="401"/>
      <c r="D649" s="704"/>
      <c r="E649" s="708"/>
      <c r="F649" s="708"/>
      <c r="J649" s="308"/>
      <c r="K649" s="416"/>
      <c r="L649" s="416"/>
      <c r="M649" s="416"/>
      <c r="N649" s="417"/>
    </row>
    <row r="650" ht="15.75" customHeight="1">
      <c r="A650" s="401"/>
      <c r="D650" s="704"/>
      <c r="E650" s="708"/>
      <c r="F650" s="708"/>
      <c r="J650" s="308"/>
      <c r="K650" s="416"/>
      <c r="L650" s="416"/>
      <c r="M650" s="416"/>
      <c r="N650" s="417"/>
    </row>
    <row r="651" ht="15.75" customHeight="1">
      <c r="A651" s="401"/>
      <c r="D651" s="704"/>
      <c r="E651" s="708"/>
      <c r="F651" s="708"/>
      <c r="J651" s="308"/>
      <c r="K651" s="416"/>
      <c r="L651" s="416"/>
      <c r="M651" s="416"/>
      <c r="N651" s="417"/>
    </row>
    <row r="652" ht="15.75" customHeight="1">
      <c r="A652" s="401"/>
      <c r="D652" s="704"/>
      <c r="E652" s="708"/>
      <c r="F652" s="708"/>
      <c r="J652" s="308"/>
      <c r="K652" s="416"/>
      <c r="L652" s="416"/>
      <c r="M652" s="416"/>
      <c r="N652" s="417"/>
    </row>
    <row r="653" ht="15.75" customHeight="1">
      <c r="A653" s="401"/>
      <c r="D653" s="704"/>
      <c r="E653" s="708"/>
      <c r="F653" s="708"/>
      <c r="J653" s="308"/>
      <c r="K653" s="416"/>
      <c r="L653" s="416"/>
      <c r="M653" s="416"/>
      <c r="N653" s="417"/>
    </row>
    <row r="654" ht="15.75" customHeight="1">
      <c r="A654" s="401"/>
      <c r="D654" s="704"/>
      <c r="E654" s="708"/>
      <c r="F654" s="708"/>
      <c r="J654" s="308"/>
      <c r="K654" s="416"/>
      <c r="L654" s="416"/>
      <c r="M654" s="416"/>
      <c r="N654" s="417"/>
    </row>
    <row r="655" ht="15.75" customHeight="1">
      <c r="A655" s="401"/>
      <c r="D655" s="704"/>
      <c r="E655" s="708"/>
      <c r="F655" s="708"/>
      <c r="J655" s="308"/>
      <c r="K655" s="416"/>
      <c r="L655" s="416"/>
      <c r="M655" s="416"/>
      <c r="N655" s="417"/>
    </row>
    <row r="656" ht="15.75" customHeight="1">
      <c r="A656" s="401"/>
      <c r="D656" s="704"/>
      <c r="E656" s="708"/>
      <c r="F656" s="708"/>
      <c r="J656" s="308"/>
      <c r="K656" s="416"/>
      <c r="L656" s="416"/>
      <c r="M656" s="416"/>
      <c r="N656" s="417"/>
    </row>
    <row r="657" ht="15.75" customHeight="1">
      <c r="A657" s="401"/>
      <c r="D657" s="704"/>
      <c r="E657" s="708"/>
      <c r="F657" s="708"/>
      <c r="J657" s="308"/>
      <c r="K657" s="416"/>
      <c r="L657" s="416"/>
      <c r="M657" s="416"/>
      <c r="N657" s="417"/>
    </row>
    <row r="658" ht="15.75" customHeight="1">
      <c r="A658" s="401"/>
      <c r="D658" s="704"/>
      <c r="E658" s="708"/>
      <c r="F658" s="708"/>
      <c r="J658" s="308"/>
      <c r="K658" s="416"/>
      <c r="L658" s="416"/>
      <c r="M658" s="416"/>
      <c r="N658" s="417"/>
    </row>
    <row r="659" ht="15.75" customHeight="1">
      <c r="A659" s="401"/>
      <c r="D659" s="704"/>
      <c r="E659" s="708"/>
      <c r="F659" s="708"/>
      <c r="J659" s="308"/>
      <c r="K659" s="416"/>
      <c r="L659" s="416"/>
      <c r="M659" s="416"/>
      <c r="N659" s="417"/>
    </row>
    <row r="660" ht="15.75" customHeight="1">
      <c r="A660" s="401"/>
      <c r="D660" s="704"/>
      <c r="E660" s="708"/>
      <c r="F660" s="708"/>
      <c r="J660" s="308"/>
      <c r="K660" s="416"/>
      <c r="L660" s="416"/>
      <c r="M660" s="416"/>
      <c r="N660" s="417"/>
    </row>
    <row r="661" ht="15.75" customHeight="1">
      <c r="A661" s="401"/>
      <c r="D661" s="704"/>
      <c r="E661" s="708"/>
      <c r="F661" s="708"/>
      <c r="J661" s="308"/>
      <c r="K661" s="416"/>
      <c r="L661" s="416"/>
      <c r="M661" s="416"/>
      <c r="N661" s="417"/>
    </row>
    <row r="662" ht="15.75" customHeight="1">
      <c r="A662" s="401"/>
      <c r="D662" s="704"/>
      <c r="E662" s="708"/>
      <c r="F662" s="708"/>
      <c r="J662" s="308"/>
      <c r="K662" s="416"/>
      <c r="L662" s="416"/>
      <c r="M662" s="416"/>
      <c r="N662" s="417"/>
    </row>
    <row r="663" ht="15.75" customHeight="1">
      <c r="A663" s="401"/>
      <c r="D663" s="704"/>
      <c r="E663" s="708"/>
      <c r="F663" s="708"/>
      <c r="J663" s="308"/>
      <c r="K663" s="416"/>
      <c r="L663" s="416"/>
      <c r="M663" s="416"/>
      <c r="N663" s="417"/>
    </row>
    <row r="664" ht="15.75" customHeight="1">
      <c r="A664" s="401"/>
      <c r="D664" s="704"/>
      <c r="E664" s="708"/>
      <c r="F664" s="708"/>
      <c r="J664" s="308"/>
      <c r="K664" s="416"/>
      <c r="L664" s="416"/>
      <c r="M664" s="416"/>
      <c r="N664" s="417"/>
    </row>
    <row r="665" ht="15.75" customHeight="1">
      <c r="A665" s="401"/>
      <c r="D665" s="704"/>
      <c r="E665" s="708"/>
      <c r="F665" s="708"/>
      <c r="J665" s="308"/>
      <c r="K665" s="416"/>
      <c r="L665" s="416"/>
      <c r="M665" s="416"/>
      <c r="N665" s="417"/>
    </row>
    <row r="666" ht="15.75" customHeight="1">
      <c r="A666" s="401"/>
      <c r="D666" s="704"/>
      <c r="E666" s="708"/>
      <c r="F666" s="708"/>
      <c r="J666" s="308"/>
      <c r="K666" s="416"/>
      <c r="L666" s="416"/>
      <c r="M666" s="416"/>
      <c r="N666" s="417"/>
    </row>
    <row r="667" ht="15.75" customHeight="1">
      <c r="A667" s="401"/>
      <c r="D667" s="704"/>
      <c r="E667" s="708"/>
      <c r="F667" s="708"/>
      <c r="J667" s="308"/>
      <c r="K667" s="416"/>
      <c r="L667" s="416"/>
      <c r="M667" s="416"/>
      <c r="N667" s="417"/>
    </row>
    <row r="668" ht="15.75" customHeight="1">
      <c r="A668" s="401"/>
      <c r="D668" s="704"/>
      <c r="E668" s="708"/>
      <c r="F668" s="708"/>
      <c r="J668" s="308"/>
      <c r="K668" s="416"/>
      <c r="L668" s="416"/>
      <c r="M668" s="416"/>
      <c r="N668" s="417"/>
    </row>
    <row r="669" ht="15.75" customHeight="1">
      <c r="A669" s="401"/>
      <c r="D669" s="704"/>
      <c r="E669" s="708"/>
      <c r="F669" s="708"/>
      <c r="J669" s="308"/>
      <c r="K669" s="416"/>
      <c r="L669" s="416"/>
      <c r="M669" s="416"/>
      <c r="N669" s="417"/>
    </row>
    <row r="670" ht="15.75" customHeight="1">
      <c r="A670" s="401"/>
      <c r="D670" s="704"/>
      <c r="E670" s="708"/>
      <c r="F670" s="708"/>
      <c r="J670" s="308"/>
      <c r="K670" s="416"/>
      <c r="L670" s="416"/>
      <c r="M670" s="416"/>
      <c r="N670" s="417"/>
    </row>
    <row r="671" ht="15.75" customHeight="1">
      <c r="A671" s="401"/>
      <c r="D671" s="704"/>
      <c r="E671" s="708"/>
      <c r="F671" s="708"/>
      <c r="J671" s="308"/>
      <c r="K671" s="416"/>
      <c r="L671" s="416"/>
      <c r="M671" s="416"/>
      <c r="N671" s="417"/>
    </row>
    <row r="672" ht="15.75" customHeight="1">
      <c r="A672" s="401"/>
      <c r="D672" s="704"/>
      <c r="E672" s="708"/>
      <c r="F672" s="708"/>
      <c r="J672" s="308"/>
      <c r="K672" s="416"/>
      <c r="L672" s="416"/>
      <c r="M672" s="416"/>
      <c r="N672" s="417"/>
    </row>
    <row r="673" ht="15.75" customHeight="1">
      <c r="A673" s="401"/>
      <c r="D673" s="704"/>
      <c r="E673" s="708"/>
      <c r="F673" s="708"/>
      <c r="J673" s="308"/>
      <c r="K673" s="416"/>
      <c r="L673" s="416"/>
      <c r="M673" s="416"/>
      <c r="N673" s="417"/>
    </row>
    <row r="674" ht="15.75" customHeight="1">
      <c r="A674" s="401"/>
      <c r="D674" s="704"/>
      <c r="E674" s="708"/>
      <c r="F674" s="708"/>
      <c r="J674" s="308"/>
      <c r="K674" s="416"/>
      <c r="L674" s="416"/>
      <c r="M674" s="416"/>
      <c r="N674" s="417"/>
    </row>
    <row r="675" ht="15.75" customHeight="1">
      <c r="A675" s="401"/>
      <c r="D675" s="704"/>
      <c r="E675" s="708"/>
      <c r="F675" s="708"/>
      <c r="J675" s="308"/>
      <c r="K675" s="416"/>
      <c r="L675" s="416"/>
      <c r="M675" s="416"/>
      <c r="N675" s="417"/>
    </row>
    <row r="676" ht="15.75" customHeight="1">
      <c r="A676" s="401"/>
      <c r="D676" s="704"/>
      <c r="E676" s="708"/>
      <c r="F676" s="708"/>
      <c r="J676" s="308"/>
      <c r="K676" s="416"/>
      <c r="L676" s="416"/>
      <c r="M676" s="416"/>
      <c r="N676" s="417"/>
    </row>
    <row r="677" ht="15.75" customHeight="1">
      <c r="A677" s="401"/>
      <c r="D677" s="704"/>
      <c r="E677" s="708"/>
      <c r="F677" s="708"/>
      <c r="J677" s="308"/>
      <c r="K677" s="416"/>
      <c r="L677" s="416"/>
      <c r="M677" s="416"/>
      <c r="N677" s="417"/>
    </row>
    <row r="678" ht="15.75" customHeight="1">
      <c r="A678" s="401"/>
      <c r="D678" s="704"/>
      <c r="E678" s="708"/>
      <c r="F678" s="708"/>
      <c r="J678" s="308"/>
      <c r="K678" s="416"/>
      <c r="L678" s="416"/>
      <c r="M678" s="416"/>
      <c r="N678" s="417"/>
    </row>
    <row r="679" ht="15.75" customHeight="1">
      <c r="A679" s="401"/>
      <c r="D679" s="704"/>
      <c r="E679" s="708"/>
      <c r="F679" s="708"/>
      <c r="J679" s="308"/>
      <c r="K679" s="416"/>
      <c r="L679" s="416"/>
      <c r="M679" s="416"/>
      <c r="N679" s="417"/>
    </row>
    <row r="680" ht="15.75" customHeight="1">
      <c r="A680" s="401"/>
      <c r="D680" s="704"/>
      <c r="E680" s="708"/>
      <c r="F680" s="708"/>
      <c r="J680" s="308"/>
      <c r="K680" s="416"/>
      <c r="L680" s="416"/>
      <c r="M680" s="416"/>
      <c r="N680" s="417"/>
    </row>
    <row r="681" ht="15.75" customHeight="1">
      <c r="A681" s="401"/>
      <c r="D681" s="704"/>
      <c r="E681" s="708"/>
      <c r="F681" s="708"/>
      <c r="J681" s="308"/>
      <c r="K681" s="416"/>
      <c r="L681" s="416"/>
      <c r="M681" s="416"/>
      <c r="N681" s="417"/>
    </row>
    <row r="682" ht="15.75" customHeight="1">
      <c r="A682" s="401"/>
      <c r="D682" s="704"/>
      <c r="E682" s="708"/>
      <c r="F682" s="708"/>
      <c r="J682" s="308"/>
      <c r="K682" s="416"/>
      <c r="L682" s="416"/>
      <c r="M682" s="416"/>
      <c r="N682" s="417"/>
    </row>
    <row r="683" ht="15.75" customHeight="1">
      <c r="A683" s="401"/>
      <c r="D683" s="704"/>
      <c r="E683" s="708"/>
      <c r="F683" s="708"/>
      <c r="J683" s="308"/>
      <c r="K683" s="416"/>
      <c r="L683" s="416"/>
      <c r="M683" s="416"/>
      <c r="N683" s="417"/>
    </row>
    <row r="684" ht="15.75" customHeight="1">
      <c r="A684" s="401"/>
      <c r="D684" s="704"/>
      <c r="E684" s="708"/>
      <c r="F684" s="708"/>
      <c r="J684" s="308"/>
      <c r="K684" s="416"/>
      <c r="L684" s="416"/>
      <c r="M684" s="416"/>
      <c r="N684" s="417"/>
    </row>
    <row r="685" ht="15.75" customHeight="1">
      <c r="A685" s="401"/>
      <c r="D685" s="704"/>
      <c r="E685" s="708"/>
      <c r="F685" s="708"/>
      <c r="J685" s="308"/>
      <c r="K685" s="416"/>
      <c r="L685" s="416"/>
      <c r="M685" s="416"/>
      <c r="N685" s="417"/>
    </row>
    <row r="686" ht="15.75" customHeight="1">
      <c r="A686" s="401"/>
      <c r="D686" s="704"/>
      <c r="E686" s="708"/>
      <c r="F686" s="708"/>
      <c r="J686" s="308"/>
      <c r="K686" s="416"/>
      <c r="L686" s="416"/>
      <c r="M686" s="416"/>
      <c r="N686" s="417"/>
    </row>
    <row r="687" ht="15.75" customHeight="1">
      <c r="A687" s="401"/>
      <c r="D687" s="704"/>
      <c r="E687" s="708"/>
      <c r="F687" s="708"/>
      <c r="J687" s="308"/>
      <c r="K687" s="416"/>
      <c r="L687" s="416"/>
      <c r="M687" s="416"/>
      <c r="N687" s="417"/>
    </row>
    <row r="688" ht="15.75" customHeight="1">
      <c r="A688" s="401"/>
      <c r="D688" s="704"/>
      <c r="E688" s="708"/>
      <c r="F688" s="708"/>
      <c r="J688" s="308"/>
      <c r="K688" s="416"/>
      <c r="L688" s="416"/>
      <c r="M688" s="416"/>
      <c r="N688" s="417"/>
    </row>
    <row r="689" ht="15.75" customHeight="1">
      <c r="A689" s="401"/>
      <c r="D689" s="704"/>
      <c r="E689" s="708"/>
      <c r="F689" s="708"/>
      <c r="J689" s="308"/>
      <c r="K689" s="416"/>
      <c r="L689" s="416"/>
      <c r="M689" s="416"/>
      <c r="N689" s="417"/>
    </row>
    <row r="690" ht="15.75" customHeight="1">
      <c r="A690" s="401"/>
      <c r="D690" s="704"/>
      <c r="E690" s="708"/>
      <c r="F690" s="708"/>
      <c r="J690" s="308"/>
      <c r="K690" s="416"/>
      <c r="L690" s="416"/>
      <c r="M690" s="416"/>
      <c r="N690" s="417"/>
    </row>
    <row r="691" ht="15.75" customHeight="1">
      <c r="A691" s="401"/>
      <c r="D691" s="704"/>
      <c r="E691" s="708"/>
      <c r="F691" s="708"/>
      <c r="J691" s="308"/>
      <c r="K691" s="416"/>
      <c r="L691" s="416"/>
      <c r="M691" s="416"/>
      <c r="N691" s="417"/>
    </row>
    <row r="692" ht="15.75" customHeight="1">
      <c r="A692" s="401"/>
      <c r="D692" s="704"/>
      <c r="E692" s="708"/>
      <c r="F692" s="708"/>
      <c r="J692" s="308"/>
      <c r="K692" s="416"/>
      <c r="L692" s="416"/>
      <c r="M692" s="416"/>
      <c r="N692" s="417"/>
    </row>
    <row r="693" ht="15.75" customHeight="1">
      <c r="A693" s="401"/>
      <c r="D693" s="704"/>
      <c r="E693" s="708"/>
      <c r="F693" s="708"/>
      <c r="J693" s="308"/>
      <c r="K693" s="416"/>
      <c r="L693" s="416"/>
      <c r="M693" s="416"/>
      <c r="N693" s="417"/>
    </row>
    <row r="694" ht="15.75" customHeight="1">
      <c r="A694" s="401"/>
      <c r="D694" s="704"/>
      <c r="E694" s="708"/>
      <c r="F694" s="708"/>
      <c r="J694" s="308"/>
      <c r="K694" s="416"/>
      <c r="L694" s="416"/>
      <c r="M694" s="416"/>
      <c r="N694" s="417"/>
    </row>
    <row r="695" ht="15.75" customHeight="1">
      <c r="A695" s="401"/>
      <c r="D695" s="704"/>
      <c r="E695" s="708"/>
      <c r="F695" s="708"/>
      <c r="J695" s="308"/>
      <c r="K695" s="416"/>
      <c r="L695" s="416"/>
      <c r="M695" s="416"/>
      <c r="N695" s="417"/>
    </row>
    <row r="696" ht="15.75" customHeight="1">
      <c r="A696" s="401"/>
      <c r="D696" s="704"/>
      <c r="E696" s="708"/>
      <c r="F696" s="708"/>
      <c r="J696" s="308"/>
      <c r="K696" s="416"/>
      <c r="L696" s="416"/>
      <c r="M696" s="416"/>
      <c r="N696" s="417"/>
    </row>
    <row r="697" ht="15.75" customHeight="1">
      <c r="A697" s="401"/>
      <c r="D697" s="704"/>
      <c r="E697" s="708"/>
      <c r="F697" s="708"/>
      <c r="J697" s="308"/>
      <c r="K697" s="416"/>
      <c r="L697" s="416"/>
      <c r="M697" s="416"/>
      <c r="N697" s="417"/>
    </row>
    <row r="698" ht="15.75" customHeight="1">
      <c r="A698" s="401"/>
      <c r="D698" s="704"/>
      <c r="E698" s="708"/>
      <c r="F698" s="708"/>
      <c r="J698" s="308"/>
      <c r="K698" s="416"/>
      <c r="L698" s="416"/>
      <c r="M698" s="416"/>
      <c r="N698" s="417"/>
    </row>
    <row r="699" ht="15.75" customHeight="1">
      <c r="A699" s="401"/>
      <c r="D699" s="704"/>
      <c r="E699" s="708"/>
      <c r="F699" s="708"/>
      <c r="J699" s="308"/>
      <c r="K699" s="416"/>
      <c r="L699" s="416"/>
      <c r="M699" s="416"/>
      <c r="N699" s="417"/>
    </row>
    <row r="700" ht="15.75" customHeight="1">
      <c r="A700" s="401"/>
      <c r="D700" s="704"/>
      <c r="E700" s="708"/>
      <c r="F700" s="708"/>
      <c r="J700" s="308"/>
      <c r="K700" s="416"/>
      <c r="L700" s="416"/>
      <c r="M700" s="416"/>
      <c r="N700" s="417"/>
    </row>
    <row r="701" ht="15.75" customHeight="1">
      <c r="A701" s="401"/>
      <c r="D701" s="704"/>
      <c r="E701" s="708"/>
      <c r="F701" s="708"/>
      <c r="J701" s="308"/>
      <c r="K701" s="416"/>
      <c r="L701" s="416"/>
      <c r="M701" s="416"/>
      <c r="N701" s="417"/>
    </row>
    <row r="702" ht="15.75" customHeight="1">
      <c r="A702" s="401"/>
      <c r="D702" s="704"/>
      <c r="E702" s="708"/>
      <c r="F702" s="708"/>
      <c r="J702" s="308"/>
      <c r="K702" s="416"/>
      <c r="L702" s="416"/>
      <c r="M702" s="416"/>
      <c r="N702" s="417"/>
    </row>
    <row r="703" ht="15.75" customHeight="1">
      <c r="A703" s="401"/>
      <c r="D703" s="704"/>
      <c r="E703" s="708"/>
      <c r="F703" s="708"/>
      <c r="J703" s="308"/>
      <c r="K703" s="416"/>
      <c r="L703" s="416"/>
      <c r="M703" s="416"/>
      <c r="N703" s="417"/>
    </row>
    <row r="704" ht="15.75" customHeight="1">
      <c r="A704" s="401"/>
      <c r="D704" s="704"/>
      <c r="E704" s="708"/>
      <c r="F704" s="708"/>
      <c r="J704" s="308"/>
      <c r="K704" s="416"/>
      <c r="L704" s="416"/>
      <c r="M704" s="416"/>
      <c r="N704" s="417"/>
    </row>
    <row r="705" ht="15.75" customHeight="1">
      <c r="A705" s="401"/>
      <c r="D705" s="704"/>
      <c r="E705" s="708"/>
      <c r="F705" s="708"/>
      <c r="J705" s="308"/>
      <c r="K705" s="416"/>
      <c r="L705" s="416"/>
      <c r="M705" s="416"/>
      <c r="N705" s="417"/>
    </row>
    <row r="706" ht="15.75" customHeight="1">
      <c r="A706" s="401"/>
      <c r="D706" s="704"/>
      <c r="E706" s="708"/>
      <c r="F706" s="708"/>
      <c r="J706" s="308"/>
      <c r="K706" s="416"/>
      <c r="L706" s="416"/>
      <c r="M706" s="416"/>
      <c r="N706" s="417"/>
    </row>
    <row r="707" ht="15.75" customHeight="1">
      <c r="A707" s="401"/>
      <c r="D707" s="704"/>
      <c r="E707" s="708"/>
      <c r="F707" s="708"/>
      <c r="J707" s="308"/>
      <c r="K707" s="416"/>
      <c r="L707" s="416"/>
      <c r="M707" s="416"/>
      <c r="N707" s="417"/>
    </row>
    <row r="708" ht="15.75" customHeight="1">
      <c r="A708" s="401"/>
      <c r="D708" s="704"/>
      <c r="E708" s="708"/>
      <c r="F708" s="708"/>
      <c r="J708" s="308"/>
      <c r="K708" s="416"/>
      <c r="L708" s="416"/>
      <c r="M708" s="416"/>
      <c r="N708" s="417"/>
    </row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1:J1"/>
    <mergeCell ref="A87:A101"/>
    <mergeCell ref="J87:J93"/>
    <mergeCell ref="J94:J101"/>
    <mergeCell ref="A102:A115"/>
    <mergeCell ref="A116:A128"/>
    <mergeCell ref="A173:A192"/>
    <mergeCell ref="A193:A206"/>
    <mergeCell ref="A207:A222"/>
    <mergeCell ref="A223:A239"/>
    <mergeCell ref="A240:A256"/>
    <mergeCell ref="A257:A272"/>
    <mergeCell ref="A273:A288"/>
    <mergeCell ref="A289:A307"/>
    <mergeCell ref="A430:A445"/>
    <mergeCell ref="A446:A462"/>
    <mergeCell ref="A463:A481"/>
    <mergeCell ref="A482:A500"/>
    <mergeCell ref="A308:A327"/>
    <mergeCell ref="A328:A344"/>
    <mergeCell ref="A345:A362"/>
    <mergeCell ref="A363:A380"/>
    <mergeCell ref="A381:A399"/>
    <mergeCell ref="A400:A416"/>
    <mergeCell ref="A417:A429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3.0" topLeftCell="A4" activePane="bottomLeft" state="frozen"/>
      <selection activeCell="B5" sqref="B5" pane="bottomLeft"/>
    </sheetView>
  </sheetViews>
  <sheetFormatPr customHeight="1" defaultColWidth="12.63" defaultRowHeight="15.0"/>
  <cols>
    <col customWidth="1" min="1" max="1" width="11.25"/>
    <col customWidth="1" min="2" max="2" width="31.75"/>
    <col customWidth="1" min="3" max="3" width="12.63"/>
    <col customWidth="1" min="4" max="4" width="14.0"/>
    <col customWidth="1" min="5" max="5" width="45.25"/>
    <col customWidth="1" min="6" max="6" width="20.13"/>
    <col customWidth="1" min="7" max="7" width="17.63"/>
    <col customWidth="1" min="8" max="8" width="24.25"/>
    <col customWidth="1" min="9" max="9" width="14.63"/>
    <col customWidth="1" min="10" max="10" width="15.25"/>
    <col customWidth="1" min="11" max="11" width="15.13"/>
  </cols>
  <sheetData>
    <row r="1">
      <c r="A1" s="721" t="s">
        <v>432</v>
      </c>
      <c r="I1" s="416"/>
      <c r="J1" s="416"/>
      <c r="K1" s="416"/>
      <c r="L1" s="416"/>
    </row>
    <row r="2">
      <c r="A2" s="4"/>
      <c r="B2" s="149"/>
      <c r="C2" s="539"/>
      <c r="D2" s="540"/>
      <c r="E2" s="149"/>
      <c r="F2" s="542"/>
      <c r="G2" s="542"/>
      <c r="H2" s="308"/>
      <c r="I2" s="416"/>
      <c r="J2" s="416"/>
      <c r="K2" s="416"/>
      <c r="L2" s="416"/>
    </row>
    <row r="3">
      <c r="A3" s="418" t="s">
        <v>1</v>
      </c>
      <c r="B3" s="12" t="s">
        <v>2</v>
      </c>
      <c r="C3" s="13" t="s">
        <v>3</v>
      </c>
      <c r="D3" s="14" t="s">
        <v>4</v>
      </c>
      <c r="E3" s="12" t="s">
        <v>7</v>
      </c>
      <c r="F3" s="15" t="s">
        <v>8</v>
      </c>
      <c r="G3" s="543" t="s">
        <v>9</v>
      </c>
      <c r="H3" s="722" t="s">
        <v>433</v>
      </c>
      <c r="I3" s="723" t="s">
        <v>11</v>
      </c>
      <c r="J3" s="724" t="s">
        <v>12</v>
      </c>
      <c r="K3" s="725" t="s">
        <v>13</v>
      </c>
      <c r="L3" s="713" t="s">
        <v>14</v>
      </c>
    </row>
    <row r="4">
      <c r="A4" s="22"/>
      <c r="B4" s="550">
        <v>53612.0</v>
      </c>
      <c r="C4" s="544">
        <v>10.0</v>
      </c>
      <c r="D4" s="545"/>
      <c r="E4" s="548" t="s">
        <v>434</v>
      </c>
      <c r="F4" s="549">
        <v>1087.0</v>
      </c>
      <c r="G4" s="53">
        <v>-635.17</v>
      </c>
      <c r="H4" s="31"/>
      <c r="I4" s="423"/>
      <c r="J4" s="424"/>
      <c r="K4" s="424"/>
      <c r="L4" s="424"/>
    </row>
    <row r="5">
      <c r="A5" s="35"/>
      <c r="B5" s="550"/>
      <c r="C5" s="544"/>
      <c r="D5" s="551"/>
      <c r="E5" s="646" t="s">
        <v>435</v>
      </c>
      <c r="F5" s="726"/>
      <c r="G5" s="29">
        <f t="shared" ref="G5:G6" si="1">G4+F4</f>
        <v>451.83</v>
      </c>
      <c r="H5" s="38"/>
      <c r="I5" s="423"/>
      <c r="J5" s="424"/>
      <c r="K5" s="424"/>
      <c r="L5" s="424"/>
    </row>
    <row r="6">
      <c r="A6" s="35"/>
      <c r="B6" s="36"/>
      <c r="C6" s="24"/>
      <c r="D6" s="27"/>
      <c r="E6" s="28"/>
      <c r="F6" s="116">
        <f>F4</f>
        <v>1087</v>
      </c>
      <c r="G6" s="428">
        <f t="shared" si="1"/>
        <v>451.83</v>
      </c>
      <c r="H6" s="39">
        <v>1.0</v>
      </c>
      <c r="I6" s="429">
        <f t="shared" ref="I6:J6" si="2">F6</f>
        <v>1087</v>
      </c>
      <c r="J6" s="430">
        <f t="shared" si="2"/>
        <v>451.83</v>
      </c>
      <c r="K6" s="424"/>
      <c r="L6" s="424"/>
    </row>
    <row r="7">
      <c r="A7" s="35"/>
      <c r="B7" s="36"/>
      <c r="C7" s="24"/>
      <c r="D7" s="27"/>
      <c r="E7" s="28"/>
      <c r="F7" s="29"/>
      <c r="G7" s="45"/>
      <c r="H7" s="38"/>
      <c r="I7" s="423"/>
      <c r="J7" s="424"/>
      <c r="K7" s="424"/>
      <c r="L7" s="424"/>
    </row>
    <row r="8">
      <c r="A8" s="35">
        <v>45809.0</v>
      </c>
      <c r="B8" s="36">
        <v>53171.0</v>
      </c>
      <c r="C8" s="24">
        <v>7.0</v>
      </c>
      <c r="D8" s="27"/>
      <c r="E8" s="28" t="s">
        <v>436</v>
      </c>
      <c r="F8" s="29">
        <v>300.0</v>
      </c>
      <c r="G8" s="53">
        <v>-635.17</v>
      </c>
      <c r="H8" s="31"/>
      <c r="I8" s="423"/>
      <c r="J8" s="424"/>
      <c r="K8" s="424"/>
      <c r="L8" s="424"/>
    </row>
    <row r="9">
      <c r="A9" s="35"/>
      <c r="B9" s="36">
        <v>51617.0</v>
      </c>
      <c r="C9" s="24">
        <v>6.0</v>
      </c>
      <c r="D9" s="27"/>
      <c r="E9" s="28" t="s">
        <v>437</v>
      </c>
      <c r="F9" s="29">
        <v>206.0</v>
      </c>
      <c r="G9" s="53">
        <f t="shared" ref="G9:G12" si="3">G8+F8</f>
        <v>-335.17</v>
      </c>
      <c r="H9" s="38"/>
      <c r="I9" s="423"/>
      <c r="J9" s="424"/>
      <c r="K9" s="424"/>
      <c r="L9" s="424"/>
    </row>
    <row r="10">
      <c r="A10" s="35"/>
      <c r="B10" s="36">
        <v>53230.0</v>
      </c>
      <c r="C10" s="24">
        <v>5.0</v>
      </c>
      <c r="D10" s="27"/>
      <c r="E10" s="28" t="s">
        <v>438</v>
      </c>
      <c r="F10" s="29">
        <v>362.0</v>
      </c>
      <c r="G10" s="53">
        <f t="shared" si="3"/>
        <v>-129.17</v>
      </c>
      <c r="H10" s="39">
        <v>2.0</v>
      </c>
      <c r="I10" s="423"/>
      <c r="J10" s="424"/>
      <c r="K10" s="424"/>
      <c r="L10" s="424"/>
    </row>
    <row r="11">
      <c r="A11" s="35"/>
      <c r="B11" s="36">
        <v>50605.0</v>
      </c>
      <c r="C11" s="24">
        <v>8.0</v>
      </c>
      <c r="D11" s="27"/>
      <c r="E11" s="28" t="s">
        <v>439</v>
      </c>
      <c r="F11" s="29">
        <v>310.0</v>
      </c>
      <c r="G11" s="53">
        <f t="shared" si="3"/>
        <v>232.83</v>
      </c>
      <c r="H11" s="38"/>
      <c r="I11" s="423"/>
      <c r="J11" s="424"/>
      <c r="K11" s="433">
        <f t="shared" ref="K11:L11" si="4">F12</f>
        <v>1178</v>
      </c>
      <c r="L11" s="433">
        <f t="shared" si="4"/>
        <v>542.83</v>
      </c>
    </row>
    <row r="12">
      <c r="A12" s="73"/>
      <c r="B12" s="74"/>
      <c r="C12" s="75"/>
      <c r="D12" s="76"/>
      <c r="E12" s="77"/>
      <c r="F12" s="78">
        <f>SUM(F8:F11)</f>
        <v>1178</v>
      </c>
      <c r="G12" s="727">
        <f t="shared" si="3"/>
        <v>542.83</v>
      </c>
      <c r="H12" s="79"/>
      <c r="I12" s="438"/>
      <c r="J12" s="439"/>
      <c r="K12" s="439"/>
      <c r="L12" s="439"/>
    </row>
    <row r="13">
      <c r="A13" s="83"/>
      <c r="B13" s="84" t="s">
        <v>440</v>
      </c>
      <c r="C13" s="85">
        <v>10.0</v>
      </c>
      <c r="D13" s="86"/>
      <c r="E13" s="87" t="s">
        <v>441</v>
      </c>
      <c r="F13" s="125">
        <v>509.0</v>
      </c>
      <c r="G13" s="447">
        <v>-635.17</v>
      </c>
      <c r="H13" s="89"/>
      <c r="I13" s="423"/>
      <c r="J13" s="424"/>
      <c r="K13" s="424"/>
      <c r="L13" s="424"/>
    </row>
    <row r="14">
      <c r="A14" s="35"/>
      <c r="B14" s="96">
        <v>49449.0</v>
      </c>
      <c r="C14" s="49">
        <v>2.0</v>
      </c>
      <c r="D14" s="55"/>
      <c r="E14" s="56" t="s">
        <v>328</v>
      </c>
      <c r="F14" s="29">
        <v>44.0</v>
      </c>
      <c r="G14" s="108">
        <f t="shared" ref="G14:G17" si="5">G13+F13</f>
        <v>-126.17</v>
      </c>
      <c r="H14" s="38"/>
      <c r="I14" s="423"/>
      <c r="J14" s="424"/>
      <c r="K14" s="424"/>
      <c r="L14" s="424"/>
    </row>
    <row r="15">
      <c r="A15" s="35"/>
      <c r="B15" s="96">
        <v>53527.0</v>
      </c>
      <c r="C15" s="49">
        <v>2.0</v>
      </c>
      <c r="D15" s="55"/>
      <c r="E15" s="56" t="s">
        <v>439</v>
      </c>
      <c r="F15" s="29">
        <v>77.0</v>
      </c>
      <c r="G15" s="108">
        <f t="shared" si="5"/>
        <v>-82.17</v>
      </c>
      <c r="H15" s="38"/>
      <c r="I15" s="423"/>
      <c r="J15" s="424"/>
      <c r="K15" s="424"/>
      <c r="L15" s="424"/>
    </row>
    <row r="16">
      <c r="A16" s="35"/>
      <c r="B16" s="96"/>
      <c r="C16" s="49"/>
      <c r="D16" s="55"/>
      <c r="E16" s="56"/>
      <c r="F16" s="29"/>
      <c r="G16" s="108">
        <f t="shared" si="5"/>
        <v>-5.17</v>
      </c>
      <c r="H16" s="38"/>
      <c r="I16" s="444">
        <f t="shared" ref="I16:J16" si="6">I6+F17</f>
        <v>1717</v>
      </c>
      <c r="J16" s="433">
        <f t="shared" si="6"/>
        <v>446.66</v>
      </c>
      <c r="K16" s="424"/>
      <c r="L16" s="424"/>
    </row>
    <row r="17">
      <c r="A17" s="35"/>
      <c r="B17" s="103"/>
      <c r="C17" s="104"/>
      <c r="D17" s="105"/>
      <c r="E17" s="106"/>
      <c r="F17" s="107">
        <f>SUM(F13:F16)</f>
        <v>630</v>
      </c>
      <c r="G17" s="728">
        <f t="shared" si="5"/>
        <v>-5.17</v>
      </c>
      <c r="H17" s="39">
        <v>1.0</v>
      </c>
      <c r="I17" s="423"/>
      <c r="J17" s="424"/>
      <c r="K17" s="424"/>
      <c r="L17" s="424"/>
    </row>
    <row r="18">
      <c r="A18" s="35">
        <v>45810.0</v>
      </c>
      <c r="B18" s="36"/>
      <c r="C18" s="24"/>
      <c r="D18" s="27"/>
      <c r="E18" s="28"/>
      <c r="F18" s="29"/>
      <c r="G18" s="729"/>
      <c r="H18" s="38"/>
      <c r="I18" s="423"/>
      <c r="J18" s="424"/>
      <c r="K18" s="424"/>
      <c r="L18" s="424"/>
    </row>
    <row r="19">
      <c r="A19" s="35"/>
      <c r="B19" s="36">
        <v>52618.0</v>
      </c>
      <c r="C19" s="24">
        <v>1.0</v>
      </c>
      <c r="D19" s="27"/>
      <c r="E19" s="28" t="s">
        <v>442</v>
      </c>
      <c r="F19" s="29">
        <v>88.0</v>
      </c>
      <c r="G19" s="181">
        <v>-635.17</v>
      </c>
      <c r="H19" s="31"/>
      <c r="I19" s="423"/>
      <c r="J19" s="424"/>
      <c r="K19" s="424"/>
      <c r="L19" s="424"/>
    </row>
    <row r="20">
      <c r="A20" s="35"/>
      <c r="B20" s="36">
        <v>44837.0</v>
      </c>
      <c r="C20" s="24">
        <v>2.0</v>
      </c>
      <c r="D20" s="51"/>
      <c r="E20" s="52" t="s">
        <v>439</v>
      </c>
      <c r="F20" s="29">
        <v>77.0</v>
      </c>
      <c r="G20" s="181">
        <f t="shared" ref="G20:G23" si="7">G19+F19</f>
        <v>-547.17</v>
      </c>
      <c r="H20" s="38"/>
      <c r="I20" s="423"/>
      <c r="J20" s="424"/>
      <c r="K20" s="424"/>
      <c r="L20" s="424"/>
    </row>
    <row r="21" ht="15.75" customHeight="1">
      <c r="A21" s="35"/>
      <c r="B21" s="36">
        <v>50774.0</v>
      </c>
      <c r="C21" s="24">
        <v>2.0</v>
      </c>
      <c r="D21" s="27"/>
      <c r="E21" s="28" t="s">
        <v>439</v>
      </c>
      <c r="F21" s="29">
        <v>77.0</v>
      </c>
      <c r="G21" s="181">
        <f t="shared" si="7"/>
        <v>-470.17</v>
      </c>
      <c r="H21" s="39">
        <v>2.0</v>
      </c>
      <c r="I21" s="423"/>
      <c r="J21" s="424"/>
      <c r="K21" s="424"/>
      <c r="L21" s="424"/>
    </row>
    <row r="22" ht="15.75" customHeight="1">
      <c r="A22" s="35"/>
      <c r="B22" s="36">
        <v>53817.0</v>
      </c>
      <c r="C22" s="24">
        <v>7.0</v>
      </c>
      <c r="D22" s="27"/>
      <c r="E22" s="28" t="s">
        <v>439</v>
      </c>
      <c r="F22" s="29">
        <v>310.0</v>
      </c>
      <c r="G22" s="181">
        <f t="shared" si="7"/>
        <v>-393.17</v>
      </c>
      <c r="H22" s="38"/>
      <c r="I22" s="423"/>
      <c r="J22" s="424"/>
      <c r="K22" s="433">
        <f t="shared" ref="K22:L22" si="8">K11+F23</f>
        <v>1730</v>
      </c>
      <c r="L22" s="433">
        <f t="shared" si="8"/>
        <v>459.66</v>
      </c>
    </row>
    <row r="23" ht="15.75" customHeight="1">
      <c r="A23" s="73"/>
      <c r="B23" s="74"/>
      <c r="C23" s="75"/>
      <c r="D23" s="76"/>
      <c r="E23" s="77"/>
      <c r="F23" s="78">
        <f>SUM(F19:F22)</f>
        <v>552</v>
      </c>
      <c r="G23" s="730">
        <f t="shared" si="7"/>
        <v>-83.17</v>
      </c>
      <c r="H23" s="79"/>
      <c r="I23" s="438"/>
      <c r="J23" s="439"/>
      <c r="K23" s="439"/>
      <c r="L23" s="439"/>
    </row>
    <row r="24" ht="15.75" customHeight="1">
      <c r="A24" s="83"/>
      <c r="B24" s="123" t="s">
        <v>443</v>
      </c>
      <c r="C24" s="124">
        <v>9.0</v>
      </c>
      <c r="D24" s="86"/>
      <c r="E24" s="87" t="s">
        <v>444</v>
      </c>
      <c r="F24" s="125">
        <f>77+77+154</f>
        <v>308</v>
      </c>
      <c r="G24" s="447">
        <v>-635.17</v>
      </c>
      <c r="H24" s="126"/>
      <c r="I24" s="423"/>
      <c r="J24" s="424"/>
      <c r="K24" s="424"/>
      <c r="L24" s="424"/>
    </row>
    <row r="25" ht="15.75" customHeight="1">
      <c r="A25" s="35"/>
      <c r="B25" s="36" t="s">
        <v>445</v>
      </c>
      <c r="C25" s="24">
        <f>2+2+2+2</f>
        <v>8</v>
      </c>
      <c r="D25" s="27"/>
      <c r="E25" s="28" t="s">
        <v>446</v>
      </c>
      <c r="F25" s="29">
        <f>77+77+77+77</f>
        <v>308</v>
      </c>
      <c r="G25" s="108">
        <f t="shared" ref="G25:G28" si="9">G24+F24</f>
        <v>-327.17</v>
      </c>
      <c r="H25" s="39"/>
      <c r="I25" s="423"/>
      <c r="J25" s="424"/>
      <c r="K25" s="424"/>
      <c r="L25" s="424"/>
    </row>
    <row r="26" ht="15.75" customHeight="1">
      <c r="A26" s="35"/>
      <c r="B26" s="36">
        <v>52619.0</v>
      </c>
      <c r="C26" s="24">
        <v>3.0</v>
      </c>
      <c r="D26" s="27"/>
      <c r="E26" s="28" t="s">
        <v>447</v>
      </c>
      <c r="F26" s="29">
        <v>44.0</v>
      </c>
      <c r="G26" s="108">
        <f t="shared" si="9"/>
        <v>-19.17</v>
      </c>
      <c r="H26" s="39"/>
      <c r="I26" s="423"/>
      <c r="J26" s="424"/>
      <c r="K26" s="424"/>
      <c r="L26" s="424"/>
    </row>
    <row r="27" ht="15.75" customHeight="1">
      <c r="A27" s="35"/>
      <c r="B27" s="36">
        <v>53766.0</v>
      </c>
      <c r="C27" s="24">
        <v>2.0</v>
      </c>
      <c r="D27" s="27"/>
      <c r="E27" s="28" t="s">
        <v>439</v>
      </c>
      <c r="F27" s="29">
        <v>77.0</v>
      </c>
      <c r="G27" s="108">
        <f t="shared" si="9"/>
        <v>24.83</v>
      </c>
      <c r="H27" s="39"/>
      <c r="I27" s="423"/>
      <c r="J27" s="424"/>
      <c r="K27" s="424"/>
      <c r="L27" s="424"/>
    </row>
    <row r="28" ht="15.75" customHeight="1">
      <c r="A28" s="35"/>
      <c r="B28" s="36"/>
      <c r="C28" s="24"/>
      <c r="D28" s="27"/>
      <c r="E28" s="28"/>
      <c r="F28" s="116">
        <f>SUM(F24:F27)</f>
        <v>737</v>
      </c>
      <c r="G28" s="443">
        <f t="shared" si="9"/>
        <v>101.83</v>
      </c>
      <c r="H28" s="39">
        <v>1.0</v>
      </c>
      <c r="I28" s="444">
        <f t="shared" ref="I28:J28" si="10">I16+F28</f>
        <v>2454</v>
      </c>
      <c r="J28" s="433">
        <f t="shared" si="10"/>
        <v>548.49</v>
      </c>
      <c r="K28" s="424"/>
      <c r="L28" s="424"/>
    </row>
    <row r="29" ht="15.75" customHeight="1">
      <c r="A29" s="35"/>
      <c r="B29" s="550"/>
      <c r="C29" s="544"/>
      <c r="D29" s="545"/>
      <c r="E29" s="548"/>
      <c r="F29" s="549"/>
      <c r="G29" s="127"/>
      <c r="H29" s="131"/>
      <c r="I29" s="423"/>
      <c r="J29" s="424"/>
      <c r="K29" s="424"/>
      <c r="L29" s="424"/>
    </row>
    <row r="30" ht="15.75" customHeight="1">
      <c r="A30" s="35"/>
      <c r="B30" s="550">
        <v>47864.0</v>
      </c>
      <c r="C30" s="544">
        <v>2.0</v>
      </c>
      <c r="D30" s="545"/>
      <c r="E30" s="548" t="s">
        <v>448</v>
      </c>
      <c r="F30" s="29">
        <v>77.0</v>
      </c>
      <c r="G30" s="181">
        <v>-635.17</v>
      </c>
      <c r="H30" s="114"/>
      <c r="I30" s="423"/>
      <c r="J30" s="424"/>
      <c r="K30" s="424"/>
      <c r="L30" s="424"/>
    </row>
    <row r="31" ht="15.75" customHeight="1">
      <c r="A31" s="35">
        <v>45811.0</v>
      </c>
      <c r="B31" s="550">
        <v>46817.0</v>
      </c>
      <c r="C31" s="544">
        <v>4.0</v>
      </c>
      <c r="D31" s="545"/>
      <c r="E31" s="548" t="s">
        <v>449</v>
      </c>
      <c r="F31" s="29">
        <v>88.0</v>
      </c>
      <c r="G31" s="127">
        <f t="shared" ref="G31:G35" si="11">G30+F30</f>
        <v>-558.17</v>
      </c>
      <c r="H31" s="39"/>
      <c r="I31" s="423"/>
      <c r="J31" s="424"/>
      <c r="K31" s="424"/>
      <c r="L31" s="424"/>
    </row>
    <row r="32" ht="15.75" customHeight="1">
      <c r="A32" s="35"/>
      <c r="B32" s="550">
        <v>53891.0</v>
      </c>
      <c r="C32" s="544">
        <v>2.0</v>
      </c>
      <c r="D32" s="545"/>
      <c r="E32" s="548" t="s">
        <v>439</v>
      </c>
      <c r="F32" s="29">
        <v>77.0</v>
      </c>
      <c r="G32" s="127">
        <f t="shared" si="11"/>
        <v>-470.17</v>
      </c>
      <c r="H32" s="39"/>
      <c r="I32" s="423"/>
      <c r="J32" s="424"/>
      <c r="K32" s="424"/>
      <c r="L32" s="424"/>
    </row>
    <row r="33" ht="15.75" customHeight="1">
      <c r="A33" s="35"/>
      <c r="B33" s="550">
        <v>53187.0</v>
      </c>
      <c r="C33" s="544">
        <v>10.0</v>
      </c>
      <c r="D33" s="545"/>
      <c r="E33" s="548" t="s">
        <v>450</v>
      </c>
      <c r="F33" s="29">
        <v>310.0</v>
      </c>
      <c r="G33" s="127">
        <f t="shared" si="11"/>
        <v>-393.17</v>
      </c>
      <c r="H33" s="39">
        <v>2.0</v>
      </c>
      <c r="I33" s="423"/>
      <c r="J33" s="424"/>
      <c r="K33" s="424"/>
      <c r="L33" s="424"/>
    </row>
    <row r="34" ht="15.75" customHeight="1">
      <c r="A34" s="35"/>
      <c r="B34" s="550">
        <v>53448.0</v>
      </c>
      <c r="C34" s="544">
        <v>4.0</v>
      </c>
      <c r="D34" s="545"/>
      <c r="E34" s="548" t="s">
        <v>449</v>
      </c>
      <c r="F34" s="29">
        <v>88.0</v>
      </c>
      <c r="G34" s="127">
        <f t="shared" si="11"/>
        <v>-83.17</v>
      </c>
      <c r="H34" s="39"/>
      <c r="I34" s="423"/>
      <c r="J34" s="424"/>
      <c r="K34" s="424"/>
      <c r="L34" s="424"/>
    </row>
    <row r="35" ht="15.75" customHeight="1">
      <c r="A35" s="73"/>
      <c r="B35" s="133"/>
      <c r="C35" s="134"/>
      <c r="D35" s="135"/>
      <c r="E35" s="136"/>
      <c r="F35" s="137">
        <f>SUM(F30:F34)</f>
        <v>640</v>
      </c>
      <c r="G35" s="731">
        <f t="shared" si="11"/>
        <v>4.83</v>
      </c>
      <c r="H35" s="79"/>
      <c r="I35" s="438"/>
      <c r="J35" s="439"/>
      <c r="K35" s="732">
        <f t="shared" ref="K35:L35" si="12">K22+F35</f>
        <v>2370</v>
      </c>
      <c r="L35" s="732">
        <f t="shared" si="12"/>
        <v>464.49</v>
      </c>
    </row>
    <row r="36" ht="15.75" customHeight="1">
      <c r="A36" s="83"/>
      <c r="B36" s="123"/>
      <c r="C36" s="124"/>
      <c r="D36" s="86"/>
      <c r="E36" s="87"/>
      <c r="F36" s="125"/>
      <c r="G36" s="30"/>
      <c r="H36" s="89"/>
      <c r="I36" s="448"/>
      <c r="J36" s="449"/>
      <c r="K36" s="449"/>
      <c r="L36" s="449"/>
      <c r="M36" s="224"/>
      <c r="N36" s="224"/>
      <c r="O36" s="224"/>
      <c r="P36" s="224"/>
      <c r="Q36" s="224"/>
      <c r="R36" s="224"/>
      <c r="S36" s="224"/>
      <c r="T36" s="224"/>
      <c r="U36" s="224"/>
      <c r="V36" s="224"/>
      <c r="W36" s="224"/>
      <c r="X36" s="224"/>
      <c r="Y36" s="224"/>
      <c r="Z36" s="224"/>
      <c r="AA36" s="224"/>
    </row>
    <row r="37" ht="15.75" customHeight="1">
      <c r="A37" s="35"/>
      <c r="B37" s="36" t="s">
        <v>451</v>
      </c>
      <c r="C37" s="24">
        <v>10.0</v>
      </c>
      <c r="D37" s="27"/>
      <c r="E37" s="28" t="s">
        <v>452</v>
      </c>
      <c r="F37" s="29">
        <v>793.0</v>
      </c>
      <c r="G37" s="181">
        <v>-635.17</v>
      </c>
      <c r="H37" s="31"/>
      <c r="I37" s="423"/>
      <c r="J37" s="424"/>
      <c r="K37" s="424"/>
      <c r="L37" s="424"/>
    </row>
    <row r="38" ht="15.75" customHeight="1">
      <c r="A38" s="35"/>
      <c r="B38" s="550"/>
      <c r="C38" s="544"/>
      <c r="D38" s="545"/>
      <c r="E38" s="548"/>
      <c r="F38" s="549"/>
      <c r="G38" s="181">
        <f t="shared" ref="G38:G39" si="13">G37+F37</f>
        <v>157.83</v>
      </c>
      <c r="H38" s="38"/>
      <c r="I38" s="423"/>
      <c r="J38" s="424"/>
      <c r="K38" s="424"/>
      <c r="L38" s="424"/>
    </row>
    <row r="39" ht="15.75" customHeight="1">
      <c r="A39" s="35"/>
      <c r="B39" s="563"/>
      <c r="C39" s="564"/>
      <c r="D39" s="565"/>
      <c r="E39" s="566"/>
      <c r="F39" s="567">
        <f>SUM(F37:F38)</f>
        <v>793</v>
      </c>
      <c r="G39" s="376">
        <f t="shared" si="13"/>
        <v>157.83</v>
      </c>
      <c r="H39" s="39">
        <v>1.0</v>
      </c>
      <c r="I39" s="452">
        <f t="shared" ref="I39:J39" si="14">I28+F39</f>
        <v>3247</v>
      </c>
      <c r="J39" s="453">
        <f t="shared" si="14"/>
        <v>706.32</v>
      </c>
      <c r="K39" s="424"/>
      <c r="L39" s="424"/>
    </row>
    <row r="40" ht="15.75" customHeight="1">
      <c r="A40" s="35"/>
      <c r="B40" s="550"/>
      <c r="C40" s="544"/>
      <c r="D40" s="545"/>
      <c r="E40" s="548"/>
      <c r="F40" s="549"/>
      <c r="G40" s="181"/>
      <c r="H40" s="154"/>
      <c r="I40" s="423"/>
      <c r="J40" s="424"/>
      <c r="K40" s="424"/>
      <c r="L40" s="424"/>
    </row>
    <row r="41" ht="15.75" customHeight="1">
      <c r="A41" s="35">
        <v>45812.0</v>
      </c>
      <c r="B41" s="550">
        <v>53695.0</v>
      </c>
      <c r="C41" s="544">
        <v>5.0</v>
      </c>
      <c r="D41" s="545"/>
      <c r="E41" s="548" t="s">
        <v>448</v>
      </c>
      <c r="F41" s="549">
        <v>154.0</v>
      </c>
      <c r="G41" s="181">
        <v>-635.17</v>
      </c>
      <c r="H41" s="39"/>
      <c r="I41" s="423"/>
      <c r="J41" s="424"/>
      <c r="K41" s="424"/>
      <c r="L41" s="424"/>
    </row>
    <row r="42" ht="15.75" customHeight="1">
      <c r="A42" s="35"/>
      <c r="B42" s="36">
        <v>47974.0</v>
      </c>
      <c r="C42" s="24">
        <v>5.0</v>
      </c>
      <c r="D42" s="27"/>
      <c r="E42" s="28" t="s">
        <v>449</v>
      </c>
      <c r="F42" s="29">
        <v>88.0</v>
      </c>
      <c r="G42" s="108">
        <f t="shared" ref="G42:G45" si="15">G41+F41</f>
        <v>-481.17</v>
      </c>
      <c r="H42" s="39">
        <v>2.0</v>
      </c>
      <c r="I42" s="454"/>
      <c r="J42" s="455"/>
      <c r="K42" s="424"/>
      <c r="L42" s="424"/>
    </row>
    <row r="43" ht="15.75" customHeight="1">
      <c r="A43" s="35"/>
      <c r="B43" s="36">
        <v>47439.0</v>
      </c>
      <c r="C43" s="24">
        <v>2.0</v>
      </c>
      <c r="D43" s="27"/>
      <c r="E43" s="28" t="s">
        <v>439</v>
      </c>
      <c r="F43" s="29">
        <v>77.0</v>
      </c>
      <c r="G43" s="108">
        <f t="shared" si="15"/>
        <v>-393.17</v>
      </c>
      <c r="H43" s="39"/>
      <c r="I43" s="423"/>
      <c r="J43" s="424"/>
      <c r="K43" s="424"/>
      <c r="L43" s="424"/>
    </row>
    <row r="44" ht="15.75" customHeight="1">
      <c r="A44" s="35"/>
      <c r="B44" s="550">
        <v>53737.0</v>
      </c>
      <c r="C44" s="544">
        <v>4.0</v>
      </c>
      <c r="D44" s="545"/>
      <c r="E44" s="548" t="s">
        <v>278</v>
      </c>
      <c r="F44" s="549">
        <v>362.0</v>
      </c>
      <c r="G44" s="108">
        <f t="shared" si="15"/>
        <v>-316.17</v>
      </c>
      <c r="H44" s="39"/>
      <c r="I44" s="423"/>
      <c r="J44" s="424"/>
      <c r="K44" s="424"/>
      <c r="L44" s="424"/>
    </row>
    <row r="45" ht="15.75" customHeight="1">
      <c r="A45" s="73"/>
      <c r="B45" s="569"/>
      <c r="C45" s="570"/>
      <c r="D45" s="571"/>
      <c r="E45" s="572"/>
      <c r="F45" s="573">
        <f>SUM(F41:F44)</f>
        <v>681</v>
      </c>
      <c r="G45" s="733">
        <f t="shared" si="15"/>
        <v>45.83</v>
      </c>
      <c r="H45" s="79"/>
      <c r="I45" s="438"/>
      <c r="J45" s="439"/>
      <c r="K45" s="732">
        <f t="shared" ref="K45:L45" si="16">K35+F45</f>
        <v>3051</v>
      </c>
      <c r="L45" s="732">
        <f t="shared" si="16"/>
        <v>510.32</v>
      </c>
    </row>
    <row r="46" ht="15.75" customHeight="1">
      <c r="A46" s="83"/>
      <c r="B46" s="574">
        <v>48139.0</v>
      </c>
      <c r="C46" s="575">
        <v>4.0</v>
      </c>
      <c r="D46" s="576"/>
      <c r="E46" s="588" t="s">
        <v>278</v>
      </c>
      <c r="F46" s="578">
        <v>362.0</v>
      </c>
      <c r="G46" s="30">
        <v>-635.17</v>
      </c>
      <c r="H46" s="89"/>
      <c r="I46" s="423"/>
      <c r="J46" s="424"/>
      <c r="K46" s="424"/>
      <c r="L46" s="424"/>
    </row>
    <row r="47" ht="15.75" customHeight="1">
      <c r="A47" s="35"/>
      <c r="B47" s="579" t="s">
        <v>453</v>
      </c>
      <c r="C47" s="544">
        <v>4.0</v>
      </c>
      <c r="D47" s="545"/>
      <c r="E47" s="548" t="s">
        <v>449</v>
      </c>
      <c r="F47" s="549">
        <v>88.0</v>
      </c>
      <c r="G47" s="202">
        <f t="shared" ref="G47:G50" si="17">G46+F46</f>
        <v>-273.17</v>
      </c>
      <c r="H47" s="38"/>
      <c r="I47" s="423"/>
      <c r="J47" s="424"/>
      <c r="K47" s="424"/>
      <c r="L47" s="424"/>
    </row>
    <row r="48" ht="15.75" customHeight="1">
      <c r="A48" s="35"/>
      <c r="B48" s="579">
        <v>50956.0</v>
      </c>
      <c r="C48" s="544">
        <v>4.0</v>
      </c>
      <c r="D48" s="545"/>
      <c r="E48" s="548" t="s">
        <v>448</v>
      </c>
      <c r="F48" s="549">
        <v>154.0</v>
      </c>
      <c r="G48" s="202">
        <f t="shared" si="17"/>
        <v>-185.17</v>
      </c>
      <c r="H48" s="39">
        <v>1.0</v>
      </c>
      <c r="I48" s="423"/>
      <c r="J48" s="424"/>
      <c r="K48" s="424"/>
      <c r="L48" s="424"/>
    </row>
    <row r="49" ht="15.75" customHeight="1">
      <c r="A49" s="35"/>
      <c r="B49" s="579" t="s">
        <v>454</v>
      </c>
      <c r="C49" s="544">
        <v>11.0</v>
      </c>
      <c r="D49" s="545"/>
      <c r="E49" s="548" t="s">
        <v>446</v>
      </c>
      <c r="F49" s="549">
        <v>310.0</v>
      </c>
      <c r="G49" s="202">
        <f t="shared" si="17"/>
        <v>-31.17</v>
      </c>
      <c r="H49" s="38"/>
      <c r="I49" s="423"/>
      <c r="J49" s="424"/>
      <c r="K49" s="424"/>
      <c r="L49" s="424"/>
    </row>
    <row r="50" ht="15.75" customHeight="1">
      <c r="A50" s="35"/>
      <c r="B50" s="579"/>
      <c r="C50" s="544"/>
      <c r="D50" s="545"/>
      <c r="E50" s="548"/>
      <c r="F50" s="580">
        <f>SUM(F46:F49)</f>
        <v>914</v>
      </c>
      <c r="G50" s="203">
        <f t="shared" si="17"/>
        <v>278.83</v>
      </c>
      <c r="H50" s="38"/>
      <c r="I50" s="444">
        <f t="shared" ref="I50:J50" si="18">I39+F50</f>
        <v>4161</v>
      </c>
      <c r="J50" s="433">
        <f t="shared" si="18"/>
        <v>985.15</v>
      </c>
      <c r="K50" s="424"/>
      <c r="L50" s="424"/>
    </row>
    <row r="51" ht="15.75" customHeight="1">
      <c r="A51" s="35"/>
      <c r="B51" s="566"/>
      <c r="C51" s="564"/>
      <c r="D51" s="565"/>
      <c r="E51" s="566"/>
      <c r="F51" s="567"/>
      <c r="G51" s="202"/>
      <c r="H51" s="154"/>
      <c r="I51" s="423"/>
      <c r="J51" s="424"/>
      <c r="K51" s="424"/>
      <c r="L51" s="424"/>
    </row>
    <row r="52" ht="15.75" customHeight="1">
      <c r="A52" s="35">
        <v>45813.0</v>
      </c>
      <c r="B52" s="166">
        <v>53176.0</v>
      </c>
      <c r="C52" s="544">
        <v>12.0</v>
      </c>
      <c r="D52" s="545"/>
      <c r="E52" s="548" t="s">
        <v>450</v>
      </c>
      <c r="F52" s="549">
        <v>310.0</v>
      </c>
      <c r="G52" s="53">
        <v>-635.17</v>
      </c>
      <c r="H52" s="114"/>
      <c r="I52" s="423"/>
      <c r="J52" s="424"/>
      <c r="K52" s="424"/>
      <c r="L52" s="424"/>
    </row>
    <row r="53" ht="15.75" customHeight="1">
      <c r="A53" s="35"/>
      <c r="B53" s="548">
        <v>53767.0</v>
      </c>
      <c r="C53" s="544">
        <v>2.0</v>
      </c>
      <c r="D53" s="545"/>
      <c r="E53" s="548" t="s">
        <v>439</v>
      </c>
      <c r="F53" s="549">
        <v>77.0</v>
      </c>
      <c r="G53" s="53">
        <f t="shared" ref="G53:G56" si="19">G52+F52</f>
        <v>-325.17</v>
      </c>
      <c r="H53" s="39"/>
      <c r="I53" s="423"/>
      <c r="J53" s="424"/>
      <c r="K53" s="424"/>
      <c r="L53" s="424"/>
    </row>
    <row r="54" ht="15.75" customHeight="1">
      <c r="A54" s="35"/>
      <c r="B54" s="548">
        <v>53043.0</v>
      </c>
      <c r="C54" s="544">
        <v>1.0</v>
      </c>
      <c r="D54" s="545"/>
      <c r="E54" s="548" t="s">
        <v>40</v>
      </c>
      <c r="F54" s="549">
        <v>103.0</v>
      </c>
      <c r="G54" s="53">
        <f t="shared" si="19"/>
        <v>-248.17</v>
      </c>
      <c r="H54" s="39"/>
      <c r="I54" s="423"/>
      <c r="J54" s="424"/>
      <c r="K54" s="424"/>
      <c r="L54" s="424"/>
    </row>
    <row r="55" ht="15.75" customHeight="1">
      <c r="A55" s="35"/>
      <c r="B55" s="548">
        <v>54266.0</v>
      </c>
      <c r="C55" s="544">
        <v>5.0</v>
      </c>
      <c r="D55" s="545"/>
      <c r="E55" s="548" t="s">
        <v>455</v>
      </c>
      <c r="F55" s="549">
        <v>367.0</v>
      </c>
      <c r="G55" s="53">
        <f t="shared" si="19"/>
        <v>-145.17</v>
      </c>
      <c r="H55" s="39">
        <v>2.0</v>
      </c>
      <c r="I55" s="423"/>
      <c r="J55" s="424"/>
      <c r="K55" s="424"/>
      <c r="L55" s="424"/>
    </row>
    <row r="56" ht="15.75" customHeight="1">
      <c r="A56" s="35"/>
      <c r="B56" s="548"/>
      <c r="C56" s="544"/>
      <c r="D56" s="545"/>
      <c r="E56" s="548"/>
      <c r="F56" s="580">
        <f>SUM(F52:F55)</f>
        <v>857</v>
      </c>
      <c r="G56" s="160">
        <f t="shared" si="19"/>
        <v>221.83</v>
      </c>
      <c r="H56" s="39"/>
      <c r="I56" s="423"/>
      <c r="J56" s="424"/>
      <c r="K56" s="433">
        <f t="shared" ref="K56:L56" si="20">K45+F56</f>
        <v>3908</v>
      </c>
      <c r="L56" s="433">
        <f t="shared" si="20"/>
        <v>732.15</v>
      </c>
    </row>
    <row r="57" ht="15.75" customHeight="1">
      <c r="A57" s="35"/>
      <c r="B57" s="548"/>
      <c r="C57" s="544"/>
      <c r="D57" s="545"/>
      <c r="E57" s="548"/>
      <c r="F57" s="580"/>
      <c r="G57" s="53"/>
      <c r="H57" s="39"/>
      <c r="I57" s="423"/>
      <c r="J57" s="424"/>
      <c r="K57" s="424"/>
      <c r="L57" s="424"/>
    </row>
    <row r="58" ht="15.75" customHeight="1">
      <c r="A58" s="73"/>
      <c r="B58" s="572"/>
      <c r="C58" s="582"/>
      <c r="D58" s="583"/>
      <c r="E58" s="585"/>
      <c r="F58" s="586"/>
      <c r="G58" s="165"/>
      <c r="H58" s="79"/>
      <c r="I58" s="438"/>
      <c r="J58" s="439"/>
      <c r="K58" s="439"/>
      <c r="L58" s="439"/>
    </row>
    <row r="59" ht="15.75" customHeight="1">
      <c r="A59" s="83"/>
      <c r="B59" s="574">
        <v>52520.0</v>
      </c>
      <c r="C59" s="575">
        <v>4.0</v>
      </c>
      <c r="D59" s="576"/>
      <c r="E59" s="588" t="s">
        <v>450</v>
      </c>
      <c r="F59" s="578">
        <v>310.0</v>
      </c>
      <c r="G59" s="447">
        <v>-635.17</v>
      </c>
      <c r="H59" s="456"/>
      <c r="I59" s="423"/>
      <c r="J59" s="424"/>
      <c r="K59" s="424"/>
      <c r="L59" s="424"/>
    </row>
    <row r="60" ht="15.75" customHeight="1">
      <c r="A60" s="35"/>
      <c r="B60" s="579">
        <v>46817.0</v>
      </c>
      <c r="C60" s="544">
        <v>4.0</v>
      </c>
      <c r="D60" s="545"/>
      <c r="E60" s="548" t="s">
        <v>327</v>
      </c>
      <c r="F60" s="549">
        <v>88.0</v>
      </c>
      <c r="G60" s="172">
        <f t="shared" ref="G60:G63" si="21">G59+F59</f>
        <v>-325.17</v>
      </c>
      <c r="H60" s="169"/>
      <c r="I60" s="423"/>
      <c r="J60" s="424"/>
      <c r="K60" s="424"/>
      <c r="L60" s="424"/>
    </row>
    <row r="61" ht="15.75" customHeight="1">
      <c r="A61" s="35"/>
      <c r="B61" s="579">
        <v>53001.0</v>
      </c>
      <c r="C61" s="544">
        <v>8.0</v>
      </c>
      <c r="D61" s="545"/>
      <c r="E61" s="548" t="s">
        <v>328</v>
      </c>
      <c r="F61" s="549">
        <v>300.0</v>
      </c>
      <c r="G61" s="172">
        <f t="shared" si="21"/>
        <v>-237.17</v>
      </c>
      <c r="H61" s="169"/>
      <c r="I61" s="423"/>
      <c r="J61" s="424"/>
      <c r="K61" s="424"/>
      <c r="L61" s="424"/>
    </row>
    <row r="62" ht="15.75" customHeight="1">
      <c r="A62" s="35"/>
      <c r="B62" s="579">
        <v>52136.0</v>
      </c>
      <c r="C62" s="544">
        <v>2.0</v>
      </c>
      <c r="D62" s="545"/>
      <c r="E62" s="548" t="s">
        <v>456</v>
      </c>
      <c r="F62" s="549">
        <v>63.0</v>
      </c>
      <c r="G62" s="172">
        <f t="shared" si="21"/>
        <v>62.83</v>
      </c>
      <c r="H62" s="170">
        <v>1.0</v>
      </c>
      <c r="I62" s="423"/>
      <c r="J62" s="424"/>
      <c r="K62" s="424"/>
      <c r="L62" s="424"/>
    </row>
    <row r="63" ht="15.75" customHeight="1">
      <c r="A63" s="35">
        <v>45814.0</v>
      </c>
      <c r="B63" s="579"/>
      <c r="C63" s="544"/>
      <c r="D63" s="545"/>
      <c r="E63" s="548"/>
      <c r="F63" s="580">
        <f>SUM(F59:F62)</f>
        <v>761</v>
      </c>
      <c r="G63" s="194">
        <f t="shared" si="21"/>
        <v>125.83</v>
      </c>
      <c r="H63" s="169"/>
      <c r="I63" s="444">
        <f t="shared" ref="I63:J63" si="22">I50+F63</f>
        <v>4922</v>
      </c>
      <c r="J63" s="433">
        <f t="shared" si="22"/>
        <v>1110.98</v>
      </c>
      <c r="K63" s="424"/>
      <c r="L63" s="424"/>
    </row>
    <row r="64" ht="15.75" customHeight="1">
      <c r="A64" s="35"/>
      <c r="B64" s="566"/>
      <c r="C64" s="564"/>
      <c r="D64" s="565"/>
      <c r="E64" s="566"/>
      <c r="F64" s="567"/>
      <c r="G64" s="172"/>
      <c r="H64" s="169"/>
      <c r="I64" s="423"/>
      <c r="J64" s="424"/>
      <c r="K64" s="424"/>
      <c r="L64" s="424"/>
    </row>
    <row r="65" ht="15.75" customHeight="1">
      <c r="A65" s="35"/>
      <c r="B65" s="566"/>
      <c r="C65" s="564"/>
      <c r="D65" s="565"/>
      <c r="E65" s="566"/>
      <c r="F65" s="594"/>
      <c r="G65" s="172"/>
      <c r="H65" s="595"/>
      <c r="I65" s="423"/>
      <c r="J65" s="424"/>
      <c r="K65" s="424"/>
      <c r="L65" s="424"/>
    </row>
    <row r="66" ht="15.75" customHeight="1">
      <c r="A66" s="35"/>
      <c r="B66" s="548">
        <v>54266.0</v>
      </c>
      <c r="C66" s="544">
        <v>5.0</v>
      </c>
      <c r="D66" s="27"/>
      <c r="E66" s="28" t="s">
        <v>457</v>
      </c>
      <c r="F66" s="549">
        <v>1381.0</v>
      </c>
      <c r="G66" s="181">
        <v>-635.17</v>
      </c>
      <c r="H66" s="38"/>
      <c r="I66" s="454"/>
      <c r="J66" s="455"/>
      <c r="K66" s="424"/>
      <c r="L66" s="424"/>
    </row>
    <row r="67" ht="15.75" customHeight="1">
      <c r="A67" s="35"/>
      <c r="B67" s="548"/>
      <c r="C67" s="544"/>
      <c r="D67" s="551"/>
      <c r="E67" s="646" t="s">
        <v>458</v>
      </c>
      <c r="F67" s="726"/>
      <c r="G67" s="181">
        <f t="shared" ref="G67:G68" si="23">G66+F66</f>
        <v>745.83</v>
      </c>
      <c r="H67" s="39">
        <v>2.0</v>
      </c>
      <c r="I67" s="423"/>
      <c r="J67" s="424"/>
      <c r="K67" s="424"/>
      <c r="L67" s="424"/>
    </row>
    <row r="68" ht="15.75" customHeight="1">
      <c r="A68" s="35"/>
      <c r="B68" s="600"/>
      <c r="C68" s="544"/>
      <c r="D68" s="545"/>
      <c r="E68" s="548"/>
      <c r="F68" s="580">
        <f>SUM(F66:F67)</f>
        <v>1381</v>
      </c>
      <c r="G68" s="376">
        <f t="shared" si="23"/>
        <v>745.83</v>
      </c>
      <c r="H68" s="38"/>
      <c r="I68" s="423"/>
      <c r="J68" s="424"/>
      <c r="K68" s="433">
        <f t="shared" ref="K68:L68" si="24">K56+F68</f>
        <v>5289</v>
      </c>
      <c r="L68" s="433">
        <f t="shared" si="24"/>
        <v>1477.98</v>
      </c>
    </row>
    <row r="69" ht="15.75" customHeight="1">
      <c r="A69" s="73"/>
      <c r="B69" s="572"/>
      <c r="C69" s="570"/>
      <c r="D69" s="571"/>
      <c r="E69" s="572"/>
      <c r="F69" s="573"/>
      <c r="G69" s="462"/>
      <c r="H69" s="79"/>
      <c r="I69" s="438"/>
      <c r="J69" s="439"/>
      <c r="K69" s="439"/>
      <c r="L69" s="439"/>
    </row>
    <row r="70" ht="15.75" customHeight="1">
      <c r="A70" s="83">
        <v>45815.0</v>
      </c>
      <c r="B70" s="588">
        <v>54266.0</v>
      </c>
      <c r="C70" s="575">
        <v>5.0</v>
      </c>
      <c r="D70" s="576"/>
      <c r="E70" s="588" t="s">
        <v>345</v>
      </c>
      <c r="F70" s="578">
        <v>367.0</v>
      </c>
      <c r="G70" s="447">
        <v>-635.17</v>
      </c>
      <c r="H70" s="187">
        <v>1.0</v>
      </c>
      <c r="I70" s="423"/>
      <c r="J70" s="424"/>
      <c r="K70" s="424"/>
      <c r="L70" s="424"/>
    </row>
    <row r="71" ht="15.75" customHeight="1">
      <c r="A71" s="188"/>
      <c r="B71" s="548">
        <v>51784.0</v>
      </c>
      <c r="C71" s="544">
        <v>6.0</v>
      </c>
      <c r="D71" s="545"/>
      <c r="E71" s="548" t="s">
        <v>327</v>
      </c>
      <c r="F71" s="549">
        <v>88.0</v>
      </c>
      <c r="G71" s="172">
        <f t="shared" ref="G71:G74" si="25">G70+F70</f>
        <v>-268.17</v>
      </c>
      <c r="H71" s="601"/>
      <c r="I71" s="423"/>
      <c r="J71" s="424"/>
      <c r="K71" s="424"/>
      <c r="L71" s="424"/>
    </row>
    <row r="72" ht="15.75" customHeight="1">
      <c r="A72" s="188"/>
      <c r="B72" s="548">
        <v>51675.0</v>
      </c>
      <c r="C72" s="24">
        <v>4.0</v>
      </c>
      <c r="D72" s="27"/>
      <c r="E72" s="28" t="s">
        <v>446</v>
      </c>
      <c r="F72" s="29">
        <v>154.0</v>
      </c>
      <c r="G72" s="172">
        <f t="shared" si="25"/>
        <v>-180.17</v>
      </c>
      <c r="H72" s="601"/>
      <c r="I72" s="423"/>
      <c r="J72" s="424"/>
      <c r="K72" s="424"/>
      <c r="L72" s="424"/>
    </row>
    <row r="73" ht="15.75" customHeight="1">
      <c r="A73" s="188"/>
      <c r="B73" s="548">
        <v>53187.0</v>
      </c>
      <c r="C73" s="544">
        <v>10.0</v>
      </c>
      <c r="D73" s="545"/>
      <c r="E73" s="548" t="s">
        <v>439</v>
      </c>
      <c r="F73" s="549">
        <v>310.0</v>
      </c>
      <c r="G73" s="172">
        <f t="shared" si="25"/>
        <v>-26.17</v>
      </c>
      <c r="H73" s="601"/>
      <c r="I73" s="423"/>
      <c r="J73" s="424"/>
      <c r="K73" s="424"/>
      <c r="L73" s="424"/>
    </row>
    <row r="74" ht="15.75" customHeight="1">
      <c r="A74" s="188"/>
      <c r="B74" s="548"/>
      <c r="C74" s="564"/>
      <c r="D74" s="565"/>
      <c r="E74" s="566"/>
      <c r="F74" s="567">
        <f>SUM(F70:F73)</f>
        <v>919</v>
      </c>
      <c r="G74" s="194">
        <f t="shared" si="25"/>
        <v>283.83</v>
      </c>
      <c r="H74" s="601"/>
      <c r="I74" s="444">
        <f t="shared" ref="I74:J74" si="26">I63+F74</f>
        <v>5841</v>
      </c>
      <c r="J74" s="433">
        <f t="shared" si="26"/>
        <v>1394.81</v>
      </c>
      <c r="K74" s="424"/>
      <c r="L74" s="424"/>
    </row>
    <row r="75" ht="15.75" customHeight="1">
      <c r="A75" s="188"/>
      <c r="B75" s="548"/>
      <c r="C75" s="564"/>
      <c r="D75" s="565"/>
      <c r="E75" s="566"/>
      <c r="F75" s="594"/>
      <c r="G75" s="172"/>
      <c r="H75" s="601"/>
      <c r="I75" s="423"/>
      <c r="J75" s="424"/>
      <c r="K75" s="424"/>
      <c r="L75" s="424"/>
    </row>
    <row r="76" ht="15.75" customHeight="1">
      <c r="A76" s="188"/>
      <c r="B76" s="602"/>
      <c r="C76" s="564"/>
      <c r="D76" s="565"/>
      <c r="E76" s="566"/>
      <c r="F76" s="594"/>
      <c r="G76" s="172"/>
      <c r="H76" s="603"/>
      <c r="I76" s="423"/>
      <c r="J76" s="424"/>
      <c r="K76" s="424"/>
      <c r="L76" s="424"/>
    </row>
    <row r="77" ht="15.75" customHeight="1">
      <c r="A77" s="188"/>
      <c r="B77" s="166">
        <v>48061.0</v>
      </c>
      <c r="C77" s="544">
        <v>8.0</v>
      </c>
      <c r="D77" s="545"/>
      <c r="E77" s="548" t="s">
        <v>439</v>
      </c>
      <c r="F77" s="549">
        <v>310.0</v>
      </c>
      <c r="G77" s="53">
        <v>-635.17</v>
      </c>
      <c r="H77" s="39">
        <v>2.0</v>
      </c>
      <c r="I77" s="423"/>
      <c r="J77" s="424"/>
      <c r="K77" s="424"/>
      <c r="L77" s="424"/>
    </row>
    <row r="78" ht="15.75" customHeight="1">
      <c r="A78" s="188"/>
      <c r="B78" s="548">
        <v>53230.0</v>
      </c>
      <c r="C78" s="544">
        <v>5.0</v>
      </c>
      <c r="D78" s="545"/>
      <c r="E78" s="548" t="s">
        <v>278</v>
      </c>
      <c r="F78" s="604">
        <v>399.0</v>
      </c>
      <c r="G78" s="202">
        <f t="shared" ref="G78:G81" si="27">G77+F77</f>
        <v>-325.17</v>
      </c>
      <c r="H78" s="601"/>
      <c r="I78" s="423"/>
      <c r="J78" s="424"/>
      <c r="K78" s="424"/>
      <c r="L78" s="424"/>
    </row>
    <row r="79" ht="15.75" customHeight="1">
      <c r="A79" s="188"/>
      <c r="B79" s="548">
        <v>53813.0</v>
      </c>
      <c r="C79" s="544">
        <v>1.0</v>
      </c>
      <c r="D79" s="545"/>
      <c r="E79" s="548" t="s">
        <v>311</v>
      </c>
      <c r="F79" s="605">
        <v>63.0</v>
      </c>
      <c r="G79" s="202">
        <f t="shared" si="27"/>
        <v>73.83</v>
      </c>
      <c r="H79" s="601"/>
      <c r="I79" s="423"/>
      <c r="J79" s="424"/>
      <c r="K79" s="424"/>
      <c r="L79" s="424"/>
    </row>
    <row r="80" ht="15.75" customHeight="1">
      <c r="A80" s="188"/>
      <c r="B80" s="548">
        <v>52257.0</v>
      </c>
      <c r="C80" s="544">
        <v>7.0</v>
      </c>
      <c r="D80" s="545"/>
      <c r="E80" s="548" t="s">
        <v>459</v>
      </c>
      <c r="F80" s="549">
        <v>310.0</v>
      </c>
      <c r="G80" s="202">
        <f t="shared" si="27"/>
        <v>136.83</v>
      </c>
      <c r="H80" s="601"/>
      <c r="I80" s="423"/>
      <c r="J80" s="424"/>
      <c r="K80" s="424"/>
      <c r="L80" s="424"/>
    </row>
    <row r="81" ht="15.75" customHeight="1">
      <c r="A81" s="188"/>
      <c r="B81" s="548"/>
      <c r="C81" s="544"/>
      <c r="D81" s="545"/>
      <c r="E81" s="548"/>
      <c r="F81" s="580">
        <f>SUM(F77:F80)</f>
        <v>1082</v>
      </c>
      <c r="G81" s="203">
        <f t="shared" si="27"/>
        <v>446.83</v>
      </c>
      <c r="H81" s="601"/>
      <c r="I81" s="423"/>
      <c r="J81" s="424"/>
      <c r="K81" s="433">
        <f t="shared" ref="K81:L81" si="28">K68+F81</f>
        <v>6371</v>
      </c>
      <c r="L81" s="433">
        <f t="shared" si="28"/>
        <v>1924.81</v>
      </c>
    </row>
    <row r="82" ht="15.75" customHeight="1">
      <c r="A82" s="188"/>
      <c r="B82" s="548"/>
      <c r="C82" s="564"/>
      <c r="D82" s="565"/>
      <c r="E82" s="566"/>
      <c r="F82" s="567"/>
      <c r="G82" s="202"/>
      <c r="H82" s="601"/>
      <c r="I82" s="423"/>
      <c r="J82" s="424"/>
      <c r="K82" s="424"/>
      <c r="L82" s="424"/>
    </row>
    <row r="83" ht="15.75" customHeight="1">
      <c r="A83" s="188"/>
      <c r="B83" s="548"/>
      <c r="C83" s="564"/>
      <c r="D83" s="565"/>
      <c r="E83" s="566"/>
      <c r="F83" s="567"/>
      <c r="G83" s="202"/>
      <c r="H83" s="601"/>
      <c r="I83" s="423"/>
      <c r="J83" s="424"/>
      <c r="K83" s="424"/>
      <c r="L83" s="424"/>
    </row>
    <row r="84" ht="15.75" customHeight="1">
      <c r="A84" s="205"/>
      <c r="B84" s="136"/>
      <c r="C84" s="134"/>
      <c r="D84" s="135"/>
      <c r="E84" s="136"/>
      <c r="F84" s="252"/>
      <c r="G84" s="165"/>
      <c r="H84" s="607"/>
      <c r="I84" s="438"/>
      <c r="J84" s="439"/>
      <c r="K84" s="439"/>
      <c r="L84" s="439"/>
    </row>
    <row r="85" ht="15.75" customHeight="1">
      <c r="A85" s="734"/>
      <c r="B85" s="588" t="s">
        <v>445</v>
      </c>
      <c r="C85" s="575">
        <v>8.0</v>
      </c>
      <c r="D85" s="576"/>
      <c r="E85" s="588" t="s">
        <v>448</v>
      </c>
      <c r="F85" s="578">
        <v>308.0</v>
      </c>
      <c r="G85" s="30">
        <v>-635.17</v>
      </c>
      <c r="H85" s="89"/>
      <c r="I85" s="423"/>
      <c r="J85" s="424"/>
      <c r="K85" s="424"/>
      <c r="L85" s="424"/>
    </row>
    <row r="86" ht="15.75" customHeight="1">
      <c r="A86" s="272"/>
      <c r="B86" s="548">
        <v>53582.0</v>
      </c>
      <c r="C86" s="544">
        <v>2.0</v>
      </c>
      <c r="D86" s="545"/>
      <c r="E86" s="548" t="s">
        <v>448</v>
      </c>
      <c r="F86" s="549">
        <v>77.0</v>
      </c>
      <c r="G86" s="202">
        <f t="shared" ref="G86:G90" si="29">G85+F85</f>
        <v>-327.17</v>
      </c>
      <c r="H86" s="38"/>
      <c r="I86" s="423"/>
      <c r="J86" s="424"/>
      <c r="K86" s="424"/>
      <c r="L86" s="424"/>
    </row>
    <row r="87" ht="15.75" customHeight="1">
      <c r="A87" s="272"/>
      <c r="B87" s="548">
        <v>52227.0</v>
      </c>
      <c r="C87" s="544">
        <v>2.0</v>
      </c>
      <c r="D87" s="545"/>
      <c r="E87" s="548" t="s">
        <v>444</v>
      </c>
      <c r="F87" s="549">
        <v>77.0</v>
      </c>
      <c r="G87" s="202">
        <f t="shared" si="29"/>
        <v>-250.17</v>
      </c>
      <c r="H87" s="39">
        <v>1.0</v>
      </c>
      <c r="I87" s="423"/>
      <c r="J87" s="424"/>
      <c r="K87" s="424"/>
      <c r="L87" s="424"/>
    </row>
    <row r="88" ht="15.75" customHeight="1">
      <c r="A88" s="272"/>
      <c r="B88" s="548">
        <v>47289.0</v>
      </c>
      <c r="C88" s="544">
        <v>2.0</v>
      </c>
      <c r="D88" s="545"/>
      <c r="E88" s="548" t="s">
        <v>439</v>
      </c>
      <c r="F88" s="549">
        <v>77.0</v>
      </c>
      <c r="G88" s="202">
        <f t="shared" si="29"/>
        <v>-173.17</v>
      </c>
      <c r="H88" s="38"/>
      <c r="I88" s="423"/>
      <c r="J88" s="424"/>
      <c r="K88" s="424"/>
      <c r="L88" s="424"/>
    </row>
    <row r="89" ht="15.75" customHeight="1">
      <c r="A89" s="272"/>
      <c r="B89" s="548">
        <v>53176.0</v>
      </c>
      <c r="C89" s="544">
        <v>12.0</v>
      </c>
      <c r="D89" s="545"/>
      <c r="E89" s="548" t="s">
        <v>439</v>
      </c>
      <c r="F89" s="549">
        <v>310.0</v>
      </c>
      <c r="G89" s="202">
        <f t="shared" si="29"/>
        <v>-96.17</v>
      </c>
      <c r="H89" s="38"/>
      <c r="I89" s="423"/>
      <c r="J89" s="424"/>
      <c r="K89" s="424"/>
      <c r="L89" s="424"/>
    </row>
    <row r="90" ht="15.75" customHeight="1">
      <c r="A90" s="272"/>
      <c r="B90" s="566"/>
      <c r="C90" s="564"/>
      <c r="D90" s="565"/>
      <c r="E90" s="566"/>
      <c r="F90" s="567">
        <f>SUM(F85:F89)</f>
        <v>849</v>
      </c>
      <c r="G90" s="203">
        <f t="shared" si="29"/>
        <v>213.83</v>
      </c>
      <c r="H90" s="38"/>
      <c r="I90" s="444">
        <f t="shared" ref="I90:J90" si="30">I74+F90</f>
        <v>6690</v>
      </c>
      <c r="J90" s="433">
        <f t="shared" si="30"/>
        <v>1608.64</v>
      </c>
      <c r="K90" s="424"/>
      <c r="L90" s="424"/>
    </row>
    <row r="91" ht="15.75" customHeight="1">
      <c r="A91" s="735">
        <v>45816.0</v>
      </c>
      <c r="B91" s="566"/>
      <c r="C91" s="564"/>
      <c r="D91" s="565"/>
      <c r="E91" s="566"/>
      <c r="F91" s="594"/>
      <c r="G91" s="202"/>
      <c r="H91" s="38"/>
      <c r="I91" s="423"/>
      <c r="J91" s="424"/>
      <c r="K91" s="424"/>
      <c r="L91" s="424"/>
    </row>
    <row r="92" ht="15.75" customHeight="1">
      <c r="A92" s="272"/>
      <c r="B92" s="199" t="s">
        <v>460</v>
      </c>
      <c r="C92" s="319">
        <v>2.0</v>
      </c>
      <c r="D92" s="320"/>
      <c r="E92" s="199" t="s">
        <v>437</v>
      </c>
      <c r="F92" s="262">
        <v>0.0</v>
      </c>
      <c r="G92" s="736">
        <f>-635.17+135.44</f>
        <v>-499.73</v>
      </c>
      <c r="H92" s="737" t="s">
        <v>461</v>
      </c>
      <c r="I92" s="454"/>
      <c r="J92" s="455"/>
      <c r="K92" s="424"/>
      <c r="L92" s="424"/>
    </row>
    <row r="93" ht="15.75" customHeight="1">
      <c r="A93" s="272"/>
      <c r="B93" s="548">
        <v>47974.0</v>
      </c>
      <c r="C93" s="544">
        <v>5.0</v>
      </c>
      <c r="D93" s="545"/>
      <c r="E93" s="548" t="s">
        <v>448</v>
      </c>
      <c r="F93" s="549">
        <v>154.0</v>
      </c>
      <c r="G93" s="172">
        <f t="shared" ref="G93:G98" si="31">G92+F92</f>
        <v>-499.73</v>
      </c>
      <c r="H93" s="38"/>
      <c r="I93" s="423"/>
      <c r="J93" s="424"/>
      <c r="K93" s="424"/>
      <c r="L93" s="424"/>
    </row>
    <row r="94" ht="15.75" customHeight="1">
      <c r="A94" s="272"/>
      <c r="B94" s="548">
        <v>52792.0</v>
      </c>
      <c r="C94" s="544">
        <v>2.0</v>
      </c>
      <c r="D94" s="545"/>
      <c r="E94" s="548" t="s">
        <v>439</v>
      </c>
      <c r="F94" s="549">
        <v>77.0</v>
      </c>
      <c r="G94" s="172">
        <f t="shared" si="31"/>
        <v>-345.73</v>
      </c>
      <c r="H94" s="39">
        <v>2.0</v>
      </c>
      <c r="I94" s="423"/>
      <c r="J94" s="424"/>
      <c r="K94" s="424"/>
      <c r="L94" s="424"/>
    </row>
    <row r="95" ht="15.75" customHeight="1">
      <c r="A95" s="272"/>
      <c r="B95" s="548" t="s">
        <v>454</v>
      </c>
      <c r="C95" s="544">
        <v>11.0</v>
      </c>
      <c r="D95" s="545"/>
      <c r="E95" s="548" t="s">
        <v>448</v>
      </c>
      <c r="F95" s="549">
        <v>310.0</v>
      </c>
      <c r="G95" s="172">
        <f t="shared" si="31"/>
        <v>-268.73</v>
      </c>
      <c r="H95" s="38"/>
      <c r="I95" s="423"/>
      <c r="J95" s="424"/>
      <c r="K95" s="424"/>
      <c r="L95" s="424"/>
    </row>
    <row r="96" ht="15.75" customHeight="1">
      <c r="A96" s="272"/>
      <c r="B96" s="548" t="s">
        <v>462</v>
      </c>
      <c r="C96" s="544">
        <v>9.0</v>
      </c>
      <c r="D96" s="545"/>
      <c r="E96" s="548" t="s">
        <v>463</v>
      </c>
      <c r="F96" s="549">
        <v>310.0</v>
      </c>
      <c r="G96" s="172">
        <f t="shared" si="31"/>
        <v>41.27</v>
      </c>
      <c r="H96" s="38"/>
      <c r="I96" s="423"/>
      <c r="J96" s="424"/>
      <c r="K96" s="424"/>
      <c r="L96" s="424"/>
    </row>
    <row r="97" ht="15.75" customHeight="1">
      <c r="A97" s="272"/>
      <c r="B97" s="548">
        <v>53219.0</v>
      </c>
      <c r="C97" s="544">
        <v>2.0</v>
      </c>
      <c r="D97" s="545"/>
      <c r="E97" s="548" t="s">
        <v>464</v>
      </c>
      <c r="F97" s="549">
        <v>63.0</v>
      </c>
      <c r="G97" s="172">
        <f t="shared" si="31"/>
        <v>351.27</v>
      </c>
      <c r="H97" s="38"/>
      <c r="I97" s="423"/>
      <c r="J97" s="424"/>
      <c r="K97" s="424"/>
      <c r="L97" s="424"/>
    </row>
    <row r="98" ht="15.75" customHeight="1">
      <c r="A98" s="479"/>
      <c r="B98" s="572"/>
      <c r="C98" s="582"/>
      <c r="D98" s="583"/>
      <c r="E98" s="585"/>
      <c r="F98" s="586">
        <f>SUM(F93:F97)</f>
        <v>914</v>
      </c>
      <c r="G98" s="738">
        <f t="shared" si="31"/>
        <v>414.27</v>
      </c>
      <c r="H98" s="257"/>
      <c r="I98" s="438"/>
      <c r="J98" s="439"/>
      <c r="K98" s="732">
        <f t="shared" ref="K98:L98" si="32">K81+F98</f>
        <v>7285</v>
      </c>
      <c r="L98" s="732">
        <f t="shared" si="32"/>
        <v>2339.08</v>
      </c>
    </row>
    <row r="99" ht="15.75" customHeight="1">
      <c r="A99" s="309">
        <v>45817.0</v>
      </c>
      <c r="B99" s="334">
        <v>51955.0</v>
      </c>
      <c r="C99" s="575">
        <v>3.0</v>
      </c>
      <c r="D99" s="576"/>
      <c r="E99" s="588" t="s">
        <v>278</v>
      </c>
      <c r="F99" s="578">
        <v>103.0</v>
      </c>
      <c r="G99" s="30">
        <v>-635.17</v>
      </c>
      <c r="H99" s="89"/>
      <c r="I99" s="423"/>
      <c r="J99" s="424"/>
      <c r="K99" s="424"/>
      <c r="L99" s="424"/>
    </row>
    <row r="100" ht="15.75" customHeight="1">
      <c r="A100" s="188"/>
      <c r="B100" s="166">
        <v>53001.0</v>
      </c>
      <c r="C100" s="544">
        <v>8.0</v>
      </c>
      <c r="D100" s="545"/>
      <c r="E100" s="548" t="s">
        <v>327</v>
      </c>
      <c r="F100" s="549">
        <v>300.0</v>
      </c>
      <c r="G100" s="53">
        <f t="shared" ref="G100:G104" si="33">G99+F99</f>
        <v>-532.17</v>
      </c>
      <c r="H100" s="38"/>
      <c r="I100" s="423"/>
      <c r="J100" s="424"/>
      <c r="K100" s="424"/>
      <c r="L100" s="424"/>
    </row>
    <row r="101" ht="15.75" customHeight="1">
      <c r="A101" s="188"/>
      <c r="B101" s="166">
        <v>54656.0</v>
      </c>
      <c r="C101" s="544">
        <v>8.0</v>
      </c>
      <c r="D101" s="545"/>
      <c r="E101" s="548" t="s">
        <v>450</v>
      </c>
      <c r="F101" s="549">
        <v>310.0</v>
      </c>
      <c r="G101" s="53">
        <f t="shared" si="33"/>
        <v>-232.17</v>
      </c>
      <c r="H101" s="39"/>
      <c r="I101" s="423"/>
      <c r="J101" s="424"/>
      <c r="K101" s="424"/>
      <c r="L101" s="424"/>
    </row>
    <row r="102" ht="15.75" customHeight="1">
      <c r="A102" s="188"/>
      <c r="B102" s="166" t="s">
        <v>465</v>
      </c>
      <c r="C102" s="544">
        <v>6.0</v>
      </c>
      <c r="D102" s="545"/>
      <c r="E102" s="548" t="s">
        <v>446</v>
      </c>
      <c r="F102" s="549">
        <v>154.0</v>
      </c>
      <c r="G102" s="53">
        <f t="shared" si="33"/>
        <v>77.83</v>
      </c>
      <c r="H102" s="39">
        <v>1.0</v>
      </c>
      <c r="I102" s="423"/>
      <c r="J102" s="424"/>
      <c r="K102" s="424"/>
      <c r="L102" s="424"/>
    </row>
    <row r="103" ht="15.75" customHeight="1">
      <c r="A103" s="188"/>
      <c r="B103" s="166">
        <v>52544.0</v>
      </c>
      <c r="C103" s="544">
        <v>1.0</v>
      </c>
      <c r="D103" s="545"/>
      <c r="E103" s="548" t="s">
        <v>466</v>
      </c>
      <c r="F103" s="634">
        <v>103.0</v>
      </c>
      <c r="G103" s="53">
        <f t="shared" si="33"/>
        <v>231.83</v>
      </c>
      <c r="H103" s="38"/>
      <c r="I103" s="423"/>
      <c r="J103" s="424"/>
      <c r="K103" s="424"/>
      <c r="L103" s="424"/>
    </row>
    <row r="104" ht="15.75" customHeight="1">
      <c r="A104" s="188"/>
      <c r="B104" s="566"/>
      <c r="C104" s="564"/>
      <c r="D104" s="565"/>
      <c r="E104" s="566"/>
      <c r="F104" s="567">
        <f>SUM(F99:F103)</f>
        <v>970</v>
      </c>
      <c r="G104" s="160">
        <f t="shared" si="33"/>
        <v>334.83</v>
      </c>
      <c r="H104" s="38"/>
      <c r="I104" s="444">
        <f t="shared" ref="I104:J104" si="34">I90+F104</f>
        <v>7660</v>
      </c>
      <c r="J104" s="433">
        <f t="shared" si="34"/>
        <v>1943.47</v>
      </c>
      <c r="K104" s="424"/>
      <c r="L104" s="424"/>
    </row>
    <row r="105" ht="15.75" customHeight="1">
      <c r="A105" s="188"/>
      <c r="B105" s="566"/>
      <c r="C105" s="564"/>
      <c r="D105" s="565"/>
      <c r="E105" s="566"/>
      <c r="F105" s="594"/>
      <c r="G105" s="202"/>
      <c r="H105" s="38"/>
      <c r="I105" s="423"/>
      <c r="J105" s="424"/>
      <c r="K105" s="424"/>
      <c r="L105" s="424"/>
    </row>
    <row r="106" ht="15.75" customHeight="1">
      <c r="A106" s="188"/>
      <c r="B106" s="166">
        <v>53549.0</v>
      </c>
      <c r="C106" s="544">
        <v>2.0</v>
      </c>
      <c r="D106" s="545"/>
      <c r="E106" s="548" t="s">
        <v>467</v>
      </c>
      <c r="F106" s="549">
        <v>103.0</v>
      </c>
      <c r="G106" s="181">
        <v>-635.17</v>
      </c>
      <c r="H106" s="31"/>
      <c r="I106" s="423"/>
      <c r="J106" s="424"/>
      <c r="K106" s="424"/>
      <c r="L106" s="424"/>
    </row>
    <row r="107" ht="15.75" customHeight="1">
      <c r="A107" s="188"/>
      <c r="B107" s="166">
        <v>41753.0</v>
      </c>
      <c r="C107" s="544">
        <v>2.0</v>
      </c>
      <c r="D107" s="545"/>
      <c r="E107" s="548" t="s">
        <v>450</v>
      </c>
      <c r="F107" s="549">
        <v>77.0</v>
      </c>
      <c r="G107" s="172">
        <f t="shared" ref="G107:G111" si="35">G106+F106</f>
        <v>-532.17</v>
      </c>
      <c r="H107" s="38"/>
      <c r="I107" s="423"/>
      <c r="J107" s="424"/>
      <c r="K107" s="424"/>
      <c r="L107" s="424"/>
    </row>
    <row r="108" ht="15.75" customHeight="1">
      <c r="A108" s="188"/>
      <c r="B108" s="166">
        <v>54324.0</v>
      </c>
      <c r="C108" s="544">
        <v>2.0</v>
      </c>
      <c r="D108" s="545"/>
      <c r="E108" s="548" t="s">
        <v>311</v>
      </c>
      <c r="F108" s="549">
        <v>63.0</v>
      </c>
      <c r="G108" s="53">
        <f t="shared" si="35"/>
        <v>-455.17</v>
      </c>
      <c r="H108" s="39"/>
      <c r="I108" s="423"/>
      <c r="J108" s="424"/>
      <c r="K108" s="424"/>
      <c r="L108" s="424"/>
    </row>
    <row r="109" ht="15.75" customHeight="1">
      <c r="A109" s="188"/>
      <c r="B109" s="166">
        <v>54656.0</v>
      </c>
      <c r="C109" s="544">
        <v>8.0</v>
      </c>
      <c r="D109" s="545"/>
      <c r="E109" s="548" t="s">
        <v>450</v>
      </c>
      <c r="F109" s="549">
        <v>310.0</v>
      </c>
      <c r="G109" s="53">
        <f t="shared" si="35"/>
        <v>-392.17</v>
      </c>
      <c r="H109" s="39">
        <v>2.0</v>
      </c>
      <c r="I109" s="423"/>
      <c r="J109" s="424"/>
      <c r="K109" s="424"/>
      <c r="L109" s="424"/>
    </row>
    <row r="110" ht="15.75" customHeight="1">
      <c r="A110" s="188"/>
      <c r="B110" s="342" t="s">
        <v>468</v>
      </c>
      <c r="C110" s="24">
        <v>11.0</v>
      </c>
      <c r="D110" s="27"/>
      <c r="E110" s="28" t="s">
        <v>449</v>
      </c>
      <c r="F110" s="29">
        <v>220.0</v>
      </c>
      <c r="G110" s="53">
        <f t="shared" si="35"/>
        <v>-82.17</v>
      </c>
      <c r="H110" s="739" t="s">
        <v>469</v>
      </c>
      <c r="I110" s="454"/>
      <c r="J110" s="455"/>
      <c r="K110" s="424"/>
      <c r="L110" s="424"/>
    </row>
    <row r="111" ht="15.75" customHeight="1">
      <c r="A111" s="188"/>
      <c r="B111" s="548"/>
      <c r="C111" s="564"/>
      <c r="D111" s="565"/>
      <c r="E111" s="566"/>
      <c r="F111" s="567">
        <f>SUM(F106:F110)</f>
        <v>773</v>
      </c>
      <c r="G111" s="160">
        <f t="shared" si="35"/>
        <v>137.83</v>
      </c>
      <c r="H111" s="38"/>
      <c r="I111" s="423"/>
      <c r="J111" s="424"/>
      <c r="K111" s="433">
        <f t="shared" ref="K111:L111" si="36">K98+F111</f>
        <v>8058</v>
      </c>
      <c r="L111" s="433">
        <f t="shared" si="36"/>
        <v>2476.91</v>
      </c>
    </row>
    <row r="112" ht="15.75" customHeight="1">
      <c r="A112" s="205"/>
      <c r="B112" s="582"/>
      <c r="C112" s="636"/>
      <c r="D112" s="637"/>
      <c r="E112" s="582"/>
      <c r="F112" s="638"/>
      <c r="G112" s="253"/>
      <c r="H112" s="254"/>
      <c r="I112" s="438"/>
      <c r="J112" s="439"/>
      <c r="K112" s="439"/>
      <c r="L112" s="439"/>
    </row>
    <row r="113" ht="15.75" customHeight="1">
      <c r="A113" s="309"/>
      <c r="B113" s="588">
        <v>51420.0</v>
      </c>
      <c r="C113" s="575">
        <v>2.0</v>
      </c>
      <c r="D113" s="576"/>
      <c r="E113" s="588" t="s">
        <v>438</v>
      </c>
      <c r="F113" s="578">
        <v>103.0</v>
      </c>
      <c r="G113" s="30">
        <v>-635.17</v>
      </c>
      <c r="H113" s="89"/>
      <c r="I113" s="423"/>
      <c r="J113" s="424"/>
      <c r="K113" s="424"/>
      <c r="L113" s="424"/>
    </row>
    <row r="114" ht="15.75" customHeight="1">
      <c r="A114" s="272"/>
      <c r="B114" s="548">
        <v>50564.0</v>
      </c>
      <c r="C114" s="544">
        <v>6.0</v>
      </c>
      <c r="D114" s="545"/>
      <c r="E114" s="548" t="s">
        <v>470</v>
      </c>
      <c r="F114" s="549">
        <v>300.0</v>
      </c>
      <c r="G114" s="202">
        <f t="shared" ref="G114:G117" si="37">G113+F113</f>
        <v>-532.17</v>
      </c>
      <c r="H114" s="38"/>
      <c r="I114" s="423"/>
      <c r="J114" s="424"/>
      <c r="K114" s="424"/>
      <c r="L114" s="424"/>
    </row>
    <row r="115" ht="15.75" customHeight="1">
      <c r="A115" s="272"/>
      <c r="B115" s="28">
        <v>47754.0</v>
      </c>
      <c r="C115" s="24">
        <v>9.0</v>
      </c>
      <c r="D115" s="27"/>
      <c r="E115" s="28" t="s">
        <v>471</v>
      </c>
      <c r="F115" s="29">
        <v>225.0</v>
      </c>
      <c r="G115" s="202">
        <f t="shared" si="37"/>
        <v>-232.17</v>
      </c>
      <c r="H115" s="39">
        <v>1.0</v>
      </c>
      <c r="I115" s="454"/>
      <c r="J115" s="455"/>
      <c r="K115" s="424"/>
      <c r="L115" s="424"/>
    </row>
    <row r="116" ht="15.75" customHeight="1">
      <c r="A116" s="272"/>
      <c r="B116" s="36">
        <v>51271.0</v>
      </c>
      <c r="C116" s="24">
        <v>2.0</v>
      </c>
      <c r="D116" s="545"/>
      <c r="E116" s="548" t="s">
        <v>278</v>
      </c>
      <c r="F116" s="549">
        <v>103.0</v>
      </c>
      <c r="G116" s="202">
        <f t="shared" si="37"/>
        <v>-7.17</v>
      </c>
      <c r="H116" s="38"/>
      <c r="I116" s="448"/>
      <c r="J116" s="449"/>
      <c r="K116" s="424"/>
      <c r="L116" s="424"/>
    </row>
    <row r="117" ht="15.75" customHeight="1">
      <c r="A117" s="272"/>
      <c r="B117" s="103"/>
      <c r="C117" s="104"/>
      <c r="D117" s="565"/>
      <c r="E117" s="566"/>
      <c r="F117" s="567">
        <f>SUM(F113:F116)</f>
        <v>731</v>
      </c>
      <c r="G117" s="203">
        <f t="shared" si="37"/>
        <v>95.83</v>
      </c>
      <c r="H117" s="38"/>
      <c r="I117" s="477">
        <f t="shared" ref="I117:J117" si="38">I104+F117</f>
        <v>8391</v>
      </c>
      <c r="J117" s="478">
        <f t="shared" si="38"/>
        <v>2039.3</v>
      </c>
      <c r="K117" s="424"/>
      <c r="L117" s="424"/>
    </row>
    <row r="118" ht="15.75" customHeight="1">
      <c r="A118" s="272">
        <v>45818.0</v>
      </c>
      <c r="B118" s="103"/>
      <c r="C118" s="104"/>
      <c r="D118" s="565"/>
      <c r="E118" s="566"/>
      <c r="F118" s="594"/>
      <c r="G118" s="202"/>
      <c r="H118" s="154"/>
      <c r="I118" s="448"/>
      <c r="J118" s="449"/>
      <c r="K118" s="424"/>
      <c r="L118" s="424"/>
    </row>
    <row r="119" ht="15.75" customHeight="1">
      <c r="A119" s="272"/>
      <c r="B119" s="36">
        <v>47754.0</v>
      </c>
      <c r="C119" s="24">
        <v>9.0</v>
      </c>
      <c r="D119" s="27"/>
      <c r="E119" s="28" t="s">
        <v>471</v>
      </c>
      <c r="F119" s="29">
        <v>225.0</v>
      </c>
      <c r="G119" s="53">
        <v>-635.17</v>
      </c>
      <c r="H119" s="31"/>
      <c r="I119" s="454"/>
      <c r="J119" s="455"/>
      <c r="K119" s="424"/>
      <c r="L119" s="424"/>
    </row>
    <row r="120" ht="15.75" customHeight="1">
      <c r="A120" s="272"/>
      <c r="B120" s="28">
        <v>53652.0</v>
      </c>
      <c r="C120" s="24">
        <v>2.0</v>
      </c>
      <c r="D120" s="545"/>
      <c r="E120" s="548" t="s">
        <v>459</v>
      </c>
      <c r="F120" s="549">
        <v>77.0</v>
      </c>
      <c r="G120" s="202">
        <f t="shared" ref="G120:G123" si="39">G119+F119</f>
        <v>-410.17</v>
      </c>
      <c r="H120" s="39"/>
      <c r="I120" s="423"/>
      <c r="J120" s="424"/>
      <c r="K120" s="424"/>
      <c r="L120" s="424"/>
    </row>
    <row r="121" ht="15.75" customHeight="1">
      <c r="A121" s="272"/>
      <c r="B121" s="548">
        <v>53352.0</v>
      </c>
      <c r="C121" s="544">
        <v>1.0</v>
      </c>
      <c r="D121" s="545"/>
      <c r="E121" s="548" t="s">
        <v>472</v>
      </c>
      <c r="F121" s="549">
        <v>77.0</v>
      </c>
      <c r="G121" s="202">
        <f t="shared" si="39"/>
        <v>-333.17</v>
      </c>
      <c r="H121" s="38"/>
      <c r="I121" s="423"/>
      <c r="J121" s="424"/>
      <c r="K121" s="424"/>
      <c r="L121" s="424"/>
    </row>
    <row r="122" ht="15.75" customHeight="1">
      <c r="A122" s="272"/>
      <c r="B122" s="548">
        <v>54602.0</v>
      </c>
      <c r="C122" s="544">
        <v>4.0</v>
      </c>
      <c r="D122" s="545"/>
      <c r="E122" s="548" t="s">
        <v>438</v>
      </c>
      <c r="F122" s="549">
        <v>362.0</v>
      </c>
      <c r="G122" s="202">
        <f t="shared" si="39"/>
        <v>-256.17</v>
      </c>
      <c r="H122" s="39">
        <v>2.0</v>
      </c>
      <c r="I122" s="423"/>
      <c r="J122" s="424"/>
      <c r="K122" s="424"/>
      <c r="L122" s="424"/>
    </row>
    <row r="123" ht="15.75" customHeight="1">
      <c r="A123" s="272"/>
      <c r="B123" s="548"/>
      <c r="C123" s="544"/>
      <c r="D123" s="545"/>
      <c r="E123" s="548"/>
      <c r="F123" s="580">
        <f>SUM(F119:F122)</f>
        <v>741</v>
      </c>
      <c r="G123" s="203">
        <f t="shared" si="39"/>
        <v>105.83</v>
      </c>
      <c r="H123" s="38"/>
      <c r="I123" s="423"/>
      <c r="J123" s="424"/>
      <c r="K123" s="433">
        <f t="shared" ref="K123:L123" si="40">K111+F123</f>
        <v>8799</v>
      </c>
      <c r="L123" s="433">
        <f t="shared" si="40"/>
        <v>2582.74</v>
      </c>
    </row>
    <row r="124" ht="15.75" customHeight="1">
      <c r="A124" s="479"/>
      <c r="B124" s="572"/>
      <c r="C124" s="570"/>
      <c r="D124" s="583"/>
      <c r="E124" s="585"/>
      <c r="F124" s="586"/>
      <c r="G124" s="252"/>
      <c r="H124" s="257"/>
      <c r="I124" s="438"/>
      <c r="J124" s="439"/>
      <c r="K124" s="439"/>
      <c r="L124" s="439"/>
    </row>
    <row r="125" ht="15.75" customHeight="1">
      <c r="A125" s="734"/>
      <c r="B125" s="87" t="s">
        <v>473</v>
      </c>
      <c r="C125" s="124">
        <v>9.0</v>
      </c>
      <c r="D125" s="86"/>
      <c r="E125" s="87" t="s">
        <v>327</v>
      </c>
      <c r="F125" s="125">
        <f>44*4</f>
        <v>176</v>
      </c>
      <c r="G125" s="30">
        <v>-635.17</v>
      </c>
      <c r="H125" s="89"/>
      <c r="I125" s="423"/>
      <c r="J125" s="424"/>
      <c r="K125" s="424"/>
      <c r="L125" s="424"/>
    </row>
    <row r="126" ht="15.75" customHeight="1">
      <c r="A126" s="740"/>
      <c r="B126" s="544">
        <v>53237.0</v>
      </c>
      <c r="C126" s="544">
        <v>2.0</v>
      </c>
      <c r="D126" s="545"/>
      <c r="E126" s="548" t="s">
        <v>439</v>
      </c>
      <c r="F126" s="549">
        <v>77.0</v>
      </c>
      <c r="G126" s="202">
        <f t="shared" ref="G126:G131" si="41">G125+F125</f>
        <v>-459.17</v>
      </c>
      <c r="H126" s="38"/>
      <c r="I126" s="423"/>
      <c r="J126" s="424"/>
      <c r="K126" s="424"/>
      <c r="L126" s="424"/>
    </row>
    <row r="127" ht="15.75" customHeight="1">
      <c r="A127" s="740"/>
      <c r="B127" s="548">
        <v>51710.0</v>
      </c>
      <c r="C127" s="544">
        <v>2.0</v>
      </c>
      <c r="D127" s="545"/>
      <c r="E127" s="548" t="s">
        <v>474</v>
      </c>
      <c r="F127" s="549">
        <v>77.0</v>
      </c>
      <c r="G127" s="202">
        <f t="shared" si="41"/>
        <v>-382.17</v>
      </c>
      <c r="H127" s="38"/>
      <c r="I127" s="423"/>
      <c r="J127" s="424"/>
      <c r="K127" s="424"/>
      <c r="L127" s="424"/>
    </row>
    <row r="128" ht="15.75" customHeight="1">
      <c r="A128" s="740"/>
      <c r="B128" s="548">
        <v>53914.0</v>
      </c>
      <c r="C128" s="544">
        <v>6.0</v>
      </c>
      <c r="D128" s="545"/>
      <c r="E128" s="548" t="s">
        <v>475</v>
      </c>
      <c r="F128" s="549">
        <v>206.0</v>
      </c>
      <c r="G128" s="202">
        <f t="shared" si="41"/>
        <v>-305.17</v>
      </c>
      <c r="H128" s="39">
        <v>1.0</v>
      </c>
      <c r="I128" s="423"/>
      <c r="J128" s="424"/>
      <c r="K128" s="424"/>
      <c r="L128" s="424"/>
    </row>
    <row r="129" ht="15.75" customHeight="1">
      <c r="A129" s="740"/>
      <c r="B129" s="548">
        <v>52012.0</v>
      </c>
      <c r="C129" s="544">
        <v>2.0</v>
      </c>
      <c r="D129" s="545"/>
      <c r="E129" s="548" t="s">
        <v>439</v>
      </c>
      <c r="F129" s="549">
        <v>77.0</v>
      </c>
      <c r="G129" s="202">
        <f t="shared" si="41"/>
        <v>-99.17</v>
      </c>
      <c r="H129" s="38"/>
      <c r="I129" s="423"/>
      <c r="J129" s="424"/>
      <c r="K129" s="424"/>
      <c r="L129" s="424"/>
    </row>
    <row r="130" ht="15.75" customHeight="1">
      <c r="A130" s="740"/>
      <c r="B130" s="548">
        <v>42806.0</v>
      </c>
      <c r="C130" s="544">
        <v>2.0</v>
      </c>
      <c r="D130" s="545"/>
      <c r="E130" s="548" t="s">
        <v>439</v>
      </c>
      <c r="F130" s="549">
        <v>77.0</v>
      </c>
      <c r="G130" s="202">
        <f t="shared" si="41"/>
        <v>-22.17</v>
      </c>
      <c r="H130" s="38"/>
      <c r="I130" s="423"/>
      <c r="J130" s="424"/>
      <c r="K130" s="424"/>
      <c r="L130" s="424"/>
    </row>
    <row r="131" ht="15.75" customHeight="1">
      <c r="A131" s="740"/>
      <c r="B131" s="566"/>
      <c r="C131" s="564"/>
      <c r="D131" s="565"/>
      <c r="E131" s="566"/>
      <c r="F131" s="567">
        <f>SUM(F125:F130)</f>
        <v>690</v>
      </c>
      <c r="G131" s="203">
        <f t="shared" si="41"/>
        <v>54.83</v>
      </c>
      <c r="H131" s="38"/>
      <c r="I131" s="444">
        <f t="shared" ref="I131:J131" si="42">I117+F131</f>
        <v>9081</v>
      </c>
      <c r="J131" s="433">
        <f t="shared" si="42"/>
        <v>2094.13</v>
      </c>
      <c r="K131" s="424"/>
      <c r="L131" s="424"/>
    </row>
    <row r="132" ht="15.75" customHeight="1">
      <c r="A132" s="483">
        <v>45819.0</v>
      </c>
      <c r="B132" s="548"/>
      <c r="C132" s="544"/>
      <c r="D132" s="565"/>
      <c r="E132" s="566"/>
      <c r="F132" s="594"/>
      <c r="G132" s="202"/>
      <c r="H132" s="154"/>
      <c r="I132" s="423"/>
      <c r="J132" s="424"/>
      <c r="K132" s="424"/>
      <c r="L132" s="424"/>
    </row>
    <row r="133" ht="20.25" customHeight="1">
      <c r="A133" s="272"/>
      <c r="B133" s="159">
        <v>54495.0</v>
      </c>
      <c r="C133" s="49">
        <v>2.0</v>
      </c>
      <c r="D133" s="545"/>
      <c r="E133" s="548" t="s">
        <v>439</v>
      </c>
      <c r="F133" s="261">
        <v>77.0</v>
      </c>
      <c r="G133" s="260">
        <v>-635.17</v>
      </c>
      <c r="H133" s="31"/>
      <c r="I133" s="423"/>
      <c r="J133" s="424"/>
      <c r="K133" s="424"/>
      <c r="L133" s="424"/>
    </row>
    <row r="134" ht="15.75" customHeight="1">
      <c r="A134" s="272"/>
      <c r="B134" s="548">
        <v>46433.0</v>
      </c>
      <c r="C134" s="544">
        <v>2.0</v>
      </c>
      <c r="D134" s="545"/>
      <c r="E134" s="548" t="s">
        <v>439</v>
      </c>
      <c r="F134" s="549">
        <v>77.0</v>
      </c>
      <c r="G134" s="260">
        <f t="shared" ref="G134:G138" si="43">G133+F133</f>
        <v>-558.17</v>
      </c>
      <c r="H134" s="38"/>
      <c r="I134" s="416"/>
      <c r="J134" s="424"/>
      <c r="K134" s="424"/>
      <c r="L134" s="424"/>
    </row>
    <row r="135" ht="15.75" customHeight="1">
      <c r="A135" s="272"/>
      <c r="B135" s="548" t="s">
        <v>476</v>
      </c>
      <c r="C135" s="544">
        <v>8.0</v>
      </c>
      <c r="D135" s="545"/>
      <c r="E135" s="548" t="s">
        <v>446</v>
      </c>
      <c r="F135" s="549">
        <f>77*4</f>
        <v>308</v>
      </c>
      <c r="G135" s="260">
        <f t="shared" si="43"/>
        <v>-481.17</v>
      </c>
      <c r="H135" s="38"/>
      <c r="I135" s="416"/>
      <c r="J135" s="424"/>
      <c r="K135" s="424"/>
      <c r="L135" s="424"/>
    </row>
    <row r="136" ht="15.75" customHeight="1">
      <c r="A136" s="272"/>
      <c r="B136" s="548">
        <v>53590.0</v>
      </c>
      <c r="C136" s="544">
        <v>2.0</v>
      </c>
      <c r="D136" s="545"/>
      <c r="E136" s="548" t="s">
        <v>477</v>
      </c>
      <c r="F136" s="549">
        <v>63.0</v>
      </c>
      <c r="G136" s="260">
        <f t="shared" si="43"/>
        <v>-173.17</v>
      </c>
      <c r="H136" s="38"/>
      <c r="I136" s="484"/>
      <c r="J136" s="485"/>
      <c r="K136" s="424"/>
      <c r="L136" s="424"/>
    </row>
    <row r="137" ht="15.75" customHeight="1">
      <c r="A137" s="272"/>
      <c r="B137" s="544">
        <v>49331.0</v>
      </c>
      <c r="C137" s="544">
        <v>5.0</v>
      </c>
      <c r="D137" s="545"/>
      <c r="E137" s="548" t="s">
        <v>475</v>
      </c>
      <c r="F137" s="549">
        <v>206.0</v>
      </c>
      <c r="G137" s="260">
        <f t="shared" si="43"/>
        <v>-110.17</v>
      </c>
      <c r="H137" s="39">
        <v>2.0</v>
      </c>
      <c r="I137" s="416"/>
      <c r="J137" s="424"/>
      <c r="K137" s="433">
        <f t="shared" ref="K137:L137" si="44">K123+F138</f>
        <v>9530</v>
      </c>
      <c r="L137" s="433">
        <f t="shared" si="44"/>
        <v>2678.57</v>
      </c>
    </row>
    <row r="138" ht="15.75" customHeight="1">
      <c r="A138" s="272"/>
      <c r="B138" s="544"/>
      <c r="C138" s="640"/>
      <c r="D138" s="545"/>
      <c r="E138" s="548"/>
      <c r="F138" s="580">
        <f>SUM(F133:F137)</f>
        <v>731</v>
      </c>
      <c r="G138" s="270">
        <f t="shared" si="43"/>
        <v>95.83</v>
      </c>
      <c r="H138" s="38"/>
      <c r="I138" s="416"/>
      <c r="J138" s="424"/>
      <c r="K138" s="424"/>
      <c r="L138" s="424"/>
    </row>
    <row r="139" ht="15.75" customHeight="1">
      <c r="A139" s="479"/>
      <c r="B139" s="582"/>
      <c r="C139" s="642"/>
      <c r="D139" s="583"/>
      <c r="E139" s="585"/>
      <c r="F139" s="586"/>
      <c r="G139" s="252"/>
      <c r="H139" s="257"/>
      <c r="I139" s="438"/>
      <c r="J139" s="439"/>
      <c r="K139" s="439"/>
      <c r="L139" s="439"/>
    </row>
    <row r="140" ht="15.75" customHeight="1">
      <c r="A140" s="309"/>
      <c r="B140" s="588">
        <v>54630.0</v>
      </c>
      <c r="C140" s="575">
        <v>6.0</v>
      </c>
      <c r="D140" s="576"/>
      <c r="E140" s="588" t="s">
        <v>439</v>
      </c>
      <c r="F140" s="578">
        <v>310.0</v>
      </c>
      <c r="G140" s="30">
        <v>-635.17</v>
      </c>
      <c r="H140" s="89"/>
      <c r="I140" s="423"/>
      <c r="J140" s="424"/>
      <c r="K140" s="424"/>
      <c r="L140" s="424"/>
    </row>
    <row r="141" ht="15.75" customHeight="1">
      <c r="A141" s="272"/>
      <c r="B141" s="548">
        <v>51603.0</v>
      </c>
      <c r="C141" s="544">
        <v>2.0</v>
      </c>
      <c r="D141" s="545"/>
      <c r="E141" s="548" t="s">
        <v>478</v>
      </c>
      <c r="F141" s="549">
        <v>63.0</v>
      </c>
      <c r="G141" s="53">
        <f t="shared" ref="G141:G145" si="45">G140+F140</f>
        <v>-325.17</v>
      </c>
      <c r="H141" s="38"/>
      <c r="I141" s="423"/>
      <c r="J141" s="424"/>
      <c r="K141" s="424"/>
      <c r="L141" s="424"/>
    </row>
    <row r="142" ht="15.75" customHeight="1">
      <c r="A142" s="272"/>
      <c r="B142" s="548">
        <v>50759.0</v>
      </c>
      <c r="C142" s="544">
        <v>6.0</v>
      </c>
      <c r="D142" s="545"/>
      <c r="E142" s="548" t="s">
        <v>446</v>
      </c>
      <c r="F142" s="549">
        <v>154.0</v>
      </c>
      <c r="G142" s="53">
        <f t="shared" si="45"/>
        <v>-262.17</v>
      </c>
      <c r="H142" s="38"/>
      <c r="I142" s="423"/>
      <c r="J142" s="424"/>
      <c r="K142" s="424"/>
      <c r="L142" s="424"/>
    </row>
    <row r="143" ht="15.75" customHeight="1">
      <c r="A143" s="272"/>
      <c r="B143" s="548">
        <v>48491.0</v>
      </c>
      <c r="C143" s="544">
        <v>2.0</v>
      </c>
      <c r="D143" s="545"/>
      <c r="E143" s="548" t="s">
        <v>439</v>
      </c>
      <c r="F143" s="549">
        <v>77.0</v>
      </c>
      <c r="G143" s="53">
        <f t="shared" si="45"/>
        <v>-108.17</v>
      </c>
      <c r="H143" s="39">
        <v>1.0</v>
      </c>
      <c r="I143" s="423"/>
      <c r="J143" s="424"/>
      <c r="K143" s="424"/>
      <c r="L143" s="424"/>
    </row>
    <row r="144" ht="15.75" customHeight="1">
      <c r="A144" s="272"/>
      <c r="B144" s="548">
        <v>54109.0</v>
      </c>
      <c r="C144" s="544">
        <v>6.0</v>
      </c>
      <c r="D144" s="545"/>
      <c r="E144" s="548" t="s">
        <v>439</v>
      </c>
      <c r="F144" s="549">
        <v>310.0</v>
      </c>
      <c r="G144" s="53">
        <f t="shared" si="45"/>
        <v>-31.17</v>
      </c>
      <c r="H144" s="38"/>
      <c r="I144" s="423"/>
      <c r="J144" s="424"/>
      <c r="K144" s="424"/>
      <c r="L144" s="424"/>
    </row>
    <row r="145" ht="15.75" customHeight="1">
      <c r="A145" s="272">
        <v>45820.0</v>
      </c>
      <c r="B145" s="563"/>
      <c r="C145" s="564"/>
      <c r="D145" s="565"/>
      <c r="E145" s="646"/>
      <c r="F145" s="567">
        <f>SUM(F140:F144)</f>
        <v>914</v>
      </c>
      <c r="G145" s="160">
        <f t="shared" si="45"/>
        <v>278.83</v>
      </c>
      <c r="H145" s="38"/>
      <c r="I145" s="444">
        <f t="shared" ref="I145:J145" si="46">I131+F145</f>
        <v>9995</v>
      </c>
      <c r="J145" s="433">
        <f t="shared" si="46"/>
        <v>2372.96</v>
      </c>
      <c r="K145" s="424"/>
      <c r="L145" s="424"/>
    </row>
    <row r="146" ht="15.75" customHeight="1">
      <c r="A146" s="272"/>
      <c r="B146" s="566"/>
      <c r="C146" s="564"/>
      <c r="D146" s="565"/>
      <c r="E146" s="566"/>
      <c r="F146" s="594"/>
      <c r="G146" s="202"/>
      <c r="H146" s="154"/>
      <c r="I146" s="423"/>
      <c r="J146" s="424"/>
      <c r="K146" s="424"/>
      <c r="L146" s="424"/>
    </row>
    <row r="147" ht="15.75" customHeight="1">
      <c r="A147" s="272"/>
      <c r="B147" s="166">
        <v>54224.0</v>
      </c>
      <c r="C147" s="544">
        <v>2.0</v>
      </c>
      <c r="D147" s="545"/>
      <c r="E147" s="548" t="s">
        <v>99</v>
      </c>
      <c r="F147" s="549">
        <v>81.0</v>
      </c>
      <c r="G147" s="53">
        <v>-635.17</v>
      </c>
      <c r="H147" s="31"/>
      <c r="I147" s="423"/>
      <c r="J147" s="424"/>
      <c r="K147" s="424"/>
      <c r="L147" s="424"/>
    </row>
    <row r="148" ht="15.75" customHeight="1">
      <c r="A148" s="272"/>
      <c r="B148" s="548">
        <v>53051.0</v>
      </c>
      <c r="C148" s="544">
        <v>8.0</v>
      </c>
      <c r="D148" s="545"/>
      <c r="E148" s="548" t="s">
        <v>459</v>
      </c>
      <c r="F148" s="549">
        <v>310.0</v>
      </c>
      <c r="G148" s="202">
        <f t="shared" ref="G148:G151" si="47">G147+F147</f>
        <v>-554.17</v>
      </c>
      <c r="H148" s="38"/>
      <c r="I148" s="423"/>
      <c r="J148" s="424"/>
      <c r="K148" s="424"/>
      <c r="L148" s="424"/>
    </row>
    <row r="149" ht="15.75" customHeight="1">
      <c r="A149" s="272"/>
      <c r="B149" s="548">
        <v>53529.0</v>
      </c>
      <c r="C149" s="544">
        <v>2.0</v>
      </c>
      <c r="D149" s="545"/>
      <c r="E149" s="548" t="s">
        <v>448</v>
      </c>
      <c r="F149" s="549">
        <v>77.0</v>
      </c>
      <c r="G149" s="202">
        <f t="shared" si="47"/>
        <v>-244.17</v>
      </c>
      <c r="H149" s="39">
        <v>2.0</v>
      </c>
      <c r="I149" s="423"/>
      <c r="J149" s="424"/>
      <c r="K149" s="424"/>
      <c r="L149" s="424"/>
    </row>
    <row r="150" ht="15.75" customHeight="1">
      <c r="A150" s="272"/>
      <c r="B150" s="548">
        <v>52520.0</v>
      </c>
      <c r="C150" s="544">
        <v>4.0</v>
      </c>
      <c r="D150" s="545"/>
      <c r="E150" s="548" t="s">
        <v>439</v>
      </c>
      <c r="F150" s="549">
        <v>310.0</v>
      </c>
      <c r="G150" s="202">
        <f t="shared" si="47"/>
        <v>-167.17</v>
      </c>
      <c r="H150" s="38"/>
      <c r="I150" s="423"/>
      <c r="J150" s="424"/>
      <c r="K150" s="424"/>
      <c r="L150" s="424"/>
    </row>
    <row r="151" ht="15.75" customHeight="1">
      <c r="A151" s="272"/>
      <c r="B151" s="548"/>
      <c r="C151" s="544"/>
      <c r="D151" s="545"/>
      <c r="E151" s="548"/>
      <c r="F151" s="580">
        <f>SUM(F147:F150)</f>
        <v>778</v>
      </c>
      <c r="G151" s="203">
        <f t="shared" si="47"/>
        <v>142.83</v>
      </c>
      <c r="H151" s="38"/>
      <c r="I151" s="423"/>
      <c r="J151" s="424"/>
      <c r="K151" s="433">
        <f t="shared" ref="K151:L151" si="48">K137+F151</f>
        <v>10308</v>
      </c>
      <c r="L151" s="433">
        <f t="shared" si="48"/>
        <v>2821.4</v>
      </c>
    </row>
    <row r="152" ht="15.75" customHeight="1">
      <c r="A152" s="479"/>
      <c r="B152" s="572"/>
      <c r="C152" s="582"/>
      <c r="D152" s="583"/>
      <c r="E152" s="585"/>
      <c r="F152" s="586"/>
      <c r="G152" s="209"/>
      <c r="H152" s="257"/>
      <c r="I152" s="438"/>
      <c r="J152" s="439"/>
      <c r="K152" s="439"/>
      <c r="L152" s="439"/>
    </row>
    <row r="153" ht="15.75" customHeight="1">
      <c r="A153" s="309">
        <v>45821.0</v>
      </c>
      <c r="B153" s="588">
        <v>54602.0</v>
      </c>
      <c r="C153" s="575">
        <v>4.0</v>
      </c>
      <c r="D153" s="576"/>
      <c r="E153" s="588" t="s">
        <v>278</v>
      </c>
      <c r="F153" s="578">
        <v>362.0</v>
      </c>
      <c r="G153" s="30">
        <v>-635.17</v>
      </c>
      <c r="H153" s="661"/>
      <c r="I153" s="423"/>
      <c r="J153" s="424"/>
      <c r="K153" s="424"/>
      <c r="L153" s="424"/>
    </row>
    <row r="154" ht="15.75" customHeight="1">
      <c r="A154" s="188"/>
      <c r="B154" s="548">
        <v>53703.0</v>
      </c>
      <c r="C154" s="544">
        <v>8.0</v>
      </c>
      <c r="D154" s="545"/>
      <c r="E154" s="548" t="s">
        <v>479</v>
      </c>
      <c r="F154" s="549">
        <v>362.0</v>
      </c>
      <c r="G154" s="53">
        <f t="shared" ref="G154:G156" si="49">G153+F153</f>
        <v>-273.17</v>
      </c>
      <c r="H154" s="662"/>
      <c r="I154" s="423"/>
      <c r="J154" s="424"/>
      <c r="K154" s="424"/>
      <c r="L154" s="424"/>
    </row>
    <row r="155" ht="15.75" customHeight="1">
      <c r="A155" s="188"/>
      <c r="B155" s="548">
        <v>54749.0</v>
      </c>
      <c r="C155" s="544">
        <v>2.0</v>
      </c>
      <c r="D155" s="545"/>
      <c r="E155" s="548" t="s">
        <v>480</v>
      </c>
      <c r="F155" s="549">
        <v>170.0</v>
      </c>
      <c r="G155" s="53">
        <f t="shared" si="49"/>
        <v>88.83</v>
      </c>
      <c r="H155" s="662"/>
      <c r="I155" s="423"/>
      <c r="J155" s="424"/>
      <c r="K155" s="424"/>
      <c r="L155" s="424"/>
    </row>
    <row r="156" ht="15.75" customHeight="1">
      <c r="A156" s="188"/>
      <c r="B156" s="548"/>
      <c r="C156" s="544"/>
      <c r="D156" s="565"/>
      <c r="E156" s="566"/>
      <c r="F156" s="567">
        <f>SUM(F153:F155)</f>
        <v>894</v>
      </c>
      <c r="G156" s="160">
        <f t="shared" si="49"/>
        <v>258.83</v>
      </c>
      <c r="H156" s="663">
        <v>1.0</v>
      </c>
      <c r="I156" s="444">
        <f>I145+F156</f>
        <v>10889</v>
      </c>
      <c r="J156" s="433">
        <f>J145+G156+0.1</f>
        <v>2631.89</v>
      </c>
      <c r="K156" s="424"/>
      <c r="L156" s="424"/>
    </row>
    <row r="157" ht="15.75" customHeight="1">
      <c r="A157" s="188"/>
      <c r="B157" s="548"/>
      <c r="C157" s="544"/>
      <c r="D157" s="565"/>
      <c r="E157" s="566"/>
      <c r="F157" s="594"/>
      <c r="G157" s="202"/>
      <c r="H157" s="662"/>
      <c r="I157" s="423"/>
      <c r="J157" s="424"/>
      <c r="K157" s="424"/>
      <c r="L157" s="424"/>
    </row>
    <row r="158" ht="15.75" customHeight="1">
      <c r="A158" s="188"/>
      <c r="B158" s="548"/>
      <c r="C158" s="544"/>
      <c r="D158" s="565"/>
      <c r="E158" s="566"/>
      <c r="F158" s="594"/>
      <c r="G158" s="202"/>
      <c r="H158" s="662"/>
      <c r="I158" s="423"/>
      <c r="J158" s="424"/>
      <c r="K158" s="424"/>
      <c r="L158" s="424"/>
    </row>
    <row r="159" ht="15.75" customHeight="1">
      <c r="A159" s="188"/>
      <c r="B159" s="566"/>
      <c r="C159" s="564"/>
      <c r="D159" s="565"/>
      <c r="E159" s="566"/>
      <c r="F159" s="594"/>
      <c r="G159" s="202"/>
      <c r="H159" s="662"/>
      <c r="I159" s="423"/>
      <c r="J159" s="424"/>
      <c r="K159" s="424"/>
      <c r="L159" s="424"/>
    </row>
    <row r="160" ht="15.75" customHeight="1">
      <c r="A160" s="188"/>
      <c r="B160" s="566"/>
      <c r="C160" s="564"/>
      <c r="D160" s="565"/>
      <c r="E160" s="566"/>
      <c r="F160" s="594"/>
      <c r="G160" s="202"/>
      <c r="H160" s="662"/>
      <c r="I160" s="423"/>
      <c r="J160" s="424"/>
      <c r="K160" s="424"/>
      <c r="L160" s="424"/>
    </row>
    <row r="161" ht="15.75" customHeight="1">
      <c r="A161" s="188"/>
      <c r="B161" s="548" t="s">
        <v>481</v>
      </c>
      <c r="C161" s="544">
        <v>5.0</v>
      </c>
      <c r="D161" s="545"/>
      <c r="E161" s="548" t="s">
        <v>363</v>
      </c>
      <c r="F161" s="549">
        <f>81*2</f>
        <v>162</v>
      </c>
      <c r="G161" s="53">
        <v>-635.17</v>
      </c>
      <c r="H161" s="664"/>
      <c r="I161" s="423"/>
      <c r="J161" s="424"/>
      <c r="K161" s="424"/>
      <c r="L161" s="424"/>
    </row>
    <row r="162" ht="15.75" customHeight="1">
      <c r="A162" s="188"/>
      <c r="B162" s="200">
        <v>54492.0</v>
      </c>
      <c r="C162" s="24">
        <v>5.0</v>
      </c>
      <c r="D162" s="27"/>
      <c r="E162" s="28" t="s">
        <v>327</v>
      </c>
      <c r="F162" s="29">
        <v>44.0</v>
      </c>
      <c r="G162" s="202">
        <f t="shared" ref="G162:G166" si="50">G161+F161</f>
        <v>-473.17</v>
      </c>
      <c r="H162" s="741" t="s">
        <v>469</v>
      </c>
      <c r="I162" s="423"/>
      <c r="J162" s="424"/>
      <c r="K162" s="424"/>
      <c r="L162" s="424"/>
    </row>
    <row r="163" ht="15.75" customHeight="1">
      <c r="A163" s="188"/>
      <c r="B163" s="200" t="s">
        <v>482</v>
      </c>
      <c r="C163" s="24">
        <v>5.0</v>
      </c>
      <c r="D163" s="27"/>
      <c r="E163" s="28" t="s">
        <v>448</v>
      </c>
      <c r="F163" s="29">
        <f>77*2</f>
        <v>154</v>
      </c>
      <c r="G163" s="202">
        <f t="shared" si="50"/>
        <v>-429.17</v>
      </c>
      <c r="H163" s="38"/>
      <c r="I163" s="423"/>
      <c r="J163" s="424"/>
      <c r="K163" s="424"/>
      <c r="L163" s="424"/>
    </row>
    <row r="164" ht="15.75" customHeight="1">
      <c r="A164" s="188"/>
      <c r="B164" s="548" t="s">
        <v>483</v>
      </c>
      <c r="C164" s="544">
        <v>7.0</v>
      </c>
      <c r="D164" s="545"/>
      <c r="E164" s="548" t="s">
        <v>484</v>
      </c>
      <c r="F164" s="549">
        <f>103+103+63</f>
        <v>269</v>
      </c>
      <c r="G164" s="202">
        <f t="shared" si="50"/>
        <v>-275.17</v>
      </c>
      <c r="H164" s="663">
        <v>2.0</v>
      </c>
      <c r="I164" s="423"/>
      <c r="J164" s="424"/>
      <c r="K164" s="424"/>
      <c r="L164" s="424"/>
    </row>
    <row r="165" ht="15.75" customHeight="1">
      <c r="A165" s="188"/>
      <c r="B165" s="548">
        <v>52974.0</v>
      </c>
      <c r="C165" s="544">
        <v>2.0</v>
      </c>
      <c r="D165" s="545"/>
      <c r="E165" s="548" t="s">
        <v>159</v>
      </c>
      <c r="F165" s="549">
        <v>40.0</v>
      </c>
      <c r="G165" s="202">
        <f t="shared" si="50"/>
        <v>-6.17</v>
      </c>
      <c r="H165" s="662"/>
      <c r="I165" s="423"/>
      <c r="J165" s="424"/>
      <c r="K165" s="424"/>
      <c r="L165" s="424"/>
    </row>
    <row r="166" ht="15.75" customHeight="1">
      <c r="A166" s="188"/>
      <c r="B166" s="548"/>
      <c r="C166" s="544"/>
      <c r="D166" s="545"/>
      <c r="E166" s="548"/>
      <c r="F166" s="580">
        <f>SUM(F161:F165)</f>
        <v>669</v>
      </c>
      <c r="G166" s="203">
        <f t="shared" si="50"/>
        <v>33.83</v>
      </c>
      <c r="H166" s="662"/>
      <c r="I166" s="423"/>
      <c r="J166" s="424"/>
      <c r="K166" s="433">
        <f t="shared" ref="K166:L166" si="51">K151+F166</f>
        <v>10977</v>
      </c>
      <c r="L166" s="433">
        <f t="shared" si="51"/>
        <v>2855.23</v>
      </c>
    </row>
    <row r="167" ht="15.75" customHeight="1">
      <c r="A167" s="188"/>
      <c r="B167" s="548"/>
      <c r="C167" s="564"/>
      <c r="D167" s="565"/>
      <c r="E167" s="566"/>
      <c r="F167" s="567"/>
      <c r="G167" s="173"/>
      <c r="H167" s="662"/>
      <c r="I167" s="423"/>
      <c r="J167" s="424"/>
      <c r="K167" s="424"/>
      <c r="L167" s="424"/>
    </row>
    <row r="168" ht="15.75" customHeight="1">
      <c r="A168" s="205"/>
      <c r="B168" s="582"/>
      <c r="C168" s="636"/>
      <c r="D168" s="637"/>
      <c r="E168" s="582"/>
      <c r="F168" s="638"/>
      <c r="G168" s="253"/>
      <c r="H168" s="742"/>
      <c r="I168" s="438"/>
      <c r="J168" s="439"/>
      <c r="K168" s="439"/>
      <c r="L168" s="439"/>
    </row>
    <row r="169" ht="15.75" customHeight="1">
      <c r="A169" s="309">
        <v>45822.0</v>
      </c>
      <c r="B169" s="588">
        <v>54789.0</v>
      </c>
      <c r="C169" s="575">
        <v>4.0</v>
      </c>
      <c r="D169" s="576"/>
      <c r="E169" s="588" t="s">
        <v>450</v>
      </c>
      <c r="F169" s="578">
        <v>310.0</v>
      </c>
      <c r="G169" s="30">
        <v>-635.17</v>
      </c>
      <c r="H169" s="653"/>
      <c r="I169" s="423"/>
      <c r="J169" s="424"/>
      <c r="K169" s="424"/>
      <c r="L169" s="424"/>
    </row>
    <row r="170" ht="15.75" customHeight="1">
      <c r="A170" s="188"/>
      <c r="B170" s="548">
        <v>48061.0</v>
      </c>
      <c r="C170" s="544">
        <v>8.0</v>
      </c>
      <c r="D170" s="545"/>
      <c r="E170" s="548" t="s">
        <v>61</v>
      </c>
      <c r="F170" s="549">
        <v>310.0</v>
      </c>
      <c r="G170" s="202">
        <f t="shared" ref="G170:G173" si="52">G169+F169</f>
        <v>-325.17</v>
      </c>
      <c r="H170" s="654"/>
      <c r="I170" s="423"/>
      <c r="J170" s="424"/>
      <c r="K170" s="424"/>
      <c r="L170" s="424"/>
    </row>
    <row r="171" ht="15.75" customHeight="1">
      <c r="A171" s="188"/>
      <c r="B171" s="342">
        <v>47754.0</v>
      </c>
      <c r="C171" s="24">
        <v>9.0</v>
      </c>
      <c r="D171" s="27"/>
      <c r="E171" s="28" t="s">
        <v>345</v>
      </c>
      <c r="F171" s="29">
        <v>225.0</v>
      </c>
      <c r="G171" s="202">
        <f t="shared" si="52"/>
        <v>-15.17</v>
      </c>
      <c r="H171" s="654"/>
      <c r="I171" s="423"/>
      <c r="J171" s="424"/>
      <c r="K171" s="424"/>
      <c r="L171" s="424"/>
    </row>
    <row r="172" ht="15.75" customHeight="1">
      <c r="A172" s="188"/>
      <c r="B172" s="548">
        <v>53914.0</v>
      </c>
      <c r="C172" s="544">
        <v>6.0</v>
      </c>
      <c r="D172" s="545"/>
      <c r="E172" s="548" t="s">
        <v>106</v>
      </c>
      <c r="F172" s="549">
        <f>103*2</f>
        <v>206</v>
      </c>
      <c r="G172" s="202">
        <f t="shared" si="52"/>
        <v>209.83</v>
      </c>
      <c r="H172" s="654"/>
      <c r="I172" s="423"/>
      <c r="J172" s="424"/>
      <c r="K172" s="424"/>
      <c r="L172" s="424"/>
    </row>
    <row r="173" ht="15.75" customHeight="1">
      <c r="A173" s="188"/>
      <c r="B173" s="566"/>
      <c r="C173" s="564"/>
      <c r="D173" s="565"/>
      <c r="E173" s="566"/>
      <c r="F173" s="567">
        <f>SUM(F169:F172)</f>
        <v>1051</v>
      </c>
      <c r="G173" s="203">
        <f t="shared" si="52"/>
        <v>415.83</v>
      </c>
      <c r="H173" s="655">
        <v>1.0</v>
      </c>
      <c r="I173" s="444">
        <f t="shared" ref="I173:J173" si="53">I156+F173</f>
        <v>11940</v>
      </c>
      <c r="J173" s="433">
        <f t="shared" si="53"/>
        <v>3047.72</v>
      </c>
      <c r="K173" s="424"/>
      <c r="L173" s="424"/>
    </row>
    <row r="174" ht="15.75" customHeight="1">
      <c r="A174" s="188"/>
      <c r="B174" s="566"/>
      <c r="C174" s="564"/>
      <c r="D174" s="565"/>
      <c r="E174" s="566"/>
      <c r="F174" s="594"/>
      <c r="G174" s="202"/>
      <c r="H174" s="654"/>
      <c r="I174" s="423"/>
      <c r="J174" s="424"/>
      <c r="K174" s="424"/>
      <c r="L174" s="424"/>
    </row>
    <row r="175" ht="15.75" customHeight="1">
      <c r="A175" s="188"/>
      <c r="B175" s="566"/>
      <c r="C175" s="564"/>
      <c r="D175" s="565"/>
      <c r="E175" s="566"/>
      <c r="F175" s="594"/>
      <c r="G175" s="202"/>
      <c r="H175" s="654"/>
      <c r="I175" s="423"/>
      <c r="J175" s="424"/>
      <c r="K175" s="424"/>
      <c r="L175" s="424"/>
    </row>
    <row r="176" ht="15.75" customHeight="1">
      <c r="A176" s="188"/>
      <c r="B176" s="566"/>
      <c r="C176" s="564"/>
      <c r="D176" s="565"/>
      <c r="E176" s="566"/>
      <c r="F176" s="594"/>
      <c r="G176" s="202"/>
      <c r="H176" s="654"/>
      <c r="I176" s="423"/>
      <c r="J176" s="424"/>
      <c r="K176" s="424"/>
      <c r="L176" s="424"/>
    </row>
    <row r="177" ht="15.75" customHeight="1">
      <c r="A177" s="188"/>
      <c r="B177" s="166">
        <v>53245.0</v>
      </c>
      <c r="C177" s="544">
        <v>4.0</v>
      </c>
      <c r="D177" s="545"/>
      <c r="E177" s="548" t="s">
        <v>479</v>
      </c>
      <c r="F177" s="549">
        <v>362.0</v>
      </c>
      <c r="G177" s="53">
        <v>-635.17</v>
      </c>
      <c r="H177" s="654"/>
      <c r="I177" s="423"/>
      <c r="J177" s="424"/>
      <c r="K177" s="424"/>
      <c r="L177" s="424"/>
    </row>
    <row r="178" ht="15.75" customHeight="1">
      <c r="A178" s="188"/>
      <c r="B178" s="342">
        <v>47754.0</v>
      </c>
      <c r="C178" s="24">
        <v>9.0</v>
      </c>
      <c r="D178" s="27"/>
      <c r="E178" s="28" t="s">
        <v>345</v>
      </c>
      <c r="F178" s="29">
        <v>225.0</v>
      </c>
      <c r="G178" s="202">
        <f t="shared" ref="G178:G180" si="54">G177+F177</f>
        <v>-273.17</v>
      </c>
      <c r="H178" s="654"/>
      <c r="I178" s="423"/>
      <c r="J178" s="424"/>
      <c r="K178" s="424"/>
      <c r="L178" s="424"/>
    </row>
    <row r="179" ht="15.75" customHeight="1">
      <c r="A179" s="188"/>
      <c r="B179" s="548" t="s">
        <v>485</v>
      </c>
      <c r="C179" s="544">
        <v>11.0</v>
      </c>
      <c r="D179" s="545"/>
      <c r="E179" s="548" t="s">
        <v>486</v>
      </c>
      <c r="F179" s="549">
        <v>509.0</v>
      </c>
      <c r="G179" s="202">
        <f t="shared" si="54"/>
        <v>-48.17</v>
      </c>
      <c r="H179" s="654"/>
      <c r="I179" s="423"/>
      <c r="J179" s="424"/>
      <c r="K179" s="424"/>
      <c r="L179" s="424"/>
    </row>
    <row r="180" ht="15.75" customHeight="1">
      <c r="A180" s="188"/>
      <c r="B180" s="548"/>
      <c r="C180" s="544"/>
      <c r="D180" s="545"/>
      <c r="E180" s="548"/>
      <c r="F180" s="580">
        <f>SUM(F177:F179)</f>
        <v>1096</v>
      </c>
      <c r="G180" s="203">
        <f t="shared" si="54"/>
        <v>460.83</v>
      </c>
      <c r="H180" s="655">
        <v>2.0</v>
      </c>
      <c r="I180" s="423"/>
      <c r="J180" s="424"/>
      <c r="K180" s="424"/>
      <c r="L180" s="424"/>
    </row>
    <row r="181" ht="15.75" customHeight="1">
      <c r="A181" s="188"/>
      <c r="B181" s="548"/>
      <c r="C181" s="544"/>
      <c r="D181" s="545"/>
      <c r="E181" s="548"/>
      <c r="F181" s="580"/>
      <c r="G181" s="202"/>
      <c r="H181" s="654"/>
      <c r="I181" s="423"/>
      <c r="J181" s="424"/>
      <c r="K181" s="433">
        <f t="shared" ref="K181:L181" si="55">K166+F180</f>
        <v>12073</v>
      </c>
      <c r="L181" s="433">
        <f t="shared" si="55"/>
        <v>3316.06</v>
      </c>
    </row>
    <row r="182" ht="15.75" customHeight="1">
      <c r="A182" s="188"/>
      <c r="B182" s="548"/>
      <c r="C182" s="544"/>
      <c r="D182" s="565"/>
      <c r="E182" s="566"/>
      <c r="F182" s="567"/>
      <c r="G182" s="173"/>
      <c r="H182" s="654"/>
      <c r="I182" s="423"/>
      <c r="J182" s="424"/>
      <c r="K182" s="424"/>
      <c r="L182" s="424"/>
    </row>
    <row r="183" ht="15.75" customHeight="1">
      <c r="A183" s="188"/>
      <c r="B183" s="548"/>
      <c r="C183" s="564"/>
      <c r="D183" s="565"/>
      <c r="E183" s="566"/>
      <c r="F183" s="567"/>
      <c r="G183" s="173"/>
      <c r="H183" s="654"/>
      <c r="I183" s="423"/>
      <c r="J183" s="424"/>
      <c r="K183" s="424"/>
      <c r="L183" s="424"/>
    </row>
    <row r="184" ht="15.75" customHeight="1">
      <c r="A184" s="205"/>
      <c r="B184" s="582"/>
      <c r="C184" s="636"/>
      <c r="D184" s="637"/>
      <c r="E184" s="582"/>
      <c r="F184" s="638"/>
      <c r="G184" s="252"/>
      <c r="H184" s="743"/>
      <c r="I184" s="438"/>
      <c r="J184" s="439"/>
      <c r="K184" s="439"/>
      <c r="L184" s="439"/>
    </row>
    <row r="185" ht="15.75" customHeight="1">
      <c r="A185" s="309">
        <v>45823.0</v>
      </c>
      <c r="B185" s="166" t="s">
        <v>487</v>
      </c>
      <c r="C185" s="544">
        <v>8.0</v>
      </c>
      <c r="D185" s="545"/>
      <c r="E185" s="548" t="s">
        <v>448</v>
      </c>
      <c r="F185" s="549">
        <f>77*3</f>
        <v>231</v>
      </c>
      <c r="G185" s="30">
        <v>-635.17</v>
      </c>
      <c r="H185" s="661"/>
      <c r="I185" s="423"/>
      <c r="J185" s="424"/>
      <c r="K185" s="424"/>
      <c r="L185" s="424"/>
    </row>
    <row r="186" ht="15.75" customHeight="1">
      <c r="A186" s="188"/>
      <c r="B186" s="548" t="s">
        <v>488</v>
      </c>
      <c r="C186" s="544">
        <v>5.0</v>
      </c>
      <c r="D186" s="545"/>
      <c r="E186" s="548" t="s">
        <v>448</v>
      </c>
      <c r="F186" s="549">
        <v>154.0</v>
      </c>
      <c r="G186" s="287">
        <f t="shared" ref="G186:G190" si="56">G185+F185</f>
        <v>-404.17</v>
      </c>
      <c r="H186" s="662"/>
      <c r="I186" s="423"/>
      <c r="J186" s="424"/>
      <c r="K186" s="424"/>
      <c r="L186" s="424"/>
    </row>
    <row r="187" ht="15.75" customHeight="1">
      <c r="A187" s="188"/>
      <c r="B187" s="548">
        <v>54770.0</v>
      </c>
      <c r="C187" s="544">
        <v>1.0</v>
      </c>
      <c r="D187" s="545"/>
      <c r="E187" s="548" t="s">
        <v>18</v>
      </c>
      <c r="F187" s="549">
        <v>77.0</v>
      </c>
      <c r="G187" s="287">
        <f t="shared" si="56"/>
        <v>-250.17</v>
      </c>
      <c r="H187" s="662"/>
      <c r="I187" s="423"/>
      <c r="J187" s="424"/>
      <c r="K187" s="424"/>
      <c r="L187" s="424"/>
    </row>
    <row r="188" ht="15.75" customHeight="1">
      <c r="A188" s="188"/>
      <c r="B188" s="548">
        <v>52257.0</v>
      </c>
      <c r="C188" s="544">
        <v>7.0</v>
      </c>
      <c r="D188" s="545"/>
      <c r="E188" s="548" t="s">
        <v>18</v>
      </c>
      <c r="F188" s="549">
        <v>310.0</v>
      </c>
      <c r="G188" s="287">
        <f t="shared" si="56"/>
        <v>-173.17</v>
      </c>
      <c r="H188" s="662"/>
      <c r="I188" s="423"/>
      <c r="J188" s="424"/>
      <c r="K188" s="424"/>
      <c r="L188" s="424"/>
    </row>
    <row r="189" ht="15.75" customHeight="1">
      <c r="A189" s="188"/>
      <c r="B189" s="548">
        <v>54656.0</v>
      </c>
      <c r="C189" s="544">
        <v>9.0</v>
      </c>
      <c r="D189" s="545"/>
      <c r="E189" s="548" t="s">
        <v>18</v>
      </c>
      <c r="F189" s="549">
        <v>310.0</v>
      </c>
      <c r="G189" s="287">
        <f t="shared" si="56"/>
        <v>136.83</v>
      </c>
      <c r="H189" s="663">
        <v>1.0</v>
      </c>
      <c r="I189" s="423"/>
      <c r="J189" s="424"/>
      <c r="K189" s="424"/>
      <c r="L189" s="424"/>
    </row>
    <row r="190" ht="15.75" customHeight="1">
      <c r="A190" s="188"/>
      <c r="B190" s="548"/>
      <c r="C190" s="544"/>
      <c r="D190" s="545"/>
      <c r="E190" s="548"/>
      <c r="F190" s="580">
        <f>SUM(F185:F189)</f>
        <v>1082</v>
      </c>
      <c r="G190" s="288">
        <f t="shared" si="56"/>
        <v>446.83</v>
      </c>
      <c r="H190" s="662"/>
      <c r="I190" s="444">
        <f t="shared" ref="I190:J190" si="57">I173+F190</f>
        <v>13022</v>
      </c>
      <c r="J190" s="433">
        <f t="shared" si="57"/>
        <v>3494.55</v>
      </c>
      <c r="K190" s="424"/>
      <c r="L190" s="424"/>
    </row>
    <row r="191" ht="15.75" customHeight="1">
      <c r="A191" s="188"/>
      <c r="B191" s="548"/>
      <c r="C191" s="544"/>
      <c r="D191" s="565"/>
      <c r="E191" s="566"/>
      <c r="F191" s="594"/>
      <c r="G191" s="287"/>
      <c r="H191" s="662"/>
      <c r="I191" s="423"/>
      <c r="J191" s="424"/>
      <c r="K191" s="424"/>
      <c r="L191" s="424"/>
    </row>
    <row r="192" ht="15.75" customHeight="1">
      <c r="A192" s="188"/>
      <c r="B192" s="566"/>
      <c r="C192" s="564"/>
      <c r="D192" s="565"/>
      <c r="E192" s="566"/>
      <c r="F192" s="594"/>
      <c r="G192" s="202"/>
      <c r="H192" s="662"/>
      <c r="I192" s="423"/>
      <c r="J192" s="424"/>
      <c r="K192" s="424"/>
      <c r="L192" s="424"/>
    </row>
    <row r="193" ht="15.75" customHeight="1">
      <c r="A193" s="188"/>
      <c r="B193" s="566"/>
      <c r="C193" s="564"/>
      <c r="D193" s="565"/>
      <c r="E193" s="566"/>
      <c r="F193" s="594"/>
      <c r="G193" s="202"/>
      <c r="H193" s="662"/>
      <c r="I193" s="423"/>
      <c r="J193" s="424"/>
      <c r="K193" s="424"/>
      <c r="L193" s="424"/>
    </row>
    <row r="194" ht="15.75" customHeight="1">
      <c r="A194" s="188"/>
      <c r="B194" s="166" t="s">
        <v>489</v>
      </c>
      <c r="C194" s="544">
        <v>4.0</v>
      </c>
      <c r="D194" s="545"/>
      <c r="E194" s="548" t="s">
        <v>363</v>
      </c>
      <c r="F194" s="549">
        <f>81*2</f>
        <v>162</v>
      </c>
      <c r="G194" s="30">
        <v>-635.17</v>
      </c>
      <c r="H194" s="664"/>
      <c r="I194" s="423"/>
      <c r="J194" s="424"/>
      <c r="K194" s="424"/>
      <c r="L194" s="424"/>
    </row>
    <row r="195" ht="15.75" customHeight="1">
      <c r="A195" s="188"/>
      <c r="B195" s="548">
        <v>52709.0</v>
      </c>
      <c r="C195" s="544">
        <v>4.0</v>
      </c>
      <c r="D195" s="545"/>
      <c r="E195" s="548" t="s">
        <v>437</v>
      </c>
      <c r="F195" s="549">
        <f>103*2</f>
        <v>206</v>
      </c>
      <c r="G195" s="172">
        <f t="shared" ref="G195:G199" si="58">G194+F194</f>
        <v>-473.17</v>
      </c>
      <c r="H195" s="662"/>
      <c r="I195" s="423"/>
      <c r="J195" s="424"/>
      <c r="K195" s="424"/>
      <c r="L195" s="424"/>
    </row>
    <row r="196" ht="15.75" customHeight="1">
      <c r="A196" s="188"/>
      <c r="B196" s="548" t="s">
        <v>490</v>
      </c>
      <c r="C196" s="544">
        <v>10.0</v>
      </c>
      <c r="D196" s="545"/>
      <c r="E196" s="548" t="s">
        <v>491</v>
      </c>
      <c r="F196" s="549">
        <f>77*4</f>
        <v>308</v>
      </c>
      <c r="G196" s="172">
        <f t="shared" si="58"/>
        <v>-267.17</v>
      </c>
      <c r="H196" s="662"/>
      <c r="I196" s="423"/>
      <c r="J196" s="424"/>
      <c r="K196" s="424"/>
      <c r="L196" s="424"/>
    </row>
    <row r="197" ht="15.75" customHeight="1">
      <c r="A197" s="188"/>
      <c r="B197" s="548">
        <v>52258.0</v>
      </c>
      <c r="C197" s="544">
        <v>6.0</v>
      </c>
      <c r="D197" s="545"/>
      <c r="E197" s="548" t="s">
        <v>18</v>
      </c>
      <c r="F197" s="549">
        <v>310.0</v>
      </c>
      <c r="G197" s="172">
        <f t="shared" si="58"/>
        <v>40.83</v>
      </c>
      <c r="H197" s="662"/>
      <c r="I197" s="423"/>
      <c r="J197" s="424"/>
      <c r="K197" s="424"/>
      <c r="L197" s="424"/>
    </row>
    <row r="198" ht="15.75" customHeight="1">
      <c r="A198" s="188"/>
      <c r="B198" s="548">
        <v>54656.0</v>
      </c>
      <c r="C198" s="544">
        <v>9.0</v>
      </c>
      <c r="D198" s="545"/>
      <c r="E198" s="548" t="s">
        <v>18</v>
      </c>
      <c r="F198" s="549">
        <v>310.0</v>
      </c>
      <c r="G198" s="172">
        <f t="shared" si="58"/>
        <v>350.83</v>
      </c>
      <c r="H198" s="663">
        <v>2.0</v>
      </c>
      <c r="I198" s="423"/>
      <c r="J198" s="424"/>
      <c r="K198" s="424"/>
      <c r="L198" s="424"/>
    </row>
    <row r="199" ht="15.75" customHeight="1">
      <c r="A199" s="188"/>
      <c r="B199" s="548"/>
      <c r="C199" s="544"/>
      <c r="D199" s="545"/>
      <c r="E199" s="548"/>
      <c r="F199" s="580">
        <f>SUM(F194:F198)</f>
        <v>1296</v>
      </c>
      <c r="G199" s="194">
        <f t="shared" si="58"/>
        <v>660.83</v>
      </c>
      <c r="H199" s="662"/>
      <c r="I199" s="423"/>
      <c r="J199" s="424"/>
      <c r="K199" s="120">
        <f t="shared" ref="K199:L199" si="59">K181+F199</f>
        <v>13369</v>
      </c>
      <c r="L199" s="430">
        <f t="shared" si="59"/>
        <v>3976.89</v>
      </c>
    </row>
    <row r="200" ht="15.75" customHeight="1">
      <c r="A200" s="188"/>
      <c r="B200" s="548"/>
      <c r="C200" s="544"/>
      <c r="D200" s="545"/>
      <c r="E200" s="548"/>
      <c r="F200" s="580"/>
      <c r="G200" s="172"/>
      <c r="H200" s="662"/>
      <c r="I200" s="423"/>
      <c r="J200" s="424"/>
      <c r="K200" s="424"/>
      <c r="L200" s="424"/>
    </row>
    <row r="201" ht="15.75" customHeight="1">
      <c r="A201" s="205"/>
      <c r="B201" s="572"/>
      <c r="C201" s="582"/>
      <c r="D201" s="583"/>
      <c r="E201" s="585"/>
      <c r="F201" s="586"/>
      <c r="G201" s="253"/>
      <c r="H201" s="665"/>
      <c r="I201" s="438"/>
      <c r="J201" s="439"/>
      <c r="K201" s="439"/>
      <c r="L201" s="439"/>
    </row>
    <row r="202" ht="15.75" customHeight="1">
      <c r="A202" s="309">
        <v>45824.0</v>
      </c>
      <c r="B202" s="588">
        <v>53051.0</v>
      </c>
      <c r="C202" s="575">
        <v>8.0</v>
      </c>
      <c r="D202" s="632"/>
      <c r="E202" s="548" t="s">
        <v>18</v>
      </c>
      <c r="F202" s="549">
        <v>310.0</v>
      </c>
      <c r="G202" s="30">
        <v>-635.17</v>
      </c>
      <c r="H202" s="661"/>
      <c r="I202" s="416"/>
      <c r="J202" s="424"/>
      <c r="K202" s="424"/>
      <c r="L202" s="424"/>
    </row>
    <row r="203" ht="15.75" customHeight="1">
      <c r="A203" s="188"/>
      <c r="B203" s="548">
        <v>54828.0</v>
      </c>
      <c r="C203" s="544">
        <v>8.0</v>
      </c>
      <c r="D203" s="545"/>
      <c r="E203" s="548" t="s">
        <v>492</v>
      </c>
      <c r="F203" s="549">
        <v>310.0</v>
      </c>
      <c r="G203" s="202">
        <f t="shared" ref="G203:G206" si="60">G202+F202</f>
        <v>-325.17</v>
      </c>
      <c r="H203" s="662"/>
      <c r="I203" s="416"/>
      <c r="J203" s="424"/>
      <c r="K203" s="424"/>
      <c r="L203" s="424"/>
    </row>
    <row r="204" ht="15.75" customHeight="1">
      <c r="A204" s="188"/>
      <c r="B204" s="548" t="s">
        <v>493</v>
      </c>
      <c r="C204" s="544">
        <v>4.0</v>
      </c>
      <c r="D204" s="545"/>
      <c r="E204" s="548" t="s">
        <v>494</v>
      </c>
      <c r="F204" s="549">
        <f>44*2</f>
        <v>88</v>
      </c>
      <c r="G204" s="202">
        <f t="shared" si="60"/>
        <v>-15.17</v>
      </c>
      <c r="H204" s="662"/>
      <c r="I204" s="416"/>
      <c r="J204" s="424"/>
      <c r="K204" s="424"/>
      <c r="L204" s="424"/>
    </row>
    <row r="205" ht="15.75" customHeight="1">
      <c r="A205" s="188"/>
      <c r="B205" s="548" t="s">
        <v>495</v>
      </c>
      <c r="C205" s="544">
        <v>4.0</v>
      </c>
      <c r="D205" s="545"/>
      <c r="E205" s="548" t="s">
        <v>18</v>
      </c>
      <c r="F205" s="549">
        <f>77*2</f>
        <v>154</v>
      </c>
      <c r="G205" s="202">
        <f t="shared" si="60"/>
        <v>72.83</v>
      </c>
      <c r="H205" s="663">
        <v>1.0</v>
      </c>
      <c r="I205" s="416"/>
      <c r="J205" s="424"/>
      <c r="K205" s="424"/>
      <c r="L205" s="424"/>
    </row>
    <row r="206" ht="15.75" customHeight="1">
      <c r="A206" s="188"/>
      <c r="B206" s="548"/>
      <c r="C206" s="544"/>
      <c r="D206" s="545"/>
      <c r="E206" s="548"/>
      <c r="F206" s="580">
        <f>SUM(F202:F205)</f>
        <v>862</v>
      </c>
      <c r="G206" s="203">
        <f t="shared" si="60"/>
        <v>226.83</v>
      </c>
      <c r="H206" s="662"/>
      <c r="I206" s="496">
        <f t="shared" ref="I206:J206" si="61">I190+F206</f>
        <v>13884</v>
      </c>
      <c r="J206" s="433">
        <f t="shared" si="61"/>
        <v>3721.38</v>
      </c>
      <c r="K206" s="424"/>
      <c r="L206" s="424"/>
    </row>
    <row r="207" ht="15.75" customHeight="1">
      <c r="A207" s="188"/>
      <c r="B207" s="548"/>
      <c r="C207" s="544"/>
      <c r="D207" s="565"/>
      <c r="E207" s="566"/>
      <c r="F207" s="594"/>
      <c r="G207" s="202"/>
      <c r="H207" s="662"/>
      <c r="I207" s="416"/>
      <c r="J207" s="424"/>
      <c r="K207" s="424"/>
      <c r="L207" s="424"/>
    </row>
    <row r="208" ht="15.75" customHeight="1">
      <c r="A208" s="188"/>
      <c r="B208" s="566"/>
      <c r="C208" s="564"/>
      <c r="D208" s="565"/>
      <c r="E208" s="566"/>
      <c r="F208" s="594"/>
      <c r="G208" s="202"/>
      <c r="H208" s="662"/>
      <c r="I208" s="416"/>
      <c r="J208" s="424"/>
      <c r="K208" s="424"/>
      <c r="L208" s="424"/>
    </row>
    <row r="209" ht="15.75" customHeight="1">
      <c r="A209" s="188"/>
      <c r="B209" s="566"/>
      <c r="C209" s="564"/>
      <c r="D209" s="565"/>
      <c r="E209" s="566"/>
      <c r="F209" s="594"/>
      <c r="G209" s="202"/>
      <c r="H209" s="662"/>
      <c r="I209" s="416"/>
      <c r="J209" s="424"/>
      <c r="K209" s="424"/>
      <c r="L209" s="424"/>
    </row>
    <row r="210" ht="15.75" customHeight="1">
      <c r="A210" s="188"/>
      <c r="B210" s="166" t="s">
        <v>496</v>
      </c>
      <c r="C210" s="544">
        <v>4.0</v>
      </c>
      <c r="D210" s="545"/>
      <c r="E210" s="548" t="s">
        <v>497</v>
      </c>
      <c r="F210" s="549">
        <f>77*2</f>
        <v>154</v>
      </c>
      <c r="G210" s="53">
        <v>-635.17</v>
      </c>
      <c r="H210" s="664"/>
      <c r="I210" s="416"/>
      <c r="J210" s="424"/>
      <c r="K210" s="424"/>
      <c r="L210" s="424"/>
    </row>
    <row r="211" ht="15.75" customHeight="1">
      <c r="A211" s="188"/>
      <c r="B211" s="548" t="s">
        <v>498</v>
      </c>
      <c r="C211" s="544">
        <v>5.0</v>
      </c>
      <c r="D211" s="545"/>
      <c r="E211" s="548" t="s">
        <v>99</v>
      </c>
      <c r="F211" s="549">
        <f>81*2</f>
        <v>162</v>
      </c>
      <c r="G211" s="202">
        <f t="shared" ref="G211:G215" si="62">G210+F210</f>
        <v>-481.17</v>
      </c>
      <c r="H211" s="662"/>
      <c r="I211" s="416"/>
      <c r="J211" s="424"/>
      <c r="K211" s="424"/>
      <c r="L211" s="424"/>
    </row>
    <row r="212" ht="15.75" customHeight="1">
      <c r="A212" s="188"/>
      <c r="B212" s="548">
        <v>47029.0</v>
      </c>
      <c r="C212" s="544">
        <v>2.0</v>
      </c>
      <c r="D212" s="545"/>
      <c r="E212" s="548" t="s">
        <v>23</v>
      </c>
      <c r="F212" s="549">
        <v>77.0</v>
      </c>
      <c r="G212" s="202">
        <f t="shared" si="62"/>
        <v>-319.17</v>
      </c>
      <c r="H212" s="662"/>
      <c r="I212" s="416"/>
      <c r="J212" s="424"/>
      <c r="K212" s="424"/>
      <c r="L212" s="424"/>
    </row>
    <row r="213" ht="15.75" customHeight="1">
      <c r="A213" s="188"/>
      <c r="B213" s="548">
        <v>51170.0</v>
      </c>
      <c r="C213" s="544">
        <v>2.0</v>
      </c>
      <c r="D213" s="545"/>
      <c r="E213" s="548" t="s">
        <v>23</v>
      </c>
      <c r="F213" s="549">
        <v>77.0</v>
      </c>
      <c r="G213" s="172">
        <f t="shared" si="62"/>
        <v>-242.17</v>
      </c>
      <c r="H213" s="662"/>
      <c r="I213" s="416"/>
      <c r="J213" s="424"/>
      <c r="K213" s="424"/>
      <c r="L213" s="424"/>
    </row>
    <row r="214" ht="15.75" customHeight="1">
      <c r="A214" s="188"/>
      <c r="B214" s="548">
        <v>54723.0</v>
      </c>
      <c r="C214" s="544">
        <v>10.0</v>
      </c>
      <c r="D214" s="545"/>
      <c r="E214" s="548" t="s">
        <v>18</v>
      </c>
      <c r="F214" s="549">
        <v>310.0</v>
      </c>
      <c r="G214" s="172">
        <f t="shared" si="62"/>
        <v>-165.17</v>
      </c>
      <c r="H214" s="663">
        <v>2.0</v>
      </c>
      <c r="I214" s="416"/>
      <c r="J214" s="424"/>
      <c r="K214" s="424"/>
      <c r="L214" s="424"/>
    </row>
    <row r="215" ht="15.75" customHeight="1">
      <c r="A215" s="188"/>
      <c r="B215" s="548"/>
      <c r="C215" s="544"/>
      <c r="D215" s="545"/>
      <c r="E215" s="548"/>
      <c r="F215" s="580">
        <f>SUM(F210:F214)</f>
        <v>780</v>
      </c>
      <c r="G215" s="194">
        <f t="shared" si="62"/>
        <v>144.83</v>
      </c>
      <c r="H215" s="662"/>
      <c r="I215" s="416"/>
      <c r="J215" s="424"/>
      <c r="K215" s="433">
        <f t="shared" ref="K215:L215" si="63">K199+F215</f>
        <v>14149</v>
      </c>
      <c r="L215" s="433">
        <f t="shared" si="63"/>
        <v>4121.72</v>
      </c>
    </row>
    <row r="216" ht="15.75" customHeight="1">
      <c r="A216" s="188"/>
      <c r="B216" s="548"/>
      <c r="C216" s="544"/>
      <c r="D216" s="545"/>
      <c r="E216" s="548"/>
      <c r="F216" s="580"/>
      <c r="G216" s="172"/>
      <c r="H216" s="662"/>
      <c r="I216" s="416"/>
      <c r="J216" s="424"/>
      <c r="K216" s="424"/>
      <c r="L216" s="424"/>
    </row>
    <row r="217" ht="15.75" customHeight="1">
      <c r="A217" s="205"/>
      <c r="B217" s="572"/>
      <c r="C217" s="582"/>
      <c r="D217" s="583"/>
      <c r="E217" s="585"/>
      <c r="F217" s="586"/>
      <c r="G217" s="253"/>
      <c r="H217" s="665"/>
      <c r="I217" s="498"/>
      <c r="J217" s="439"/>
      <c r="K217" s="439"/>
      <c r="L217" s="439"/>
    </row>
    <row r="218" ht="15.75" customHeight="1">
      <c r="A218" s="309">
        <v>45825.0</v>
      </c>
      <c r="B218" s="588">
        <v>54789.0</v>
      </c>
      <c r="C218" s="575">
        <v>4.0</v>
      </c>
      <c r="D218" s="632"/>
      <c r="E218" s="548" t="s">
        <v>439</v>
      </c>
      <c r="F218" s="549">
        <v>310.0</v>
      </c>
      <c r="G218" s="30">
        <v>-635.17</v>
      </c>
      <c r="H218" s="661"/>
      <c r="I218" s="416"/>
      <c r="J218" s="424"/>
      <c r="K218" s="424"/>
      <c r="L218" s="424"/>
    </row>
    <row r="219" ht="15.75" customHeight="1">
      <c r="A219" s="188"/>
      <c r="B219" s="548" t="s">
        <v>499</v>
      </c>
      <c r="C219" s="544">
        <v>4.0</v>
      </c>
      <c r="D219" s="545"/>
      <c r="E219" s="548" t="s">
        <v>492</v>
      </c>
      <c r="F219" s="549">
        <f>77*2</f>
        <v>154</v>
      </c>
      <c r="G219" s="202">
        <f t="shared" ref="G219:G222" si="64">G218+F218</f>
        <v>-325.17</v>
      </c>
      <c r="H219" s="662"/>
      <c r="I219" s="416"/>
      <c r="J219" s="424"/>
      <c r="K219" s="424"/>
      <c r="L219" s="424"/>
    </row>
    <row r="220" ht="15.75" customHeight="1">
      <c r="A220" s="188"/>
      <c r="B220" s="548" t="s">
        <v>500</v>
      </c>
      <c r="C220" s="544">
        <v>10.0</v>
      </c>
      <c r="D220" s="545"/>
      <c r="E220" s="548" t="s">
        <v>497</v>
      </c>
      <c r="F220" s="549">
        <v>310.0</v>
      </c>
      <c r="G220" s="202">
        <f t="shared" si="64"/>
        <v>-171.17</v>
      </c>
      <c r="H220" s="662"/>
      <c r="I220" s="416"/>
      <c r="J220" s="424"/>
      <c r="K220" s="424"/>
      <c r="L220" s="424"/>
    </row>
    <row r="221" ht="15.75" customHeight="1">
      <c r="A221" s="188"/>
      <c r="B221" s="548">
        <v>50335.0</v>
      </c>
      <c r="C221" s="544">
        <v>3.0</v>
      </c>
      <c r="D221" s="545"/>
      <c r="E221" s="548" t="s">
        <v>25</v>
      </c>
      <c r="F221" s="549">
        <v>63.0</v>
      </c>
      <c r="G221" s="202">
        <f t="shared" si="64"/>
        <v>138.83</v>
      </c>
      <c r="H221" s="663">
        <v>1.0</v>
      </c>
      <c r="I221" s="416"/>
      <c r="J221" s="424"/>
      <c r="K221" s="424"/>
      <c r="L221" s="424"/>
    </row>
    <row r="222" ht="15.75" customHeight="1">
      <c r="A222" s="188"/>
      <c r="B222" s="548"/>
      <c r="C222" s="544"/>
      <c r="D222" s="545"/>
      <c r="E222" s="548"/>
      <c r="F222" s="580">
        <f>SUM(F218:F221)</f>
        <v>837</v>
      </c>
      <c r="G222" s="203">
        <f t="shared" si="64"/>
        <v>201.83</v>
      </c>
      <c r="H222" s="662"/>
      <c r="I222" s="496">
        <f t="shared" ref="I222:J222" si="65">I206+F222</f>
        <v>14721</v>
      </c>
      <c r="J222" s="433">
        <f t="shared" si="65"/>
        <v>3923.21</v>
      </c>
      <c r="K222" s="424"/>
      <c r="L222" s="424"/>
    </row>
    <row r="223" ht="15.75" customHeight="1">
      <c r="A223" s="188"/>
      <c r="B223" s="548"/>
      <c r="C223" s="544"/>
      <c r="D223" s="565"/>
      <c r="E223" s="566"/>
      <c r="F223" s="594"/>
      <c r="G223" s="202"/>
      <c r="H223" s="662"/>
      <c r="I223" s="416"/>
      <c r="J223" s="424"/>
      <c r="K223" s="424"/>
      <c r="L223" s="424"/>
    </row>
    <row r="224" ht="15.75" customHeight="1">
      <c r="A224" s="188"/>
      <c r="B224" s="566"/>
      <c r="C224" s="564"/>
      <c r="D224" s="565"/>
      <c r="E224" s="566"/>
      <c r="F224" s="594"/>
      <c r="G224" s="202"/>
      <c r="H224" s="662"/>
      <c r="I224" s="416"/>
      <c r="J224" s="424"/>
      <c r="K224" s="424"/>
      <c r="L224" s="424"/>
    </row>
    <row r="225" ht="15.75" customHeight="1">
      <c r="A225" s="188"/>
      <c r="B225" s="566"/>
      <c r="C225" s="564"/>
      <c r="D225" s="565"/>
      <c r="E225" s="566"/>
      <c r="F225" s="594"/>
      <c r="G225" s="202"/>
      <c r="H225" s="662"/>
      <c r="I225" s="416"/>
      <c r="J225" s="424"/>
      <c r="K225" s="424"/>
      <c r="L225" s="424"/>
    </row>
    <row r="226" ht="15.75" customHeight="1">
      <c r="A226" s="188"/>
      <c r="B226" s="166">
        <v>44096.0</v>
      </c>
      <c r="C226" s="544">
        <v>2.0</v>
      </c>
      <c r="D226" s="545"/>
      <c r="E226" s="548" t="s">
        <v>23</v>
      </c>
      <c r="F226" s="549">
        <v>77.0</v>
      </c>
      <c r="G226" s="53">
        <v>-635.17</v>
      </c>
      <c r="H226" s="664"/>
      <c r="I226" s="416"/>
      <c r="J226" s="424"/>
      <c r="K226" s="424"/>
      <c r="L226" s="424"/>
    </row>
    <row r="227" ht="15.75" customHeight="1">
      <c r="A227" s="188"/>
      <c r="B227" s="548">
        <v>50484.0</v>
      </c>
      <c r="C227" s="544">
        <v>2.0</v>
      </c>
      <c r="D227" s="545"/>
      <c r="E227" s="548" t="s">
        <v>501</v>
      </c>
      <c r="F227" s="549">
        <v>44.0</v>
      </c>
      <c r="G227" s="53">
        <f t="shared" ref="G227:G230" si="66">G226+F226</f>
        <v>-558.17</v>
      </c>
      <c r="H227" s="662"/>
      <c r="I227" s="416"/>
      <c r="J227" s="424"/>
      <c r="K227" s="424"/>
      <c r="L227" s="424"/>
    </row>
    <row r="228" ht="15.75" customHeight="1">
      <c r="A228" s="188"/>
      <c r="B228" s="342" t="s">
        <v>502</v>
      </c>
      <c r="C228" s="544">
        <v>7.0</v>
      </c>
      <c r="D228" s="545"/>
      <c r="E228" s="548" t="s">
        <v>503</v>
      </c>
      <c r="F228" s="549">
        <f>81*3</f>
        <v>243</v>
      </c>
      <c r="G228" s="53">
        <f t="shared" si="66"/>
        <v>-514.17</v>
      </c>
      <c r="H228" s="744" t="s">
        <v>504</v>
      </c>
      <c r="I228" s="416"/>
      <c r="J228" s="424"/>
      <c r="K228" s="424"/>
      <c r="L228" s="424"/>
    </row>
    <row r="229" ht="15.75" customHeight="1">
      <c r="A229" s="188"/>
      <c r="B229" s="548">
        <v>53781.0</v>
      </c>
      <c r="C229" s="544">
        <v>8.0</v>
      </c>
      <c r="D229" s="545"/>
      <c r="E229" s="548" t="s">
        <v>66</v>
      </c>
      <c r="F229" s="549">
        <v>362.0</v>
      </c>
      <c r="G229" s="181">
        <f t="shared" si="66"/>
        <v>-271.17</v>
      </c>
      <c r="H229" s="662"/>
      <c r="I229" s="416"/>
      <c r="J229" s="424"/>
      <c r="K229" s="424"/>
      <c r="L229" s="424"/>
    </row>
    <row r="230" ht="15.75" customHeight="1">
      <c r="A230" s="188"/>
      <c r="B230" s="548"/>
      <c r="C230" s="544"/>
      <c r="D230" s="545"/>
      <c r="E230" s="548"/>
      <c r="F230" s="580">
        <f>SUM(F226:F229)</f>
        <v>726</v>
      </c>
      <c r="G230" s="376">
        <f t="shared" si="66"/>
        <v>90.83</v>
      </c>
      <c r="H230" s="663">
        <v>2.0</v>
      </c>
      <c r="I230" s="416"/>
      <c r="J230" s="424"/>
      <c r="K230" s="433">
        <f t="shared" ref="K230:L230" si="67">K215+F230</f>
        <v>14875</v>
      </c>
      <c r="L230" s="433">
        <f t="shared" si="67"/>
        <v>4212.55</v>
      </c>
    </row>
    <row r="231" ht="15.75" customHeight="1">
      <c r="A231" s="188"/>
      <c r="B231" s="548"/>
      <c r="C231" s="544"/>
      <c r="D231" s="545"/>
      <c r="E231" s="548"/>
      <c r="F231" s="549"/>
      <c r="G231" s="172"/>
      <c r="H231" s="662"/>
      <c r="I231" s="416"/>
      <c r="J231" s="424"/>
      <c r="K231" s="424"/>
      <c r="L231" s="424"/>
    </row>
    <row r="232" ht="15.75" customHeight="1">
      <c r="A232" s="188"/>
      <c r="B232" s="548"/>
      <c r="C232" s="544"/>
      <c r="D232" s="545"/>
      <c r="E232" s="548"/>
      <c r="F232" s="580"/>
      <c r="G232" s="172"/>
      <c r="H232" s="662"/>
      <c r="I232" s="416"/>
      <c r="J232" s="424"/>
      <c r="K232" s="424"/>
      <c r="L232" s="424"/>
    </row>
    <row r="233" ht="15.75" customHeight="1">
      <c r="A233" s="205"/>
      <c r="B233" s="572"/>
      <c r="C233" s="582"/>
      <c r="D233" s="583"/>
      <c r="E233" s="585"/>
      <c r="F233" s="586"/>
      <c r="G233" s="253"/>
      <c r="H233" s="665"/>
      <c r="I233" s="438"/>
      <c r="J233" s="439"/>
      <c r="K233" s="439"/>
      <c r="L233" s="439"/>
    </row>
    <row r="234" ht="15.75" customHeight="1">
      <c r="A234" s="309">
        <v>45826.0</v>
      </c>
      <c r="B234" s="588">
        <v>51519.0</v>
      </c>
      <c r="C234" s="575">
        <v>6.0</v>
      </c>
      <c r="D234" s="576"/>
      <c r="E234" s="588" t="s">
        <v>505</v>
      </c>
      <c r="F234" s="578">
        <v>310.0</v>
      </c>
      <c r="G234" s="30">
        <v>-635.17</v>
      </c>
      <c r="H234" s="661"/>
      <c r="I234" s="423"/>
      <c r="J234" s="424"/>
      <c r="K234" s="423"/>
      <c r="L234" s="424"/>
    </row>
    <row r="235" ht="15.75" customHeight="1">
      <c r="A235" s="188"/>
      <c r="B235" s="548">
        <v>50595.0</v>
      </c>
      <c r="C235" s="544">
        <v>5.0</v>
      </c>
      <c r="D235" s="545"/>
      <c r="E235" s="548" t="s">
        <v>501</v>
      </c>
      <c r="F235" s="549">
        <v>300.0</v>
      </c>
      <c r="G235" s="318">
        <f t="shared" ref="G235:G238" si="68">G234+F234</f>
        <v>-325.17</v>
      </c>
      <c r="H235" s="662"/>
      <c r="I235" s="423"/>
      <c r="J235" s="424"/>
      <c r="K235" s="423"/>
      <c r="L235" s="424"/>
    </row>
    <row r="236" ht="15.75" customHeight="1">
      <c r="A236" s="188"/>
      <c r="B236" s="548">
        <v>54342.0</v>
      </c>
      <c r="C236" s="544">
        <v>2.0</v>
      </c>
      <c r="D236" s="545"/>
      <c r="E236" s="548" t="s">
        <v>506</v>
      </c>
      <c r="F236" s="668">
        <v>44.0</v>
      </c>
      <c r="G236" s="318">
        <f t="shared" si="68"/>
        <v>-25.17</v>
      </c>
      <c r="H236" s="662"/>
      <c r="I236" s="423"/>
      <c r="J236" s="424"/>
      <c r="K236" s="423"/>
      <c r="L236" s="424"/>
    </row>
    <row r="237" ht="15.75" customHeight="1">
      <c r="A237" s="188"/>
      <c r="B237" s="548">
        <v>53850.0</v>
      </c>
      <c r="C237" s="544">
        <v>7.0</v>
      </c>
      <c r="D237" s="545"/>
      <c r="E237" s="548" t="s">
        <v>505</v>
      </c>
      <c r="F237" s="668">
        <v>310.0</v>
      </c>
      <c r="G237" s="318">
        <f t="shared" si="68"/>
        <v>18.83</v>
      </c>
      <c r="H237" s="663">
        <v>1.0</v>
      </c>
      <c r="I237" s="423"/>
      <c r="J237" s="424"/>
      <c r="K237" s="423"/>
      <c r="L237" s="424"/>
    </row>
    <row r="238" ht="15.75" customHeight="1">
      <c r="A238" s="188"/>
      <c r="B238" s="548"/>
      <c r="C238" s="544"/>
      <c r="D238" s="545"/>
      <c r="E238" s="548"/>
      <c r="F238" s="580">
        <f>SUM(F234:F237)</f>
        <v>964</v>
      </c>
      <c r="G238" s="203">
        <f t="shared" si="68"/>
        <v>328.83</v>
      </c>
      <c r="H238" s="662"/>
      <c r="I238" s="444">
        <f t="shared" ref="I238:J238" si="69">I222+F238</f>
        <v>15685</v>
      </c>
      <c r="J238" s="433">
        <f t="shared" si="69"/>
        <v>4252.04</v>
      </c>
      <c r="K238" s="423"/>
      <c r="L238" s="424"/>
    </row>
    <row r="239" ht="15.75" customHeight="1">
      <c r="A239" s="188"/>
      <c r="B239" s="548"/>
      <c r="C239" s="544"/>
      <c r="D239" s="565"/>
      <c r="E239" s="566"/>
      <c r="F239" s="594"/>
      <c r="G239" s="202"/>
      <c r="H239" s="662"/>
      <c r="I239" s="423"/>
      <c r="J239" s="424"/>
      <c r="K239" s="423"/>
      <c r="L239" s="424"/>
    </row>
    <row r="240" ht="15.75" customHeight="1">
      <c r="A240" s="188"/>
      <c r="B240" s="566"/>
      <c r="C240" s="564"/>
      <c r="D240" s="565"/>
      <c r="E240" s="566"/>
      <c r="F240" s="594"/>
      <c r="G240" s="202"/>
      <c r="H240" s="662"/>
      <c r="I240" s="423"/>
      <c r="J240" s="424"/>
      <c r="K240" s="423"/>
      <c r="L240" s="424"/>
    </row>
    <row r="241" ht="15.75" customHeight="1">
      <c r="A241" s="188"/>
      <c r="B241" s="566"/>
      <c r="C241" s="564"/>
      <c r="D241" s="565"/>
      <c r="E241" s="566"/>
      <c r="F241" s="594"/>
      <c r="G241" s="202"/>
      <c r="H241" s="662"/>
      <c r="I241" s="423"/>
      <c r="J241" s="424"/>
      <c r="K241" s="423"/>
      <c r="L241" s="424"/>
    </row>
    <row r="242" ht="15.75" customHeight="1">
      <c r="A242" s="188"/>
      <c r="B242" s="166">
        <v>49331.0</v>
      </c>
      <c r="C242" s="544">
        <v>5.0</v>
      </c>
      <c r="D242" s="545"/>
      <c r="E242" s="548" t="s">
        <v>106</v>
      </c>
      <c r="F242" s="549">
        <f>103*2</f>
        <v>206</v>
      </c>
      <c r="G242" s="53">
        <v>-635.17</v>
      </c>
      <c r="H242" s="664"/>
      <c r="I242" s="423"/>
      <c r="J242" s="424"/>
      <c r="K242" s="423"/>
      <c r="L242" s="424"/>
    </row>
    <row r="243" ht="15.75" customHeight="1">
      <c r="A243" s="188"/>
      <c r="B243" s="548">
        <v>53639.0</v>
      </c>
      <c r="C243" s="544">
        <v>5.0</v>
      </c>
      <c r="D243" s="545"/>
      <c r="E243" s="548" t="s">
        <v>17</v>
      </c>
      <c r="F243" s="549">
        <v>362.0</v>
      </c>
      <c r="G243" s="202">
        <f t="shared" ref="G243:G246" si="70">G242+F242</f>
        <v>-429.17</v>
      </c>
      <c r="H243" s="662"/>
      <c r="I243" s="423"/>
      <c r="J243" s="424"/>
      <c r="K243" s="423"/>
      <c r="L243" s="424"/>
    </row>
    <row r="244" ht="15.75" customHeight="1">
      <c r="A244" s="188"/>
      <c r="B244" s="548">
        <v>54786.0</v>
      </c>
      <c r="C244" s="544">
        <v>4.0</v>
      </c>
      <c r="D244" s="545"/>
      <c r="E244" s="548" t="s">
        <v>507</v>
      </c>
      <c r="F244" s="549">
        <v>300.0</v>
      </c>
      <c r="G244" s="202">
        <f t="shared" si="70"/>
        <v>-67.17</v>
      </c>
      <c r="H244" s="662"/>
      <c r="I244" s="423"/>
      <c r="J244" s="424"/>
      <c r="K244" s="423"/>
      <c r="L244" s="424"/>
    </row>
    <row r="245" ht="15.75" customHeight="1">
      <c r="A245" s="188"/>
      <c r="B245" s="548">
        <v>54570.0</v>
      </c>
      <c r="C245" s="544">
        <v>7.0</v>
      </c>
      <c r="D245" s="545"/>
      <c r="E245" s="548" t="s">
        <v>492</v>
      </c>
      <c r="F245" s="549">
        <v>310.0</v>
      </c>
      <c r="G245" s="202">
        <f t="shared" si="70"/>
        <v>232.83</v>
      </c>
      <c r="H245" s="662"/>
      <c r="I245" s="423"/>
      <c r="J245" s="424"/>
      <c r="K245" s="423"/>
      <c r="L245" s="424"/>
    </row>
    <row r="246" ht="15.75" customHeight="1">
      <c r="A246" s="188"/>
      <c r="B246" s="548"/>
      <c r="C246" s="544"/>
      <c r="D246" s="545"/>
      <c r="E246" s="548"/>
      <c r="F246" s="580">
        <f>SUM(F242:F245)</f>
        <v>1178</v>
      </c>
      <c r="G246" s="194">
        <f t="shared" si="70"/>
        <v>542.83</v>
      </c>
      <c r="H246" s="663">
        <v>2.0</v>
      </c>
      <c r="I246" s="423"/>
      <c r="J246" s="424"/>
      <c r="K246" s="423"/>
      <c r="L246" s="424"/>
    </row>
    <row r="247" ht="15.75" customHeight="1">
      <c r="A247" s="188"/>
      <c r="B247" s="548"/>
      <c r="C247" s="544"/>
      <c r="D247" s="545"/>
      <c r="E247" s="548"/>
      <c r="F247" s="549"/>
      <c r="G247" s="172"/>
      <c r="H247" s="662"/>
      <c r="I247" s="423"/>
      <c r="J247" s="424"/>
      <c r="K247" s="444">
        <f>K230+F246</f>
        <v>16053</v>
      </c>
      <c r="L247" s="433">
        <f>L230+G246+0.1</f>
        <v>4755.48</v>
      </c>
    </row>
    <row r="248" ht="15.75" customHeight="1">
      <c r="A248" s="188"/>
      <c r="B248" s="548"/>
      <c r="C248" s="544"/>
      <c r="D248" s="545"/>
      <c r="E248" s="548"/>
      <c r="F248" s="580"/>
      <c r="G248" s="172"/>
      <c r="H248" s="662"/>
      <c r="I248" s="423"/>
      <c r="J248" s="424"/>
      <c r="K248" s="423"/>
      <c r="L248" s="424"/>
    </row>
    <row r="249" ht="15.75" customHeight="1">
      <c r="A249" s="205"/>
      <c r="B249" s="572"/>
      <c r="C249" s="582"/>
      <c r="D249" s="583"/>
      <c r="E249" s="585"/>
      <c r="F249" s="586"/>
      <c r="G249" s="253"/>
      <c r="H249" s="665"/>
      <c r="I249" s="438"/>
      <c r="J249" s="439"/>
      <c r="K249" s="438"/>
      <c r="L249" s="439"/>
    </row>
    <row r="250" ht="15.75" customHeight="1">
      <c r="A250" s="309">
        <v>45827.0</v>
      </c>
      <c r="B250" s="588">
        <v>54570.0</v>
      </c>
      <c r="C250" s="575">
        <v>7.0</v>
      </c>
      <c r="D250" s="576"/>
      <c r="E250" s="588" t="s">
        <v>508</v>
      </c>
      <c r="F250" s="578">
        <v>707.0</v>
      </c>
      <c r="G250" s="30">
        <v>-635.17</v>
      </c>
      <c r="H250" s="661"/>
      <c r="I250" s="423"/>
      <c r="J250" s="424"/>
      <c r="K250" s="423"/>
      <c r="L250" s="424"/>
    </row>
    <row r="251" ht="15.75" customHeight="1">
      <c r="A251" s="188"/>
      <c r="B251" s="548">
        <v>54828.0</v>
      </c>
      <c r="C251" s="544">
        <v>8.0</v>
      </c>
      <c r="D251" s="545"/>
      <c r="E251" s="548" t="s">
        <v>231</v>
      </c>
      <c r="F251" s="549">
        <v>310.0</v>
      </c>
      <c r="G251" s="202">
        <f t="shared" ref="G251:G252" si="71">G250+F250</f>
        <v>71.83</v>
      </c>
      <c r="H251" s="662"/>
      <c r="I251" s="423"/>
      <c r="J251" s="424"/>
      <c r="K251" s="423"/>
      <c r="L251" s="424"/>
    </row>
    <row r="252" ht="15.75" customHeight="1">
      <c r="A252" s="188"/>
      <c r="B252" s="166"/>
      <c r="C252" s="259"/>
      <c r="D252" s="291"/>
      <c r="E252" s="166"/>
      <c r="F252" s="580">
        <f>SUM(F250:F251)</f>
        <v>1017</v>
      </c>
      <c r="G252" s="203">
        <f t="shared" si="71"/>
        <v>381.83</v>
      </c>
      <c r="H252" s="662"/>
      <c r="I252" s="444">
        <f t="shared" ref="I252:J252" si="72">I238+F252</f>
        <v>16702</v>
      </c>
      <c r="J252" s="433">
        <f t="shared" si="72"/>
        <v>4633.87</v>
      </c>
      <c r="K252" s="423"/>
      <c r="L252" s="424"/>
    </row>
    <row r="253" ht="15.75" customHeight="1">
      <c r="A253" s="188"/>
      <c r="B253" s="548"/>
      <c r="C253" s="544"/>
      <c r="D253" s="545"/>
      <c r="E253" s="548"/>
      <c r="F253" s="580"/>
      <c r="G253" s="202"/>
      <c r="H253" s="663">
        <v>1.0</v>
      </c>
      <c r="I253" s="423"/>
      <c r="J253" s="424"/>
      <c r="K253" s="423"/>
      <c r="L253" s="424"/>
    </row>
    <row r="254" ht="15.75" customHeight="1">
      <c r="A254" s="188"/>
      <c r="B254" s="548"/>
      <c r="C254" s="544"/>
      <c r="D254" s="545"/>
      <c r="E254" s="548"/>
      <c r="F254" s="580"/>
      <c r="G254" s="202"/>
      <c r="H254" s="662"/>
      <c r="I254" s="423"/>
      <c r="J254" s="424"/>
      <c r="K254" s="423"/>
      <c r="L254" s="424"/>
    </row>
    <row r="255" ht="15.75" customHeight="1">
      <c r="A255" s="188"/>
      <c r="B255" s="548"/>
      <c r="C255" s="544"/>
      <c r="D255" s="565"/>
      <c r="E255" s="566"/>
      <c r="F255" s="594"/>
      <c r="G255" s="202"/>
      <c r="H255" s="662"/>
      <c r="I255" s="423"/>
      <c r="J255" s="424"/>
      <c r="K255" s="423"/>
      <c r="L255" s="424"/>
    </row>
    <row r="256" ht="15.75" customHeight="1">
      <c r="A256" s="188"/>
      <c r="B256" s="566"/>
      <c r="C256" s="564"/>
      <c r="D256" s="565"/>
      <c r="E256" s="566"/>
      <c r="F256" s="594"/>
      <c r="G256" s="202"/>
      <c r="H256" s="662"/>
      <c r="I256" s="423"/>
      <c r="J256" s="424"/>
      <c r="K256" s="423"/>
      <c r="L256" s="424"/>
    </row>
    <row r="257" ht="15.75" customHeight="1">
      <c r="A257" s="188"/>
      <c r="B257" s="566"/>
      <c r="C257" s="564"/>
      <c r="D257" s="565"/>
      <c r="E257" s="566"/>
      <c r="F257" s="594"/>
      <c r="G257" s="202"/>
      <c r="H257" s="662"/>
      <c r="I257" s="423"/>
      <c r="J257" s="424"/>
      <c r="K257" s="423"/>
      <c r="L257" s="424"/>
    </row>
    <row r="258" ht="15.75" customHeight="1">
      <c r="A258" s="188"/>
      <c r="B258" s="166">
        <v>53311.0</v>
      </c>
      <c r="C258" s="544">
        <v>2.0</v>
      </c>
      <c r="D258" s="545"/>
      <c r="E258" s="548" t="s">
        <v>66</v>
      </c>
      <c r="F258" s="549">
        <v>103.0</v>
      </c>
      <c r="G258" s="53">
        <v>-635.17</v>
      </c>
      <c r="H258" s="664"/>
      <c r="I258" s="423"/>
      <c r="J258" s="424"/>
      <c r="K258" s="423"/>
      <c r="L258" s="424"/>
    </row>
    <row r="259" ht="15.75" customHeight="1">
      <c r="A259" s="188"/>
      <c r="B259" s="548">
        <v>54643.0</v>
      </c>
      <c r="C259" s="544">
        <v>7.0</v>
      </c>
      <c r="D259" s="545"/>
      <c r="E259" s="548" t="s">
        <v>17</v>
      </c>
      <c r="F259" s="549">
        <v>362.0</v>
      </c>
      <c r="G259" s="202">
        <f t="shared" ref="G259:G262" si="73">G258+F258</f>
        <v>-532.17</v>
      </c>
      <c r="H259" s="662"/>
      <c r="I259" s="423"/>
      <c r="J259" s="424"/>
      <c r="K259" s="423"/>
      <c r="L259" s="424"/>
    </row>
    <row r="260" ht="15.75" customHeight="1">
      <c r="A260" s="188"/>
      <c r="B260" s="166">
        <v>55025.0</v>
      </c>
      <c r="C260" s="259">
        <v>6.0</v>
      </c>
      <c r="D260" s="291"/>
      <c r="E260" s="166" t="s">
        <v>17</v>
      </c>
      <c r="F260" s="292">
        <v>399.0</v>
      </c>
      <c r="G260" s="318">
        <f t="shared" si="73"/>
        <v>-170.17</v>
      </c>
      <c r="H260" s="662"/>
      <c r="I260" s="423"/>
      <c r="J260" s="424"/>
      <c r="K260" s="423"/>
      <c r="L260" s="424"/>
    </row>
    <row r="261" ht="15.75" customHeight="1">
      <c r="A261" s="188"/>
      <c r="B261" s="548">
        <v>50461.0</v>
      </c>
      <c r="C261" s="544">
        <v>2.0</v>
      </c>
      <c r="D261" s="545"/>
      <c r="E261" s="548" t="s">
        <v>231</v>
      </c>
      <c r="F261" s="549">
        <v>77.0</v>
      </c>
      <c r="G261" s="172">
        <f t="shared" si="73"/>
        <v>228.83</v>
      </c>
      <c r="H261" s="662"/>
      <c r="I261" s="423"/>
      <c r="J261" s="424"/>
      <c r="K261" s="423"/>
      <c r="L261" s="424"/>
    </row>
    <row r="262" ht="15.75" customHeight="1">
      <c r="A262" s="188"/>
      <c r="B262" s="548"/>
      <c r="C262" s="544"/>
      <c r="D262" s="545"/>
      <c r="E262" s="548"/>
      <c r="F262" s="580">
        <f>SUM(F258:F261)</f>
        <v>941</v>
      </c>
      <c r="G262" s="194">
        <f t="shared" si="73"/>
        <v>305.83</v>
      </c>
      <c r="H262" s="663">
        <v>2.0</v>
      </c>
      <c r="I262" s="423"/>
      <c r="J262" s="424"/>
      <c r="K262" s="444">
        <f t="shared" ref="K262:L262" si="74">K247+F262</f>
        <v>16994</v>
      </c>
      <c r="L262" s="433">
        <f t="shared" si="74"/>
        <v>5061.31</v>
      </c>
    </row>
    <row r="263" ht="15.75" customHeight="1">
      <c r="A263" s="188"/>
      <c r="B263" s="548"/>
      <c r="C263" s="544"/>
      <c r="D263" s="545"/>
      <c r="E263" s="548"/>
      <c r="F263" s="549"/>
      <c r="G263" s="172"/>
      <c r="H263" s="662"/>
      <c r="I263" s="423"/>
      <c r="J263" s="424"/>
      <c r="K263" s="423"/>
      <c r="L263" s="424"/>
    </row>
    <row r="264" ht="15.75" customHeight="1">
      <c r="A264" s="188"/>
      <c r="B264" s="548"/>
      <c r="C264" s="544"/>
      <c r="D264" s="545"/>
      <c r="E264" s="548"/>
      <c r="F264" s="580"/>
      <c r="G264" s="172"/>
      <c r="H264" s="662"/>
      <c r="I264" s="423"/>
      <c r="J264" s="424"/>
      <c r="K264" s="423"/>
      <c r="L264" s="424"/>
    </row>
    <row r="265" ht="15.75" customHeight="1">
      <c r="A265" s="205"/>
      <c r="B265" s="572"/>
      <c r="C265" s="582"/>
      <c r="D265" s="583"/>
      <c r="E265" s="585"/>
      <c r="F265" s="586"/>
      <c r="G265" s="253"/>
      <c r="H265" s="665"/>
      <c r="I265" s="438"/>
      <c r="J265" s="439"/>
      <c r="K265" s="438"/>
      <c r="L265" s="439"/>
    </row>
    <row r="266" ht="15.75" customHeight="1">
      <c r="A266" s="309">
        <v>45828.0</v>
      </c>
      <c r="B266" s="588" t="s">
        <v>509</v>
      </c>
      <c r="C266" s="575">
        <v>10.0</v>
      </c>
      <c r="D266" s="158"/>
      <c r="E266" s="28" t="s">
        <v>452</v>
      </c>
      <c r="F266" s="116">
        <v>793.0</v>
      </c>
      <c r="G266" s="30">
        <v>-635.17</v>
      </c>
      <c r="H266" s="661"/>
      <c r="I266" s="423"/>
      <c r="J266" s="424"/>
      <c r="K266" s="423"/>
      <c r="L266" s="424"/>
    </row>
    <row r="267" ht="15.75" customHeight="1">
      <c r="A267" s="188"/>
      <c r="B267" s="548"/>
      <c r="C267" s="544"/>
      <c r="D267" s="545"/>
      <c r="E267" s="548"/>
      <c r="F267" s="549"/>
      <c r="G267" s="203">
        <f>G266+F266</f>
        <v>157.83</v>
      </c>
      <c r="H267" s="662"/>
      <c r="I267" s="423"/>
      <c r="J267" s="424"/>
      <c r="K267" s="423"/>
      <c r="L267" s="424"/>
    </row>
    <row r="268" ht="15.75" customHeight="1">
      <c r="A268" s="188"/>
      <c r="B268" s="548"/>
      <c r="C268" s="544"/>
      <c r="D268" s="545"/>
      <c r="E268" s="548"/>
      <c r="F268" s="549"/>
      <c r="G268" s="202"/>
      <c r="H268" s="662"/>
      <c r="I268" s="101">
        <f>I252+F266</f>
        <v>17495</v>
      </c>
      <c r="J268" s="120">
        <f>J252+G267</f>
        <v>4791.7</v>
      </c>
      <c r="K268" s="423"/>
      <c r="L268" s="424"/>
    </row>
    <row r="269" ht="15.75" customHeight="1">
      <c r="A269" s="188"/>
      <c r="B269" s="548"/>
      <c r="C269" s="544"/>
      <c r="D269" s="545"/>
      <c r="E269" s="548"/>
      <c r="F269" s="549"/>
      <c r="G269" s="202"/>
      <c r="H269" s="663">
        <v>1.0</v>
      </c>
      <c r="I269" s="423"/>
      <c r="J269" s="424"/>
      <c r="K269" s="423"/>
      <c r="L269" s="424"/>
    </row>
    <row r="270" ht="15.75" customHeight="1">
      <c r="A270" s="188"/>
      <c r="B270" s="548"/>
      <c r="C270" s="544"/>
      <c r="D270" s="545"/>
      <c r="E270" s="548"/>
      <c r="F270" s="549"/>
      <c r="G270" s="202"/>
      <c r="H270" s="662"/>
      <c r="I270" s="423"/>
      <c r="J270" s="424"/>
      <c r="K270" s="423"/>
      <c r="L270" s="424"/>
    </row>
    <row r="271" ht="15.75" customHeight="1">
      <c r="A271" s="188"/>
      <c r="B271" s="548"/>
      <c r="C271" s="544"/>
      <c r="D271" s="565"/>
      <c r="E271" s="566"/>
      <c r="F271" s="567"/>
      <c r="G271" s="202"/>
      <c r="H271" s="662"/>
      <c r="I271" s="423"/>
      <c r="J271" s="424"/>
      <c r="K271" s="423"/>
      <c r="L271" s="424"/>
    </row>
    <row r="272" ht="15.75" customHeight="1">
      <c r="A272" s="188"/>
      <c r="B272" s="566"/>
      <c r="C272" s="564"/>
      <c r="D272" s="565"/>
      <c r="E272" s="566"/>
      <c r="F272" s="594"/>
      <c r="G272" s="202"/>
      <c r="H272" s="662"/>
      <c r="I272" s="423"/>
      <c r="J272" s="424"/>
      <c r="K272" s="423"/>
      <c r="L272" s="424"/>
    </row>
    <row r="273" ht="15.75" customHeight="1">
      <c r="A273" s="188"/>
      <c r="B273" s="566"/>
      <c r="C273" s="564"/>
      <c r="D273" s="565"/>
      <c r="E273" s="566"/>
      <c r="F273" s="594"/>
      <c r="G273" s="202"/>
      <c r="H273" s="662"/>
      <c r="I273" s="423"/>
      <c r="J273" s="424"/>
      <c r="K273" s="423"/>
      <c r="L273" s="424"/>
    </row>
    <row r="274" ht="15.75" customHeight="1">
      <c r="A274" s="188"/>
      <c r="B274" s="566"/>
      <c r="C274" s="564"/>
      <c r="D274" s="565"/>
      <c r="E274" s="566"/>
      <c r="F274" s="594"/>
      <c r="G274" s="202"/>
      <c r="H274" s="662"/>
      <c r="I274" s="423"/>
      <c r="J274" s="424"/>
      <c r="K274" s="423"/>
      <c r="L274" s="424"/>
    </row>
    <row r="275" ht="15.75" customHeight="1">
      <c r="A275" s="188"/>
      <c r="B275" s="166">
        <v>47573.0</v>
      </c>
      <c r="C275" s="544">
        <v>2.0</v>
      </c>
      <c r="D275" s="545"/>
      <c r="E275" s="548" t="s">
        <v>494</v>
      </c>
      <c r="F275" s="549">
        <v>44.0</v>
      </c>
      <c r="G275" s="53">
        <v>-635.17</v>
      </c>
      <c r="H275" s="664"/>
      <c r="I275" s="423"/>
      <c r="J275" s="424"/>
      <c r="K275" s="423"/>
      <c r="L275" s="424"/>
    </row>
    <row r="276" ht="15.75" customHeight="1">
      <c r="A276" s="188"/>
      <c r="B276" s="596" t="s">
        <v>510</v>
      </c>
      <c r="C276" s="259">
        <v>5.0</v>
      </c>
      <c r="D276" s="291"/>
      <c r="E276" s="166" t="s">
        <v>177</v>
      </c>
      <c r="F276" s="549">
        <f>40*2</f>
        <v>80</v>
      </c>
      <c r="G276" s="202">
        <f t="shared" ref="G276:G281" si="75">G275+F275</f>
        <v>-591.17</v>
      </c>
      <c r="H276" s="466"/>
      <c r="I276" s="423"/>
      <c r="J276" s="424"/>
      <c r="K276" s="423"/>
      <c r="L276" s="424"/>
    </row>
    <row r="277" ht="15.75" customHeight="1">
      <c r="A277" s="188"/>
      <c r="B277" s="548">
        <v>54826.0</v>
      </c>
      <c r="C277" s="544">
        <v>2.0</v>
      </c>
      <c r="D277" s="545"/>
      <c r="E277" s="548" t="s">
        <v>223</v>
      </c>
      <c r="F277" s="549">
        <v>44.0</v>
      </c>
      <c r="G277" s="202">
        <f t="shared" si="75"/>
        <v>-511.17</v>
      </c>
      <c r="H277" s="662"/>
      <c r="I277" s="423"/>
      <c r="J277" s="424"/>
      <c r="K277" s="423"/>
      <c r="L277" s="424"/>
    </row>
    <row r="278" ht="15.75" customHeight="1">
      <c r="A278" s="188"/>
      <c r="B278" s="548">
        <v>49212.0</v>
      </c>
      <c r="C278" s="544">
        <v>2.0</v>
      </c>
      <c r="D278" s="545"/>
      <c r="E278" s="548" t="s">
        <v>96</v>
      </c>
      <c r="F278" s="549">
        <v>44.0</v>
      </c>
      <c r="G278" s="202">
        <f t="shared" si="75"/>
        <v>-467.17</v>
      </c>
      <c r="H278" s="662"/>
      <c r="I278" s="423"/>
      <c r="J278" s="424"/>
      <c r="K278" s="423"/>
      <c r="L278" s="424"/>
    </row>
    <row r="279" ht="15.75" customHeight="1">
      <c r="A279" s="188"/>
      <c r="B279" s="548">
        <v>51575.0</v>
      </c>
      <c r="C279" s="544">
        <v>7.0</v>
      </c>
      <c r="D279" s="545"/>
      <c r="E279" s="548" t="s">
        <v>16</v>
      </c>
      <c r="F279" s="549">
        <v>310.0</v>
      </c>
      <c r="G279" s="202">
        <f t="shared" si="75"/>
        <v>-423.17</v>
      </c>
      <c r="H279" s="663">
        <v>2.0</v>
      </c>
      <c r="I279" s="423"/>
      <c r="J279" s="424"/>
      <c r="K279" s="423"/>
      <c r="L279" s="424"/>
    </row>
    <row r="280" ht="15.75" customHeight="1">
      <c r="A280" s="188"/>
      <c r="B280" s="548">
        <v>54552.0</v>
      </c>
      <c r="C280" s="544">
        <v>7.0</v>
      </c>
      <c r="D280" s="545"/>
      <c r="E280" s="548" t="s">
        <v>16</v>
      </c>
      <c r="F280" s="549">
        <v>310.0</v>
      </c>
      <c r="G280" s="172">
        <f t="shared" si="75"/>
        <v>-113.17</v>
      </c>
      <c r="H280" s="662"/>
      <c r="I280" s="423"/>
      <c r="J280" s="424"/>
      <c r="K280" s="423"/>
      <c r="L280" s="424"/>
    </row>
    <row r="281" ht="15.75" customHeight="1">
      <c r="A281" s="188"/>
      <c r="B281" s="548"/>
      <c r="C281" s="544"/>
      <c r="D281" s="545"/>
      <c r="E281" s="548"/>
      <c r="F281" s="580">
        <f>SUM(F275:F280)</f>
        <v>832</v>
      </c>
      <c r="G281" s="194">
        <f t="shared" si="75"/>
        <v>196.83</v>
      </c>
      <c r="H281" s="662"/>
      <c r="I281" s="423"/>
      <c r="J281" s="424"/>
      <c r="K281" s="444">
        <f t="shared" ref="K281:L281" si="76">K262+F281</f>
        <v>17826</v>
      </c>
      <c r="L281" s="433">
        <f t="shared" si="76"/>
        <v>5258.14</v>
      </c>
    </row>
    <row r="282" ht="15.75" customHeight="1">
      <c r="A282" s="188"/>
      <c r="B282" s="647"/>
      <c r="C282" s="676"/>
      <c r="D282" s="677"/>
      <c r="E282" s="647"/>
      <c r="F282" s="678"/>
      <c r="G282" s="174"/>
      <c r="H282" s="662"/>
      <c r="I282" s="423"/>
      <c r="J282" s="424"/>
      <c r="K282" s="423"/>
      <c r="L282" s="424"/>
    </row>
    <row r="283" ht="15.75" customHeight="1">
      <c r="A283" s="205"/>
      <c r="B283" s="572"/>
      <c r="C283" s="582"/>
      <c r="D283" s="583"/>
      <c r="E283" s="585"/>
      <c r="F283" s="586"/>
      <c r="G283" s="253"/>
      <c r="H283" s="665"/>
      <c r="I283" s="438"/>
      <c r="J283" s="439"/>
      <c r="K283" s="438"/>
      <c r="L283" s="439"/>
    </row>
    <row r="284" ht="15.75" customHeight="1">
      <c r="A284" s="309">
        <v>45829.0</v>
      </c>
      <c r="B284" s="334" t="s">
        <v>502</v>
      </c>
      <c r="C284" s="575">
        <v>7.0</v>
      </c>
      <c r="D284" s="576"/>
      <c r="E284" s="588" t="s">
        <v>511</v>
      </c>
      <c r="F284" s="578">
        <f>81*3</f>
        <v>243</v>
      </c>
      <c r="G284" s="30">
        <v>-635.17</v>
      </c>
      <c r="H284" s="661"/>
      <c r="I284" s="423"/>
      <c r="J284" s="424"/>
      <c r="K284" s="423"/>
      <c r="L284" s="424"/>
    </row>
    <row r="285" ht="15.75" customHeight="1">
      <c r="A285" s="188"/>
      <c r="B285" s="346">
        <v>44830.0</v>
      </c>
      <c r="C285" s="590">
        <v>2.0</v>
      </c>
      <c r="D285" s="632"/>
      <c r="E285" s="548" t="s">
        <v>512</v>
      </c>
      <c r="F285" s="549">
        <v>77.0</v>
      </c>
      <c r="G285" s="287">
        <f t="shared" ref="G285:G289" si="77">G284+F284</f>
        <v>-392.17</v>
      </c>
      <c r="H285" s="662"/>
      <c r="I285" s="423"/>
      <c r="J285" s="424"/>
      <c r="K285" s="423"/>
      <c r="L285" s="424"/>
    </row>
    <row r="286" ht="15.75" customHeight="1">
      <c r="A286" s="188"/>
      <c r="B286" s="166">
        <v>54346.0</v>
      </c>
      <c r="C286" s="544">
        <v>6.0</v>
      </c>
      <c r="D286" s="545"/>
      <c r="E286" s="548" t="s">
        <v>17</v>
      </c>
      <c r="F286" s="549">
        <v>362.0</v>
      </c>
      <c r="G286" s="287">
        <f t="shared" si="77"/>
        <v>-315.17</v>
      </c>
      <c r="H286" s="662"/>
      <c r="I286" s="423"/>
      <c r="J286" s="424"/>
      <c r="K286" s="423"/>
      <c r="L286" s="424"/>
    </row>
    <row r="287" ht="15.75" customHeight="1">
      <c r="A287" s="188"/>
      <c r="B287" s="166">
        <v>52137.0</v>
      </c>
      <c r="C287" s="544">
        <v>2.0</v>
      </c>
      <c r="D287" s="545"/>
      <c r="E287" s="548" t="s">
        <v>234</v>
      </c>
      <c r="F287" s="549">
        <v>63.0</v>
      </c>
      <c r="G287" s="287">
        <f t="shared" si="77"/>
        <v>46.83</v>
      </c>
      <c r="H287" s="662"/>
      <c r="I287" s="423"/>
      <c r="J287" s="424"/>
      <c r="K287" s="423"/>
      <c r="L287" s="424"/>
    </row>
    <row r="288" ht="15.75" customHeight="1">
      <c r="A288" s="188"/>
      <c r="B288" s="166">
        <v>54733.0</v>
      </c>
      <c r="C288" s="544">
        <v>2.0</v>
      </c>
      <c r="D288" s="545"/>
      <c r="E288" s="548" t="s">
        <v>66</v>
      </c>
      <c r="F288" s="549">
        <v>103.0</v>
      </c>
      <c r="G288" s="287">
        <f t="shared" si="77"/>
        <v>109.83</v>
      </c>
      <c r="H288" s="663">
        <v>1.0</v>
      </c>
      <c r="I288" s="423"/>
      <c r="J288" s="424"/>
      <c r="K288" s="423"/>
      <c r="L288" s="424"/>
    </row>
    <row r="289" ht="15.75" customHeight="1">
      <c r="A289" s="188"/>
      <c r="B289" s="166"/>
      <c r="C289" s="544"/>
      <c r="D289" s="545"/>
      <c r="E289" s="548"/>
      <c r="F289" s="580">
        <f>SUM(F284:F288)</f>
        <v>848</v>
      </c>
      <c r="G289" s="288">
        <f t="shared" si="77"/>
        <v>212.83</v>
      </c>
      <c r="H289" s="662"/>
      <c r="I289" s="444">
        <f t="shared" ref="I289:J289" si="78">I268+F289</f>
        <v>18343</v>
      </c>
      <c r="J289" s="433">
        <f t="shared" si="78"/>
        <v>5004.53</v>
      </c>
      <c r="K289" s="423"/>
      <c r="L289" s="424"/>
    </row>
    <row r="290" ht="15.75" customHeight="1">
      <c r="A290" s="188"/>
      <c r="B290" s="166"/>
      <c r="C290" s="544"/>
      <c r="D290" s="565"/>
      <c r="E290" s="566"/>
      <c r="F290" s="594"/>
      <c r="G290" s="202"/>
      <c r="H290" s="662"/>
      <c r="I290" s="423"/>
      <c r="J290" s="424"/>
      <c r="K290" s="423"/>
      <c r="L290" s="424"/>
    </row>
    <row r="291" ht="15.75" customHeight="1">
      <c r="A291" s="188"/>
      <c r="B291" s="356"/>
      <c r="C291" s="564"/>
      <c r="D291" s="565"/>
      <c r="E291" s="566"/>
      <c r="F291" s="594"/>
      <c r="G291" s="202"/>
      <c r="H291" s="662"/>
      <c r="I291" s="423"/>
      <c r="J291" s="424"/>
      <c r="K291" s="423"/>
      <c r="L291" s="424"/>
    </row>
    <row r="292" ht="15.75" customHeight="1">
      <c r="A292" s="188"/>
      <c r="B292" s="356"/>
      <c r="C292" s="564"/>
      <c r="D292" s="565"/>
      <c r="E292" s="566"/>
      <c r="F292" s="594"/>
      <c r="G292" s="202"/>
      <c r="H292" s="662"/>
      <c r="I292" s="423"/>
      <c r="J292" s="424"/>
      <c r="K292" s="423"/>
      <c r="L292" s="424"/>
    </row>
    <row r="293" ht="15.75" customHeight="1">
      <c r="A293" s="188"/>
      <c r="B293" s="356"/>
      <c r="C293" s="564"/>
      <c r="D293" s="565"/>
      <c r="E293" s="566"/>
      <c r="F293" s="594"/>
      <c r="G293" s="202"/>
      <c r="H293" s="662"/>
      <c r="I293" s="423"/>
      <c r="J293" s="424"/>
      <c r="K293" s="423"/>
      <c r="L293" s="424"/>
    </row>
    <row r="294" ht="15.75" customHeight="1">
      <c r="A294" s="188"/>
      <c r="B294" s="166">
        <v>54570.0</v>
      </c>
      <c r="C294" s="544">
        <v>7.0</v>
      </c>
      <c r="D294" s="545"/>
      <c r="E294" s="548" t="s">
        <v>512</v>
      </c>
      <c r="F294" s="549">
        <v>310.0</v>
      </c>
      <c r="G294" s="53">
        <v>-635.17</v>
      </c>
      <c r="H294" s="664"/>
      <c r="I294" s="423"/>
      <c r="J294" s="424"/>
      <c r="K294" s="423"/>
      <c r="L294" s="424"/>
    </row>
    <row r="295" ht="15.75" customHeight="1">
      <c r="A295" s="188"/>
      <c r="B295" s="166">
        <v>54373.0</v>
      </c>
      <c r="C295" s="544">
        <v>2.0</v>
      </c>
      <c r="D295" s="545"/>
      <c r="E295" s="548" t="s">
        <v>513</v>
      </c>
      <c r="F295" s="549">
        <v>170.0</v>
      </c>
      <c r="G295" s="202">
        <f t="shared" ref="G295:G299" si="79">G294+F294</f>
        <v>-325.17</v>
      </c>
      <c r="H295" s="662"/>
      <c r="I295" s="423"/>
      <c r="J295" s="424"/>
      <c r="K295" s="423"/>
      <c r="L295" s="424"/>
    </row>
    <row r="296" ht="15.75" customHeight="1">
      <c r="A296" s="188"/>
      <c r="B296" s="166">
        <v>51714.0</v>
      </c>
      <c r="C296" s="544">
        <v>2.0</v>
      </c>
      <c r="D296" s="545"/>
      <c r="E296" s="548" t="s">
        <v>512</v>
      </c>
      <c r="F296" s="549">
        <v>77.0</v>
      </c>
      <c r="G296" s="202">
        <f t="shared" si="79"/>
        <v>-155.17</v>
      </c>
      <c r="H296" s="662"/>
      <c r="I296" s="423"/>
      <c r="J296" s="424"/>
      <c r="K296" s="423"/>
      <c r="L296" s="424"/>
    </row>
    <row r="297" ht="15.75" customHeight="1">
      <c r="A297" s="188"/>
      <c r="B297" s="166">
        <v>54719.0</v>
      </c>
      <c r="C297" s="544">
        <v>2.0</v>
      </c>
      <c r="D297" s="545"/>
      <c r="E297" s="548" t="s">
        <v>512</v>
      </c>
      <c r="F297" s="549">
        <v>77.0</v>
      </c>
      <c r="G297" s="202">
        <f t="shared" si="79"/>
        <v>-78.17</v>
      </c>
      <c r="H297" s="662"/>
      <c r="I297" s="423"/>
      <c r="J297" s="424"/>
      <c r="K297" s="423"/>
      <c r="L297" s="424"/>
    </row>
    <row r="298" ht="15.75" customHeight="1">
      <c r="A298" s="188"/>
      <c r="B298" s="166" t="s">
        <v>514</v>
      </c>
      <c r="C298" s="544">
        <v>4.0</v>
      </c>
      <c r="D298" s="545"/>
      <c r="E298" s="548" t="s">
        <v>515</v>
      </c>
      <c r="F298" s="549">
        <f>77*2</f>
        <v>154</v>
      </c>
      <c r="G298" s="202">
        <f t="shared" si="79"/>
        <v>-1.17</v>
      </c>
      <c r="H298" s="662"/>
      <c r="I298" s="423"/>
      <c r="J298" s="424"/>
      <c r="K298" s="423"/>
      <c r="L298" s="424"/>
    </row>
    <row r="299" ht="15.75" customHeight="1">
      <c r="A299" s="188"/>
      <c r="B299" s="548"/>
      <c r="C299" s="544"/>
      <c r="D299" s="545"/>
      <c r="E299" s="548"/>
      <c r="F299" s="580">
        <f>SUM(F294:F298)</f>
        <v>788</v>
      </c>
      <c r="G299" s="194">
        <f t="shared" si="79"/>
        <v>152.83</v>
      </c>
      <c r="H299" s="663">
        <v>2.0</v>
      </c>
      <c r="I299" s="423"/>
      <c r="J299" s="424"/>
      <c r="K299" s="444">
        <f t="shared" ref="K299:L299" si="80">K281+F299</f>
        <v>18614</v>
      </c>
      <c r="L299" s="433">
        <f t="shared" si="80"/>
        <v>5410.97</v>
      </c>
    </row>
    <row r="300" ht="15.75" customHeight="1">
      <c r="A300" s="188"/>
      <c r="B300" s="548"/>
      <c r="C300" s="544"/>
      <c r="D300" s="545"/>
      <c r="E300" s="548"/>
      <c r="F300" s="549"/>
      <c r="G300" s="172"/>
      <c r="H300" s="662"/>
      <c r="I300" s="423"/>
      <c r="J300" s="424"/>
      <c r="K300" s="423"/>
      <c r="L300" s="424"/>
    </row>
    <row r="301" ht="15.75" customHeight="1">
      <c r="A301" s="188"/>
      <c r="B301" s="548"/>
      <c r="C301" s="544"/>
      <c r="D301" s="545"/>
      <c r="E301" s="548"/>
      <c r="F301" s="580"/>
      <c r="G301" s="172"/>
      <c r="H301" s="662"/>
      <c r="I301" s="423"/>
      <c r="J301" s="424"/>
      <c r="K301" s="423"/>
      <c r="L301" s="424"/>
    </row>
    <row r="302" ht="15.75" customHeight="1">
      <c r="A302" s="188"/>
      <c r="B302" s="647"/>
      <c r="C302" s="676"/>
      <c r="D302" s="677"/>
      <c r="E302" s="647"/>
      <c r="F302" s="678"/>
      <c r="G302" s="174"/>
      <c r="H302" s="662"/>
      <c r="I302" s="423"/>
      <c r="J302" s="424"/>
      <c r="K302" s="423"/>
      <c r="L302" s="424"/>
    </row>
    <row r="303" ht="15.75" customHeight="1">
      <c r="A303" s="205"/>
      <c r="B303" s="572"/>
      <c r="C303" s="582"/>
      <c r="D303" s="583"/>
      <c r="E303" s="585"/>
      <c r="F303" s="586"/>
      <c r="G303" s="253"/>
      <c r="H303" s="665"/>
      <c r="I303" s="438"/>
      <c r="J303" s="439"/>
      <c r="K303" s="438"/>
      <c r="L303" s="439"/>
    </row>
    <row r="304" ht="15.75" customHeight="1">
      <c r="A304" s="309">
        <v>45830.0</v>
      </c>
      <c r="B304" s="588" t="s">
        <v>500</v>
      </c>
      <c r="C304" s="575">
        <v>10.0</v>
      </c>
      <c r="D304" s="576"/>
      <c r="E304" s="588" t="s">
        <v>279</v>
      </c>
      <c r="F304" s="578">
        <v>310.0</v>
      </c>
      <c r="G304" s="30">
        <v>-635.17</v>
      </c>
      <c r="H304" s="661"/>
      <c r="I304" s="423"/>
      <c r="J304" s="424"/>
      <c r="K304" s="423"/>
      <c r="L304" s="424"/>
    </row>
    <row r="305" ht="15.75" customHeight="1">
      <c r="A305" s="188"/>
      <c r="B305" s="548">
        <v>54799.0</v>
      </c>
      <c r="C305" s="544">
        <v>11.0</v>
      </c>
      <c r="D305" s="545"/>
      <c r="E305" s="548" t="s">
        <v>516</v>
      </c>
      <c r="F305" s="549">
        <v>300.0</v>
      </c>
      <c r="G305" s="202">
        <f t="shared" ref="G305:G309" si="81">G304+F304</f>
        <v>-325.17</v>
      </c>
      <c r="H305" s="662"/>
      <c r="I305" s="423"/>
      <c r="J305" s="424"/>
      <c r="K305" s="423"/>
      <c r="L305" s="424"/>
    </row>
    <row r="306" ht="15.75" customHeight="1">
      <c r="A306" s="188"/>
      <c r="B306" s="548">
        <v>53827.0</v>
      </c>
      <c r="C306" s="544">
        <v>2.0</v>
      </c>
      <c r="D306" s="632"/>
      <c r="E306" s="592" t="s">
        <v>279</v>
      </c>
      <c r="F306" s="549">
        <v>77.0</v>
      </c>
      <c r="G306" s="202">
        <f t="shared" si="81"/>
        <v>-25.17</v>
      </c>
      <c r="H306" s="662"/>
      <c r="I306" s="423"/>
      <c r="J306" s="424"/>
      <c r="K306" s="423"/>
      <c r="L306" s="424"/>
    </row>
    <row r="307" ht="15.75" customHeight="1">
      <c r="A307" s="188"/>
      <c r="B307" s="548">
        <v>55025.0</v>
      </c>
      <c r="C307" s="544">
        <v>6.0</v>
      </c>
      <c r="D307" s="545"/>
      <c r="E307" s="548" t="s">
        <v>66</v>
      </c>
      <c r="F307" s="549">
        <v>362.0</v>
      </c>
      <c r="G307" s="202">
        <f t="shared" si="81"/>
        <v>51.83</v>
      </c>
      <c r="H307" s="663">
        <v>1.0</v>
      </c>
      <c r="I307" s="423"/>
      <c r="J307" s="424"/>
      <c r="K307" s="423"/>
      <c r="L307" s="424"/>
    </row>
    <row r="308" ht="15.75" customHeight="1">
      <c r="A308" s="188"/>
      <c r="B308" s="166">
        <v>50595.0</v>
      </c>
      <c r="C308" s="259">
        <v>5.0</v>
      </c>
      <c r="D308" s="291"/>
      <c r="E308" s="166" t="s">
        <v>223</v>
      </c>
      <c r="F308" s="292">
        <v>300.0</v>
      </c>
      <c r="G308" s="318">
        <f t="shared" si="81"/>
        <v>413.83</v>
      </c>
      <c r="H308" s="679"/>
      <c r="I308" s="423"/>
      <c r="J308" s="424"/>
      <c r="K308" s="423"/>
      <c r="L308" s="424"/>
    </row>
    <row r="309" ht="15.75" customHeight="1">
      <c r="A309" s="188"/>
      <c r="B309" s="548"/>
      <c r="C309" s="544"/>
      <c r="D309" s="565"/>
      <c r="E309" s="566"/>
      <c r="F309" s="567">
        <f>SUM(F304:F308)</f>
        <v>1349</v>
      </c>
      <c r="G309" s="203">
        <f t="shared" si="81"/>
        <v>713.83</v>
      </c>
      <c r="H309" s="662"/>
      <c r="I309" s="444">
        <f t="shared" ref="I309:J309" si="82">I289+F309</f>
        <v>19692</v>
      </c>
      <c r="J309" s="433">
        <f t="shared" si="82"/>
        <v>5718.36</v>
      </c>
      <c r="K309" s="423"/>
      <c r="L309" s="424"/>
    </row>
    <row r="310" ht="15.75" customHeight="1">
      <c r="A310" s="188"/>
      <c r="B310" s="548"/>
      <c r="C310" s="544"/>
      <c r="D310" s="565"/>
      <c r="E310" s="566"/>
      <c r="F310" s="594"/>
      <c r="G310" s="202"/>
      <c r="H310" s="662"/>
      <c r="I310" s="423"/>
      <c r="J310" s="424"/>
      <c r="K310" s="423"/>
      <c r="L310" s="424"/>
    </row>
    <row r="311" ht="15.75" customHeight="1">
      <c r="A311" s="188"/>
      <c r="B311" s="566"/>
      <c r="C311" s="564"/>
      <c r="D311" s="565"/>
      <c r="E311" s="566"/>
      <c r="F311" s="594"/>
      <c r="G311" s="202"/>
      <c r="H311" s="662"/>
      <c r="I311" s="423"/>
      <c r="J311" s="424"/>
      <c r="K311" s="423"/>
      <c r="L311" s="424"/>
    </row>
    <row r="312" ht="15.75" customHeight="1">
      <c r="A312" s="188"/>
      <c r="B312" s="566"/>
      <c r="C312" s="564"/>
      <c r="D312" s="565"/>
      <c r="E312" s="566"/>
      <c r="F312" s="594"/>
      <c r="G312" s="202"/>
      <c r="H312" s="662"/>
      <c r="I312" s="423"/>
      <c r="J312" s="424"/>
      <c r="K312" s="423"/>
      <c r="L312" s="424"/>
    </row>
    <row r="313" ht="15.75" customHeight="1">
      <c r="A313" s="188"/>
      <c r="B313" s="166">
        <v>54799.0</v>
      </c>
      <c r="C313" s="544">
        <v>11.0</v>
      </c>
      <c r="D313" s="545"/>
      <c r="E313" s="548" t="s">
        <v>516</v>
      </c>
      <c r="F313" s="549">
        <v>300.0</v>
      </c>
      <c r="G313" s="53">
        <v>-635.17</v>
      </c>
      <c r="H313" s="664"/>
      <c r="I313" s="423"/>
      <c r="J313" s="424"/>
      <c r="K313" s="423"/>
      <c r="L313" s="424"/>
    </row>
    <row r="314" ht="15.75" customHeight="1">
      <c r="A314" s="188"/>
      <c r="B314" s="548">
        <v>54517.0</v>
      </c>
      <c r="C314" s="544">
        <v>11.0</v>
      </c>
      <c r="D314" s="545"/>
      <c r="E314" s="548" t="s">
        <v>517</v>
      </c>
      <c r="F314" s="549">
        <v>310.0</v>
      </c>
      <c r="G314" s="202">
        <f t="shared" ref="G314:G317" si="83">G313+F313</f>
        <v>-335.17</v>
      </c>
      <c r="H314" s="662"/>
      <c r="I314" s="423"/>
      <c r="J314" s="424"/>
      <c r="K314" s="423"/>
      <c r="L314" s="424"/>
    </row>
    <row r="315" ht="15.75" customHeight="1">
      <c r="A315" s="188"/>
      <c r="B315" s="548">
        <v>51529.0</v>
      </c>
      <c r="C315" s="544">
        <v>6.0</v>
      </c>
      <c r="D315" s="545"/>
      <c r="E315" s="548" t="s">
        <v>75</v>
      </c>
      <c r="F315" s="549">
        <v>310.0</v>
      </c>
      <c r="G315" s="202">
        <f t="shared" si="83"/>
        <v>-25.17</v>
      </c>
      <c r="H315" s="662"/>
      <c r="I315" s="423"/>
      <c r="J315" s="424"/>
      <c r="K315" s="423"/>
      <c r="L315" s="424"/>
    </row>
    <row r="316" ht="15.75" customHeight="1">
      <c r="A316" s="188"/>
      <c r="B316" s="548">
        <v>53850.0</v>
      </c>
      <c r="C316" s="544">
        <v>6.0</v>
      </c>
      <c r="D316" s="545"/>
      <c r="E316" s="548" t="s">
        <v>75</v>
      </c>
      <c r="F316" s="549">
        <v>310.0</v>
      </c>
      <c r="G316" s="202">
        <f t="shared" si="83"/>
        <v>284.83</v>
      </c>
      <c r="H316" s="662"/>
      <c r="I316" s="423"/>
      <c r="J316" s="424"/>
      <c r="K316" s="423"/>
      <c r="L316" s="424"/>
    </row>
    <row r="317" ht="15.75" customHeight="1">
      <c r="A317" s="188"/>
      <c r="B317" s="548"/>
      <c r="C317" s="544"/>
      <c r="D317" s="545"/>
      <c r="E317" s="548"/>
      <c r="F317" s="580">
        <f>SUM(F313:F316)</f>
        <v>1230</v>
      </c>
      <c r="G317" s="194">
        <f t="shared" si="83"/>
        <v>594.83</v>
      </c>
      <c r="H317" s="663">
        <v>2.0</v>
      </c>
      <c r="I317" s="423"/>
      <c r="J317" s="424"/>
      <c r="K317" s="444">
        <f t="shared" ref="K317:L317" si="84">K299+F317</f>
        <v>19844</v>
      </c>
      <c r="L317" s="433">
        <f t="shared" si="84"/>
        <v>6005.8</v>
      </c>
    </row>
    <row r="318" ht="15.75" customHeight="1">
      <c r="A318" s="188"/>
      <c r="B318" s="548"/>
      <c r="C318" s="544"/>
      <c r="D318" s="545"/>
      <c r="E318" s="548"/>
      <c r="F318" s="549"/>
      <c r="G318" s="172"/>
      <c r="H318" s="662"/>
      <c r="I318" s="423"/>
      <c r="J318" s="424"/>
      <c r="K318" s="423"/>
      <c r="L318" s="424"/>
    </row>
    <row r="319" ht="15.75" customHeight="1">
      <c r="A319" s="188"/>
      <c r="B319" s="548"/>
      <c r="C319" s="544"/>
      <c r="D319" s="545"/>
      <c r="E319" s="548"/>
      <c r="F319" s="580"/>
      <c r="G319" s="172"/>
      <c r="H319" s="662"/>
      <c r="I319" s="423"/>
      <c r="J319" s="424"/>
      <c r="K319" s="423"/>
      <c r="L319" s="424"/>
    </row>
    <row r="320" ht="15.75" customHeight="1">
      <c r="A320" s="205"/>
      <c r="B320" s="572"/>
      <c r="C320" s="582"/>
      <c r="D320" s="583"/>
      <c r="E320" s="585"/>
      <c r="F320" s="586"/>
      <c r="G320" s="253"/>
      <c r="H320" s="665"/>
      <c r="I320" s="438"/>
      <c r="J320" s="439"/>
      <c r="K320" s="438"/>
      <c r="L320" s="439"/>
    </row>
    <row r="321" ht="15.75" customHeight="1">
      <c r="A321" s="309">
        <v>45831.0</v>
      </c>
      <c r="B321" s="588">
        <v>53245.0</v>
      </c>
      <c r="C321" s="575">
        <v>4.0</v>
      </c>
      <c r="D321" s="576">
        <v>0.2847222222222222</v>
      </c>
      <c r="E321" s="588" t="s">
        <v>278</v>
      </c>
      <c r="F321" s="578">
        <v>362.0</v>
      </c>
      <c r="G321" s="30">
        <v>-635.17</v>
      </c>
      <c r="H321" s="661"/>
      <c r="I321" s="423"/>
      <c r="J321" s="424"/>
      <c r="K321" s="423"/>
      <c r="L321" s="424"/>
    </row>
    <row r="322" ht="15.75" customHeight="1">
      <c r="A322" s="188"/>
      <c r="B322" s="548" t="s">
        <v>518</v>
      </c>
      <c r="C322" s="544">
        <v>5.0</v>
      </c>
      <c r="D322" s="545">
        <v>0.375</v>
      </c>
      <c r="E322" s="548" t="s">
        <v>99</v>
      </c>
      <c r="F322" s="549">
        <f>81*2</f>
        <v>162</v>
      </c>
      <c r="G322" s="202">
        <f t="shared" ref="G322:G326" si="85">G321+F321</f>
        <v>-273.17</v>
      </c>
      <c r="H322" s="662"/>
      <c r="I322" s="423"/>
      <c r="J322" s="424"/>
      <c r="K322" s="423"/>
      <c r="L322" s="424"/>
    </row>
    <row r="323" ht="15.75" customHeight="1">
      <c r="A323" s="188"/>
      <c r="B323" s="548">
        <v>48989.0</v>
      </c>
      <c r="C323" s="544">
        <v>2.0</v>
      </c>
      <c r="D323" s="545">
        <v>0.4583333333333333</v>
      </c>
      <c r="E323" s="548" t="s">
        <v>519</v>
      </c>
      <c r="F323" s="549">
        <v>77.0</v>
      </c>
      <c r="G323" s="202">
        <f t="shared" si="85"/>
        <v>-111.17</v>
      </c>
      <c r="H323" s="662"/>
      <c r="I323" s="423"/>
      <c r="J323" s="424"/>
      <c r="K323" s="423"/>
      <c r="L323" s="424"/>
    </row>
    <row r="324" ht="15.75" customHeight="1">
      <c r="A324" s="188"/>
      <c r="B324" s="548">
        <v>54281.0</v>
      </c>
      <c r="C324" s="544">
        <v>4.0</v>
      </c>
      <c r="D324" s="545">
        <v>0.5277777777777778</v>
      </c>
      <c r="E324" s="548" t="s">
        <v>326</v>
      </c>
      <c r="F324" s="549">
        <f>77*2</f>
        <v>154</v>
      </c>
      <c r="G324" s="202">
        <f t="shared" si="85"/>
        <v>-34.17</v>
      </c>
      <c r="H324" s="663">
        <v>1.0</v>
      </c>
      <c r="I324" s="423"/>
      <c r="J324" s="424"/>
      <c r="K324" s="423"/>
      <c r="L324" s="424"/>
    </row>
    <row r="325" ht="15.75" customHeight="1">
      <c r="A325" s="188"/>
      <c r="B325" s="548">
        <v>54786.0</v>
      </c>
      <c r="C325" s="544">
        <v>4.0</v>
      </c>
      <c r="D325" s="545">
        <v>0.7291666666666666</v>
      </c>
      <c r="E325" s="548" t="s">
        <v>519</v>
      </c>
      <c r="F325" s="549">
        <v>310.0</v>
      </c>
      <c r="G325" s="202">
        <f t="shared" si="85"/>
        <v>119.83</v>
      </c>
      <c r="H325" s="662"/>
      <c r="I325" s="423"/>
      <c r="J325" s="424"/>
      <c r="K325" s="423"/>
      <c r="L325" s="424"/>
    </row>
    <row r="326" ht="15.75" customHeight="1">
      <c r="A326" s="188"/>
      <c r="B326" s="548"/>
      <c r="C326" s="544"/>
      <c r="D326" s="565"/>
      <c r="E326" s="566"/>
      <c r="F326" s="567">
        <f>SUM(F321:F325)</f>
        <v>1065</v>
      </c>
      <c r="G326" s="203">
        <f t="shared" si="85"/>
        <v>429.83</v>
      </c>
      <c r="H326" s="662"/>
      <c r="I326" s="444">
        <f t="shared" ref="I326:J326" si="86">I309+F326</f>
        <v>20757</v>
      </c>
      <c r="J326" s="433">
        <f t="shared" si="86"/>
        <v>6148.19</v>
      </c>
      <c r="K326" s="423"/>
      <c r="L326" s="424"/>
    </row>
    <row r="327" ht="15.75" customHeight="1">
      <c r="A327" s="188"/>
      <c r="B327" s="566"/>
      <c r="C327" s="564"/>
      <c r="D327" s="565"/>
      <c r="E327" s="566"/>
      <c r="F327" s="594"/>
      <c r="G327" s="202"/>
      <c r="H327" s="662"/>
      <c r="I327" s="423"/>
      <c r="J327" s="424"/>
      <c r="K327" s="423"/>
      <c r="L327" s="424"/>
    </row>
    <row r="328" ht="15.75" customHeight="1">
      <c r="A328" s="188"/>
      <c r="B328" s="566"/>
      <c r="C328" s="564"/>
      <c r="D328" s="565"/>
      <c r="E328" s="566"/>
      <c r="F328" s="594"/>
      <c r="G328" s="202"/>
      <c r="H328" s="662"/>
      <c r="I328" s="423"/>
      <c r="J328" s="424"/>
      <c r="K328" s="423"/>
      <c r="L328" s="424"/>
    </row>
    <row r="329" ht="15.75" customHeight="1">
      <c r="A329" s="188"/>
      <c r="B329" s="199" t="s">
        <v>520</v>
      </c>
      <c r="C329" s="544">
        <v>8.0</v>
      </c>
      <c r="D329" s="545">
        <v>0.4375</v>
      </c>
      <c r="E329" s="548" t="s">
        <v>491</v>
      </c>
      <c r="F329" s="262">
        <v>231.0</v>
      </c>
      <c r="G329" s="53">
        <v>-635.17</v>
      </c>
      <c r="H329" s="664"/>
      <c r="I329" s="423"/>
      <c r="J329" s="424"/>
      <c r="K329" s="423"/>
      <c r="L329" s="424"/>
    </row>
    <row r="330" ht="15.75" customHeight="1">
      <c r="A330" s="188"/>
      <c r="B330" s="548">
        <v>54051.0</v>
      </c>
      <c r="C330" s="544">
        <v>6.0</v>
      </c>
      <c r="D330" s="545">
        <v>0.5729166666666666</v>
      </c>
      <c r="E330" s="548" t="s">
        <v>16</v>
      </c>
      <c r="F330" s="549">
        <v>310.0</v>
      </c>
      <c r="G330" s="202">
        <f t="shared" ref="G330:G333" si="87">G329+F329</f>
        <v>-404.17</v>
      </c>
      <c r="H330" s="662"/>
      <c r="I330" s="423"/>
      <c r="J330" s="424"/>
      <c r="K330" s="423"/>
      <c r="L330" s="424"/>
    </row>
    <row r="331" ht="15.75" customHeight="1">
      <c r="A331" s="188"/>
      <c r="B331" s="548">
        <v>52045.0</v>
      </c>
      <c r="C331" s="544">
        <v>3.0</v>
      </c>
      <c r="D331" s="545">
        <v>0.6875</v>
      </c>
      <c r="E331" s="548" t="s">
        <v>519</v>
      </c>
      <c r="F331" s="549">
        <v>77.0</v>
      </c>
      <c r="G331" s="202">
        <f t="shared" si="87"/>
        <v>-94.17</v>
      </c>
      <c r="H331" s="662"/>
      <c r="I331" s="423"/>
      <c r="J331" s="424"/>
      <c r="K331" s="423"/>
      <c r="L331" s="424"/>
    </row>
    <row r="332" ht="15.75" customHeight="1">
      <c r="A332" s="188"/>
      <c r="B332" s="548">
        <v>51687.0</v>
      </c>
      <c r="C332" s="544">
        <v>2.0</v>
      </c>
      <c r="D332" s="545">
        <v>0.7361111111111112</v>
      </c>
      <c r="E332" s="548" t="s">
        <v>16</v>
      </c>
      <c r="F332" s="549">
        <v>77.0</v>
      </c>
      <c r="G332" s="172">
        <f t="shared" si="87"/>
        <v>-17.17</v>
      </c>
      <c r="H332" s="662"/>
      <c r="I332" s="423"/>
      <c r="J332" s="424"/>
      <c r="K332" s="423"/>
      <c r="L332" s="424"/>
    </row>
    <row r="333" ht="15.75" customHeight="1">
      <c r="A333" s="188"/>
      <c r="B333" s="166"/>
      <c r="C333" s="544"/>
      <c r="D333" s="545"/>
      <c r="E333" s="548"/>
      <c r="F333" s="580">
        <f>SUM(F329:F332)</f>
        <v>695</v>
      </c>
      <c r="G333" s="194">
        <f t="shared" si="87"/>
        <v>59.83</v>
      </c>
      <c r="H333" s="662"/>
      <c r="I333" s="423"/>
      <c r="J333" s="424"/>
      <c r="K333" s="444">
        <f t="shared" ref="K333:L333" si="88">K317+F333</f>
        <v>20539</v>
      </c>
      <c r="L333" s="433">
        <f t="shared" si="88"/>
        <v>6065.63</v>
      </c>
    </row>
    <row r="334" ht="15.75" customHeight="1">
      <c r="A334" s="188"/>
      <c r="B334" s="548"/>
      <c r="C334" s="544"/>
      <c r="D334" s="545"/>
      <c r="E334" s="548"/>
      <c r="F334" s="549"/>
      <c r="G334" s="312"/>
      <c r="H334" s="663">
        <v>2.0</v>
      </c>
      <c r="I334" s="423"/>
      <c r="J334" s="424"/>
      <c r="K334" s="423"/>
      <c r="L334" s="424"/>
    </row>
    <row r="335" ht="15.75" customHeight="1">
      <c r="A335" s="188"/>
      <c r="B335" s="548"/>
      <c r="C335" s="544"/>
      <c r="D335" s="545"/>
      <c r="E335" s="548"/>
      <c r="F335" s="549"/>
      <c r="G335" s="172"/>
      <c r="H335" s="662"/>
      <c r="I335" s="423"/>
      <c r="J335" s="424"/>
      <c r="K335" s="423"/>
      <c r="L335" s="424"/>
    </row>
    <row r="336" ht="15.75" customHeight="1">
      <c r="A336" s="188"/>
      <c r="B336" s="548"/>
      <c r="C336" s="544"/>
      <c r="D336" s="545"/>
      <c r="E336" s="548"/>
      <c r="F336" s="580"/>
      <c r="G336" s="172"/>
      <c r="H336" s="662"/>
      <c r="I336" s="423"/>
      <c r="J336" s="424"/>
      <c r="K336" s="423"/>
      <c r="L336" s="424"/>
    </row>
    <row r="337" ht="15.75" customHeight="1">
      <c r="A337" s="205"/>
      <c r="B337" s="572"/>
      <c r="C337" s="582"/>
      <c r="D337" s="583"/>
      <c r="E337" s="585"/>
      <c r="F337" s="586"/>
      <c r="G337" s="253"/>
      <c r="H337" s="665"/>
      <c r="I337" s="438"/>
      <c r="J337" s="439"/>
      <c r="K337" s="438"/>
      <c r="L337" s="439"/>
    </row>
    <row r="338" ht="15.75" customHeight="1">
      <c r="A338" s="309">
        <v>45832.0</v>
      </c>
      <c r="B338" s="166">
        <v>54818.0</v>
      </c>
      <c r="C338" s="544">
        <v>6.0</v>
      </c>
      <c r="D338" s="545">
        <v>0.2013888888888889</v>
      </c>
      <c r="E338" s="548" t="s">
        <v>437</v>
      </c>
      <c r="F338" s="549">
        <f>103*2</f>
        <v>206</v>
      </c>
      <c r="G338" s="30">
        <v>-635.17</v>
      </c>
      <c r="H338" s="661"/>
      <c r="I338" s="423"/>
      <c r="J338" s="424"/>
      <c r="K338" s="423"/>
      <c r="L338" s="424"/>
    </row>
    <row r="339" ht="15.75" customHeight="1">
      <c r="A339" s="188"/>
      <c r="B339" s="548" t="s">
        <v>521</v>
      </c>
      <c r="C339" s="544">
        <v>11.0</v>
      </c>
      <c r="D339" s="545">
        <v>0.23958333333333334</v>
      </c>
      <c r="E339" s="548" t="s">
        <v>522</v>
      </c>
      <c r="F339" s="549">
        <f>77*4</f>
        <v>308</v>
      </c>
      <c r="G339" s="202">
        <f t="shared" ref="G339:G342" si="89">G338+F338</f>
        <v>-429.17</v>
      </c>
      <c r="H339" s="662"/>
      <c r="I339" s="423"/>
      <c r="J339" s="424"/>
      <c r="K339" s="423"/>
      <c r="L339" s="424"/>
    </row>
    <row r="340" ht="15.75" customHeight="1">
      <c r="A340" s="188"/>
      <c r="B340" s="548">
        <v>52909.0</v>
      </c>
      <c r="C340" s="544">
        <v>2.0</v>
      </c>
      <c r="D340" s="545">
        <v>0.4583333333333333</v>
      </c>
      <c r="E340" s="548" t="s">
        <v>99</v>
      </c>
      <c r="F340" s="549">
        <v>81.0</v>
      </c>
      <c r="G340" s="202">
        <f t="shared" si="89"/>
        <v>-121.17</v>
      </c>
      <c r="H340" s="662"/>
      <c r="I340" s="423"/>
      <c r="J340" s="424"/>
      <c r="K340" s="423"/>
      <c r="L340" s="424"/>
    </row>
    <row r="341" ht="15.75" customHeight="1">
      <c r="A341" s="188"/>
      <c r="B341" s="548">
        <v>52138.0</v>
      </c>
      <c r="C341" s="544">
        <v>2.0</v>
      </c>
      <c r="D341" s="545">
        <v>0.5729166666666666</v>
      </c>
      <c r="E341" s="548" t="s">
        <v>25</v>
      </c>
      <c r="F341" s="549">
        <v>63.0</v>
      </c>
      <c r="G341" s="202">
        <f t="shared" si="89"/>
        <v>-40.17</v>
      </c>
      <c r="H341" s="663">
        <v>1.0</v>
      </c>
      <c r="I341" s="423"/>
      <c r="J341" s="424"/>
      <c r="K341" s="423"/>
      <c r="L341" s="424"/>
    </row>
    <row r="342" ht="15.75" customHeight="1">
      <c r="A342" s="188"/>
      <c r="B342" s="548"/>
      <c r="C342" s="544"/>
      <c r="D342" s="545"/>
      <c r="E342" s="548"/>
      <c r="F342" s="580">
        <f>SUM(F338:F341)</f>
        <v>658</v>
      </c>
      <c r="G342" s="203">
        <f t="shared" si="89"/>
        <v>22.83</v>
      </c>
      <c r="H342" s="662"/>
      <c r="I342" s="444">
        <f t="shared" ref="I342:J342" si="90">I326+F342</f>
        <v>21415</v>
      </c>
      <c r="J342" s="433">
        <f t="shared" si="90"/>
        <v>6171.02</v>
      </c>
      <c r="K342" s="423"/>
      <c r="L342" s="424"/>
    </row>
    <row r="343" ht="15.75" customHeight="1">
      <c r="A343" s="188"/>
      <c r="B343" s="548"/>
      <c r="C343" s="544"/>
      <c r="D343" s="565"/>
      <c r="E343" s="566"/>
      <c r="F343" s="594"/>
      <c r="G343" s="204"/>
      <c r="H343" s="662"/>
      <c r="I343" s="423"/>
      <c r="J343" s="424"/>
      <c r="K343" s="423"/>
      <c r="L343" s="424"/>
    </row>
    <row r="344" ht="15.75" customHeight="1">
      <c r="A344" s="188"/>
      <c r="B344" s="566"/>
      <c r="C344" s="564"/>
      <c r="D344" s="565"/>
      <c r="E344" s="566"/>
      <c r="F344" s="594"/>
      <c r="G344" s="202"/>
      <c r="H344" s="662"/>
      <c r="I344" s="423"/>
      <c r="J344" s="424"/>
      <c r="K344" s="423"/>
      <c r="L344" s="424"/>
    </row>
    <row r="345" ht="15.75" customHeight="1">
      <c r="A345" s="188"/>
      <c r="B345" s="566"/>
      <c r="C345" s="564"/>
      <c r="D345" s="565"/>
      <c r="E345" s="566"/>
      <c r="F345" s="594"/>
      <c r="G345" s="202"/>
      <c r="H345" s="683"/>
      <c r="I345" s="423"/>
      <c r="J345" s="424"/>
      <c r="K345" s="423"/>
      <c r="L345" s="424"/>
    </row>
    <row r="346" ht="15.75" customHeight="1">
      <c r="A346" s="188"/>
      <c r="B346" s="346">
        <v>44655.0</v>
      </c>
      <c r="C346" s="590">
        <v>7.0</v>
      </c>
      <c r="D346" s="632">
        <v>0.16666666666666666</v>
      </c>
      <c r="E346" s="592" t="s">
        <v>356</v>
      </c>
      <c r="F346" s="684">
        <v>300.0</v>
      </c>
      <c r="G346" s="53">
        <v>-635.17</v>
      </c>
      <c r="H346" s="654"/>
      <c r="I346" s="423"/>
      <c r="J346" s="424"/>
      <c r="K346" s="423"/>
      <c r="L346" s="424"/>
    </row>
    <row r="347" ht="15.75" customHeight="1">
      <c r="A347" s="188"/>
      <c r="B347" s="548">
        <v>53629.0</v>
      </c>
      <c r="C347" s="544">
        <v>2.0</v>
      </c>
      <c r="D347" s="545">
        <v>0.2916666666666667</v>
      </c>
      <c r="E347" s="548" t="s">
        <v>356</v>
      </c>
      <c r="F347" s="682">
        <v>77.0</v>
      </c>
      <c r="G347" s="53">
        <f t="shared" ref="G347:G352" si="91">G346+F346</f>
        <v>-335.17</v>
      </c>
      <c r="H347" s="654"/>
      <c r="I347" s="423"/>
      <c r="J347" s="424"/>
      <c r="K347" s="423"/>
      <c r="L347" s="424"/>
    </row>
    <row r="348" ht="15.75" customHeight="1">
      <c r="A348" s="188"/>
      <c r="B348" s="548">
        <v>52038.0</v>
      </c>
      <c r="C348" s="544">
        <v>2.0</v>
      </c>
      <c r="D348" s="545">
        <v>0.3111111111111111</v>
      </c>
      <c r="E348" s="548" t="s">
        <v>44</v>
      </c>
      <c r="F348" s="682">
        <v>77.0</v>
      </c>
      <c r="G348" s="53">
        <f t="shared" si="91"/>
        <v>-258.17</v>
      </c>
      <c r="H348" s="371"/>
      <c r="I348" s="423"/>
      <c r="J348" s="424"/>
      <c r="K348" s="423"/>
      <c r="L348" s="424"/>
    </row>
    <row r="349" ht="15.75" customHeight="1">
      <c r="A349" s="188"/>
      <c r="B349" s="548" t="s">
        <v>523</v>
      </c>
      <c r="C349" s="544">
        <v>4.0</v>
      </c>
      <c r="D349" s="545">
        <v>0.4270833333333333</v>
      </c>
      <c r="E349" s="548" t="s">
        <v>524</v>
      </c>
      <c r="F349" s="682">
        <f>44+40</f>
        <v>84</v>
      </c>
      <c r="G349" s="53">
        <f t="shared" si="91"/>
        <v>-181.17</v>
      </c>
      <c r="H349" s="654"/>
      <c r="I349" s="423"/>
      <c r="J349" s="424"/>
      <c r="K349" s="423"/>
      <c r="L349" s="424"/>
    </row>
    <row r="350" ht="15.75" customHeight="1">
      <c r="A350" s="188"/>
      <c r="B350" s="548">
        <v>54725.0</v>
      </c>
      <c r="C350" s="544">
        <v>2.0</v>
      </c>
      <c r="D350" s="545">
        <v>0.5034722222222222</v>
      </c>
      <c r="E350" s="548" t="s">
        <v>497</v>
      </c>
      <c r="F350" s="682">
        <v>77.0</v>
      </c>
      <c r="G350" s="53">
        <f t="shared" si="91"/>
        <v>-97.17</v>
      </c>
      <c r="H350" s="654"/>
      <c r="I350" s="423"/>
      <c r="J350" s="424"/>
      <c r="K350" s="423"/>
      <c r="L350" s="424"/>
    </row>
    <row r="351" ht="15.75" customHeight="1">
      <c r="A351" s="188"/>
      <c r="B351" s="548">
        <v>45554.0</v>
      </c>
      <c r="C351" s="544">
        <v>2.0</v>
      </c>
      <c r="D351" s="545">
        <v>0.5833333333333334</v>
      </c>
      <c r="E351" s="548" t="s">
        <v>525</v>
      </c>
      <c r="F351" s="682">
        <v>44.0</v>
      </c>
      <c r="G351" s="53">
        <f t="shared" si="91"/>
        <v>-20.17</v>
      </c>
      <c r="H351" s="655"/>
      <c r="I351" s="423"/>
      <c r="J351" s="424"/>
      <c r="K351" s="423"/>
      <c r="L351" s="424"/>
    </row>
    <row r="352" ht="15.75" customHeight="1">
      <c r="A352" s="188"/>
      <c r="B352" s="548"/>
      <c r="C352" s="544"/>
      <c r="D352" s="545"/>
      <c r="E352" s="548"/>
      <c r="F352" s="580">
        <f>SUM(F346:F351)</f>
        <v>659</v>
      </c>
      <c r="G352" s="160">
        <f t="shared" si="91"/>
        <v>23.83</v>
      </c>
      <c r="H352" s="663">
        <v>2.0</v>
      </c>
      <c r="I352" s="423"/>
      <c r="J352" s="424"/>
      <c r="K352" s="444">
        <f t="shared" ref="K352:L352" si="92">K333+F352</f>
        <v>21198</v>
      </c>
      <c r="L352" s="433">
        <f t="shared" si="92"/>
        <v>6089.46</v>
      </c>
    </row>
    <row r="353" ht="15.75" customHeight="1">
      <c r="A353" s="188"/>
      <c r="B353" s="166"/>
      <c r="C353" s="544"/>
      <c r="D353" s="545"/>
      <c r="E353" s="548"/>
      <c r="F353" s="549"/>
      <c r="G353" s="172"/>
      <c r="H353" s="662"/>
      <c r="I353" s="423"/>
      <c r="J353" s="424"/>
      <c r="K353" s="423"/>
      <c r="L353" s="424"/>
    </row>
    <row r="354" ht="15.75" customHeight="1">
      <c r="A354" s="188"/>
      <c r="B354" s="548"/>
      <c r="C354" s="544"/>
      <c r="D354" s="545"/>
      <c r="E354" s="548"/>
      <c r="F354" s="580"/>
      <c r="G354" s="172"/>
      <c r="H354" s="662"/>
      <c r="I354" s="423"/>
      <c r="J354" s="424"/>
      <c r="K354" s="423"/>
      <c r="L354" s="424"/>
    </row>
    <row r="355" ht="15.75" customHeight="1">
      <c r="A355" s="205"/>
      <c r="B355" s="572"/>
      <c r="C355" s="582"/>
      <c r="D355" s="583"/>
      <c r="E355" s="585"/>
      <c r="F355" s="586"/>
      <c r="G355" s="253"/>
      <c r="H355" s="665"/>
      <c r="I355" s="438"/>
      <c r="J355" s="439"/>
      <c r="K355" s="438"/>
      <c r="L355" s="439"/>
    </row>
    <row r="356" ht="15.75" customHeight="1">
      <c r="A356" s="309">
        <v>45833.0</v>
      </c>
      <c r="B356" s="588">
        <v>55179.0</v>
      </c>
      <c r="C356" s="575">
        <v>6.0</v>
      </c>
      <c r="D356" s="587">
        <v>0.1875</v>
      </c>
      <c r="E356" s="588" t="s">
        <v>278</v>
      </c>
      <c r="F356" s="578">
        <v>362.0</v>
      </c>
      <c r="G356" s="30">
        <v>-635.17</v>
      </c>
      <c r="H356" s="661"/>
      <c r="I356" s="423"/>
      <c r="J356" s="424"/>
      <c r="K356" s="423"/>
      <c r="L356" s="424"/>
    </row>
    <row r="357" ht="15.75" customHeight="1">
      <c r="A357" s="188"/>
      <c r="B357" s="548">
        <v>53038.0</v>
      </c>
      <c r="C357" s="544">
        <v>3.0</v>
      </c>
      <c r="D357" s="545">
        <v>0.20833333333333334</v>
      </c>
      <c r="E357" s="548" t="s">
        <v>358</v>
      </c>
      <c r="F357" s="549">
        <v>77.0</v>
      </c>
      <c r="G357" s="202">
        <f t="shared" ref="G357:G361" si="93">G356+F356</f>
        <v>-273.17</v>
      </c>
      <c r="H357" s="662"/>
      <c r="I357" s="423"/>
      <c r="J357" s="424"/>
      <c r="K357" s="423"/>
      <c r="L357" s="424"/>
    </row>
    <row r="358" ht="15.75" customHeight="1">
      <c r="A358" s="188"/>
      <c r="B358" s="548">
        <v>55149.0</v>
      </c>
      <c r="C358" s="544">
        <v>1.0</v>
      </c>
      <c r="D358" s="545">
        <v>0.3402777777777778</v>
      </c>
      <c r="E358" s="548" t="s">
        <v>17</v>
      </c>
      <c r="F358" s="549">
        <v>103.0</v>
      </c>
      <c r="G358" s="202">
        <f t="shared" si="93"/>
        <v>-196.17</v>
      </c>
      <c r="H358" s="662"/>
      <c r="I358" s="423"/>
      <c r="J358" s="424"/>
      <c r="K358" s="423"/>
      <c r="L358" s="424"/>
    </row>
    <row r="359" ht="15.75" customHeight="1">
      <c r="A359" s="188"/>
      <c r="B359" s="548">
        <v>54164.0</v>
      </c>
      <c r="C359" s="544">
        <v>2.0</v>
      </c>
      <c r="D359" s="545">
        <v>0.5</v>
      </c>
      <c r="E359" s="548" t="s">
        <v>278</v>
      </c>
      <c r="F359" s="549">
        <v>103.0</v>
      </c>
      <c r="G359" s="202">
        <f t="shared" si="93"/>
        <v>-93.17</v>
      </c>
      <c r="H359" s="663">
        <v>1.0</v>
      </c>
      <c r="I359" s="423"/>
      <c r="J359" s="424"/>
      <c r="K359" s="423"/>
      <c r="L359" s="424"/>
    </row>
    <row r="360" ht="15.75" customHeight="1">
      <c r="A360" s="188"/>
      <c r="B360" s="548" t="s">
        <v>526</v>
      </c>
      <c r="C360" s="544">
        <v>5.0</v>
      </c>
      <c r="D360" s="545">
        <v>0.5868055555555556</v>
      </c>
      <c r="E360" s="548" t="s">
        <v>159</v>
      </c>
      <c r="F360" s="549">
        <v>80.0</v>
      </c>
      <c r="G360" s="202">
        <f t="shared" si="93"/>
        <v>9.83</v>
      </c>
      <c r="H360" s="662"/>
      <c r="I360" s="423"/>
      <c r="J360" s="424"/>
      <c r="K360" s="423"/>
      <c r="L360" s="424"/>
    </row>
    <row r="361" ht="15.75" customHeight="1">
      <c r="A361" s="188"/>
      <c r="B361" s="548"/>
      <c r="C361" s="544"/>
      <c r="D361" s="565"/>
      <c r="E361" s="566"/>
      <c r="F361" s="567">
        <f>SUM(F356:F360)</f>
        <v>725</v>
      </c>
      <c r="G361" s="203">
        <f t="shared" si="93"/>
        <v>89.83</v>
      </c>
      <c r="H361" s="662"/>
      <c r="I361" s="444">
        <f t="shared" ref="I361:J361" si="94">I342+F361</f>
        <v>22140</v>
      </c>
      <c r="J361" s="433">
        <f t="shared" si="94"/>
        <v>6260.85</v>
      </c>
      <c r="K361" s="423"/>
      <c r="L361" s="424"/>
    </row>
    <row r="362" ht="15.75" customHeight="1">
      <c r="A362" s="188"/>
      <c r="B362" s="566"/>
      <c r="C362" s="564"/>
      <c r="D362" s="565"/>
      <c r="E362" s="566"/>
      <c r="F362" s="594"/>
      <c r="G362" s="202"/>
      <c r="H362" s="662"/>
      <c r="I362" s="423"/>
      <c r="J362" s="424"/>
      <c r="K362" s="423"/>
      <c r="L362" s="424"/>
    </row>
    <row r="363" ht="15.75" customHeight="1">
      <c r="A363" s="188"/>
      <c r="B363" s="566"/>
      <c r="C363" s="564"/>
      <c r="D363" s="565"/>
      <c r="E363" s="566"/>
      <c r="F363" s="594"/>
      <c r="G363" s="202"/>
      <c r="H363" s="662"/>
      <c r="I363" s="423"/>
      <c r="J363" s="424"/>
      <c r="K363" s="423"/>
      <c r="L363" s="424"/>
    </row>
    <row r="364" ht="15.75" customHeight="1">
      <c r="A364" s="188"/>
      <c r="B364" s="166">
        <v>54552.0</v>
      </c>
      <c r="C364" s="544">
        <v>7.0</v>
      </c>
      <c r="D364" s="545">
        <v>0.5729166666666666</v>
      </c>
      <c r="E364" s="548" t="s">
        <v>75</v>
      </c>
      <c r="F364" s="549">
        <v>310.0</v>
      </c>
      <c r="G364" s="30">
        <v>-635.17</v>
      </c>
      <c r="H364" s="664"/>
      <c r="I364" s="423"/>
      <c r="J364" s="424"/>
      <c r="K364" s="423"/>
      <c r="L364" s="424"/>
    </row>
    <row r="365" ht="15.75" customHeight="1">
      <c r="A365" s="188"/>
      <c r="B365" s="548">
        <v>52707.0</v>
      </c>
      <c r="C365" s="544">
        <v>4.0</v>
      </c>
      <c r="D365" s="545">
        <v>0.6284722222222222</v>
      </c>
      <c r="E365" s="548" t="s">
        <v>527</v>
      </c>
      <c r="F365" s="549">
        <v>88.0</v>
      </c>
      <c r="G365" s="172">
        <f t="shared" ref="G365:G368" si="95">G364+F364</f>
        <v>-325.17</v>
      </c>
      <c r="H365" s="662"/>
      <c r="I365" s="423"/>
      <c r="J365" s="424"/>
      <c r="K365" s="423"/>
      <c r="L365" s="424"/>
    </row>
    <row r="366" ht="15.75" customHeight="1">
      <c r="A366" s="188"/>
      <c r="B366" s="548">
        <v>54281.0</v>
      </c>
      <c r="C366" s="544">
        <v>4.0</v>
      </c>
      <c r="D366" s="545">
        <v>0.7291666666666666</v>
      </c>
      <c r="E366" s="548" t="s">
        <v>23</v>
      </c>
      <c r="F366" s="549">
        <f>77*2</f>
        <v>154</v>
      </c>
      <c r="G366" s="172">
        <f t="shared" si="95"/>
        <v>-237.17</v>
      </c>
      <c r="H366" s="662"/>
      <c r="I366" s="423"/>
      <c r="J366" s="424"/>
      <c r="K366" s="423"/>
      <c r="L366" s="424"/>
    </row>
    <row r="367" ht="15.75" customHeight="1">
      <c r="A367" s="188"/>
      <c r="B367" s="548">
        <v>54517.0</v>
      </c>
      <c r="C367" s="544">
        <v>11.0</v>
      </c>
      <c r="D367" s="545">
        <v>0.8958333333333334</v>
      </c>
      <c r="E367" s="548" t="s">
        <v>23</v>
      </c>
      <c r="F367" s="549">
        <v>310.0</v>
      </c>
      <c r="G367" s="172">
        <f t="shared" si="95"/>
        <v>-83.17</v>
      </c>
      <c r="H367" s="662"/>
      <c r="I367" s="423"/>
      <c r="J367" s="424"/>
      <c r="K367" s="423"/>
      <c r="L367" s="424"/>
    </row>
    <row r="368" ht="15.75" customHeight="1">
      <c r="A368" s="188"/>
      <c r="B368" s="548"/>
      <c r="C368" s="544"/>
      <c r="D368" s="545"/>
      <c r="E368" s="548"/>
      <c r="F368" s="580">
        <f>SUM(F364:F367)</f>
        <v>862</v>
      </c>
      <c r="G368" s="194">
        <f t="shared" si="95"/>
        <v>226.83</v>
      </c>
      <c r="H368" s="663">
        <v>2.0</v>
      </c>
      <c r="I368" s="423"/>
      <c r="J368" s="424"/>
      <c r="K368" s="444">
        <f t="shared" ref="K368:L368" si="96">K352+F368</f>
        <v>22060</v>
      </c>
      <c r="L368" s="433">
        <f t="shared" si="96"/>
        <v>6316.29</v>
      </c>
    </row>
    <row r="369" ht="15.75" customHeight="1">
      <c r="A369" s="188"/>
      <c r="B369" s="548"/>
      <c r="C369" s="544"/>
      <c r="D369" s="545"/>
      <c r="E369" s="548"/>
      <c r="F369" s="549"/>
      <c r="G369" s="172"/>
      <c r="H369" s="662"/>
      <c r="I369" s="423"/>
      <c r="J369" s="424"/>
      <c r="K369" s="423"/>
      <c r="L369" s="424"/>
    </row>
    <row r="370" ht="15.75" customHeight="1">
      <c r="A370" s="188"/>
      <c r="B370" s="548"/>
      <c r="C370" s="544"/>
      <c r="D370" s="545"/>
      <c r="E370" s="548"/>
      <c r="F370" s="580"/>
      <c r="G370" s="172"/>
      <c r="H370" s="662"/>
      <c r="I370" s="423"/>
      <c r="J370" s="424"/>
      <c r="K370" s="423"/>
      <c r="L370" s="424"/>
    </row>
    <row r="371" ht="15.75" customHeight="1">
      <c r="A371" s="205"/>
      <c r="B371" s="572"/>
      <c r="C371" s="582"/>
      <c r="D371" s="583"/>
      <c r="E371" s="585"/>
      <c r="F371" s="586"/>
      <c r="G371" s="253"/>
      <c r="H371" s="665"/>
      <c r="I371" s="438"/>
      <c r="J371" s="439"/>
      <c r="K371" s="438"/>
      <c r="L371" s="439"/>
    </row>
    <row r="372" ht="15.75" customHeight="1">
      <c r="A372" s="309">
        <v>45834.0</v>
      </c>
      <c r="B372" s="588">
        <v>47162.0</v>
      </c>
      <c r="C372" s="575">
        <v>5.0</v>
      </c>
      <c r="D372" s="576">
        <v>0.2881944444444444</v>
      </c>
      <c r="E372" s="588" t="s">
        <v>47</v>
      </c>
      <c r="F372" s="578">
        <f>77*2</f>
        <v>154</v>
      </c>
      <c r="G372" s="30">
        <v>-635.17</v>
      </c>
      <c r="H372" s="661"/>
      <c r="I372" s="423"/>
      <c r="J372" s="424"/>
      <c r="K372" s="423"/>
      <c r="L372" s="424"/>
    </row>
    <row r="373" ht="15.75" customHeight="1">
      <c r="A373" s="188"/>
      <c r="B373" s="548">
        <v>54807.0</v>
      </c>
      <c r="C373" s="544">
        <v>2.0</v>
      </c>
      <c r="D373" s="545">
        <v>0.3958333333333333</v>
      </c>
      <c r="E373" s="548" t="s">
        <v>528</v>
      </c>
      <c r="F373" s="549">
        <v>170.0</v>
      </c>
      <c r="G373" s="53">
        <f t="shared" ref="G373:G376" si="97">G372+F372</f>
        <v>-481.17</v>
      </c>
      <c r="H373" s="662"/>
      <c r="I373" s="423"/>
      <c r="J373" s="424"/>
      <c r="K373" s="423"/>
      <c r="L373" s="424"/>
    </row>
    <row r="374" ht="15.75" customHeight="1">
      <c r="A374" s="188"/>
      <c r="B374" s="548">
        <v>53597.0</v>
      </c>
      <c r="C374" s="544">
        <v>3.0</v>
      </c>
      <c r="D374" s="545">
        <v>0.5833333333333334</v>
      </c>
      <c r="E374" s="548" t="s">
        <v>529</v>
      </c>
      <c r="F374" s="549">
        <v>44.0</v>
      </c>
      <c r="G374" s="53">
        <f t="shared" si="97"/>
        <v>-311.17</v>
      </c>
      <c r="H374" s="662"/>
      <c r="I374" s="423"/>
      <c r="J374" s="424"/>
      <c r="K374" s="423"/>
      <c r="L374" s="424"/>
    </row>
    <row r="375" ht="15.75" customHeight="1">
      <c r="A375" s="188"/>
      <c r="B375" s="548">
        <v>54051.0</v>
      </c>
      <c r="C375" s="544">
        <v>6.0</v>
      </c>
      <c r="D375" s="545">
        <v>0.71875</v>
      </c>
      <c r="E375" s="548" t="s">
        <v>75</v>
      </c>
      <c r="F375" s="549">
        <v>310.0</v>
      </c>
      <c r="G375" s="53">
        <f t="shared" si="97"/>
        <v>-267.17</v>
      </c>
      <c r="H375" s="662"/>
      <c r="I375" s="423"/>
      <c r="J375" s="424"/>
      <c r="K375" s="423"/>
      <c r="L375" s="424"/>
    </row>
    <row r="376" ht="15.75" customHeight="1">
      <c r="A376" s="188"/>
      <c r="B376" s="548"/>
      <c r="C376" s="544"/>
      <c r="D376" s="545"/>
      <c r="E376" s="548"/>
      <c r="F376" s="580">
        <f>SUM(F372:F375)</f>
        <v>678</v>
      </c>
      <c r="G376" s="745">
        <f t="shared" si="97"/>
        <v>42.83</v>
      </c>
      <c r="H376" s="663">
        <v>1.0</v>
      </c>
      <c r="I376" s="444">
        <f t="shared" ref="I376:J376" si="98">I361+F376</f>
        <v>22818</v>
      </c>
      <c r="J376" s="433">
        <f t="shared" si="98"/>
        <v>6303.68</v>
      </c>
      <c r="K376" s="423"/>
      <c r="L376" s="424"/>
    </row>
    <row r="377" ht="15.75" customHeight="1">
      <c r="A377" s="188"/>
      <c r="B377" s="548"/>
      <c r="C377" s="544"/>
      <c r="D377" s="545"/>
      <c r="E377" s="548"/>
      <c r="F377" s="580"/>
      <c r="G377" s="53"/>
      <c r="H377" s="662"/>
      <c r="I377" s="423"/>
      <c r="J377" s="424"/>
      <c r="K377" s="423"/>
      <c r="L377" s="424"/>
    </row>
    <row r="378" ht="15.75" customHeight="1">
      <c r="A378" s="188"/>
      <c r="B378" s="548"/>
      <c r="C378" s="544"/>
      <c r="D378" s="565"/>
      <c r="E378" s="566"/>
      <c r="F378" s="594"/>
      <c r="G378" s="202"/>
      <c r="H378" s="662"/>
      <c r="I378" s="423"/>
      <c r="J378" s="424"/>
      <c r="K378" s="423"/>
      <c r="L378" s="424"/>
    </row>
    <row r="379" ht="15.75" customHeight="1">
      <c r="A379" s="188"/>
      <c r="B379" s="566"/>
      <c r="C379" s="564"/>
      <c r="D379" s="565"/>
      <c r="E379" s="566"/>
      <c r="F379" s="594"/>
      <c r="G379" s="202"/>
      <c r="H379" s="662"/>
      <c r="I379" s="423"/>
      <c r="J379" s="424"/>
      <c r="K379" s="423"/>
      <c r="L379" s="424"/>
    </row>
    <row r="380" ht="15.75" customHeight="1">
      <c r="A380" s="188"/>
      <c r="B380" s="566"/>
      <c r="C380" s="564"/>
      <c r="D380" s="565"/>
      <c r="E380" s="566"/>
      <c r="F380" s="594"/>
      <c r="G380" s="202"/>
      <c r="H380" s="662"/>
      <c r="I380" s="423"/>
      <c r="J380" s="424"/>
      <c r="K380" s="423"/>
      <c r="L380" s="424"/>
    </row>
    <row r="381" ht="15.75" customHeight="1">
      <c r="A381" s="188"/>
      <c r="B381" s="166">
        <v>52545.0</v>
      </c>
      <c r="C381" s="544">
        <v>1.0</v>
      </c>
      <c r="D381" s="545">
        <v>0.3020833333333333</v>
      </c>
      <c r="E381" s="548" t="s">
        <v>75</v>
      </c>
      <c r="F381" s="549">
        <v>77.0</v>
      </c>
      <c r="G381" s="53">
        <v>-635.17</v>
      </c>
      <c r="H381" s="664"/>
      <c r="I381" s="423"/>
      <c r="J381" s="424"/>
      <c r="K381" s="423"/>
      <c r="L381" s="424"/>
    </row>
    <row r="382" ht="15.75" customHeight="1">
      <c r="A382" s="188"/>
      <c r="B382" s="548" t="s">
        <v>530</v>
      </c>
      <c r="C382" s="544">
        <v>11.0</v>
      </c>
      <c r="D382" s="545">
        <v>0.3958333333333333</v>
      </c>
      <c r="E382" s="548" t="s">
        <v>531</v>
      </c>
      <c r="F382" s="549">
        <v>509.0</v>
      </c>
      <c r="G382" s="202">
        <f t="shared" ref="G382:G384" si="99">G381+F381</f>
        <v>-558.17</v>
      </c>
      <c r="H382" s="662"/>
      <c r="I382" s="423"/>
      <c r="J382" s="424"/>
      <c r="K382" s="423"/>
      <c r="L382" s="424"/>
    </row>
    <row r="383" ht="15.75" customHeight="1">
      <c r="A383" s="188"/>
      <c r="B383" s="548">
        <v>54773.0</v>
      </c>
      <c r="C383" s="544">
        <v>2.0</v>
      </c>
      <c r="D383" s="545">
        <v>0.6979166666666666</v>
      </c>
      <c r="E383" s="548" t="s">
        <v>16</v>
      </c>
      <c r="F383" s="549">
        <v>77.0</v>
      </c>
      <c r="G383" s="172">
        <f t="shared" si="99"/>
        <v>-49.17</v>
      </c>
      <c r="H383" s="662"/>
      <c r="I383" s="423"/>
      <c r="J383" s="424"/>
      <c r="K383" s="423"/>
      <c r="L383" s="424"/>
    </row>
    <row r="384" ht="15.75" customHeight="1">
      <c r="A384" s="188"/>
      <c r="B384" s="548"/>
      <c r="C384" s="544"/>
      <c r="D384" s="545"/>
      <c r="E384" s="646" t="s">
        <v>532</v>
      </c>
      <c r="F384" s="580">
        <f>SUM(F381:F383)</f>
        <v>663</v>
      </c>
      <c r="G384" s="194">
        <f t="shared" si="99"/>
        <v>27.83</v>
      </c>
      <c r="H384" s="662"/>
      <c r="I384" s="423"/>
      <c r="J384" s="424"/>
      <c r="K384" s="444">
        <f t="shared" ref="K384:L384" si="100">K368+F384</f>
        <v>22723</v>
      </c>
      <c r="L384" s="433">
        <f t="shared" si="100"/>
        <v>6344.12</v>
      </c>
    </row>
    <row r="385" ht="15.75" customHeight="1">
      <c r="A385" s="188"/>
      <c r="B385" s="548"/>
      <c r="C385" s="544"/>
      <c r="D385" s="545"/>
      <c r="E385" s="548"/>
      <c r="F385" s="549"/>
      <c r="G385" s="312"/>
      <c r="H385" s="663">
        <v>2.0</v>
      </c>
      <c r="I385" s="423"/>
      <c r="J385" s="424"/>
      <c r="K385" s="423"/>
      <c r="L385" s="424"/>
    </row>
    <row r="386" ht="15.75" customHeight="1">
      <c r="A386" s="188"/>
      <c r="B386" s="548"/>
      <c r="C386" s="544"/>
      <c r="D386" s="545"/>
      <c r="E386" s="548"/>
      <c r="F386" s="549"/>
      <c r="G386" s="172"/>
      <c r="H386" s="662"/>
      <c r="I386" s="423"/>
      <c r="J386" s="424"/>
      <c r="K386" s="423"/>
      <c r="L386" s="424"/>
    </row>
    <row r="387" ht="15.75" customHeight="1">
      <c r="A387" s="188"/>
      <c r="B387" s="548"/>
      <c r="C387" s="544"/>
      <c r="D387" s="545"/>
      <c r="E387" s="548"/>
      <c r="F387" s="580"/>
      <c r="G387" s="172"/>
      <c r="H387" s="662"/>
      <c r="I387" s="423"/>
      <c r="J387" s="424"/>
      <c r="K387" s="423"/>
      <c r="L387" s="424"/>
    </row>
    <row r="388" ht="15.75" customHeight="1">
      <c r="A388" s="205"/>
      <c r="B388" s="572"/>
      <c r="C388" s="582"/>
      <c r="D388" s="583"/>
      <c r="E388" s="585"/>
      <c r="F388" s="586"/>
      <c r="G388" s="253"/>
      <c r="H388" s="665"/>
      <c r="I388" s="438"/>
      <c r="J388" s="439"/>
      <c r="K388" s="438"/>
      <c r="L388" s="439"/>
    </row>
    <row r="389" ht="15.75" customHeight="1">
      <c r="A389" s="309">
        <v>45835.0</v>
      </c>
      <c r="B389" s="166">
        <v>53639.0</v>
      </c>
      <c r="C389" s="544">
        <v>5.0</v>
      </c>
      <c r="D389" s="545">
        <v>0.3125</v>
      </c>
      <c r="E389" s="588" t="s">
        <v>66</v>
      </c>
      <c r="F389" s="578">
        <v>362.0</v>
      </c>
      <c r="G389" s="30">
        <v>-635.17</v>
      </c>
      <c r="H389" s="661"/>
      <c r="I389" s="423"/>
      <c r="J389" s="424"/>
      <c r="K389" s="423"/>
      <c r="L389" s="424"/>
    </row>
    <row r="390" ht="15.75" customHeight="1">
      <c r="A390" s="188"/>
      <c r="B390" s="548">
        <v>54441.0</v>
      </c>
      <c r="C390" s="544">
        <v>2.0</v>
      </c>
      <c r="D390" s="545">
        <v>0.4791666666666667</v>
      </c>
      <c r="E390" s="548" t="s">
        <v>23</v>
      </c>
      <c r="F390" s="549">
        <v>77.0</v>
      </c>
      <c r="G390" s="53">
        <f t="shared" ref="G390:G394" si="101">G389+F389</f>
        <v>-273.17</v>
      </c>
      <c r="H390" s="662"/>
      <c r="I390" s="423"/>
      <c r="J390" s="424"/>
      <c r="K390" s="423"/>
      <c r="L390" s="424"/>
    </row>
    <row r="391" ht="15.75" customHeight="1">
      <c r="A391" s="188"/>
      <c r="B391" s="548">
        <v>54113.0</v>
      </c>
      <c r="C391" s="544">
        <v>2.0</v>
      </c>
      <c r="D391" s="545">
        <v>0.5173611111111112</v>
      </c>
      <c r="E391" s="548" t="s">
        <v>363</v>
      </c>
      <c r="F391" s="549">
        <v>103.0</v>
      </c>
      <c r="G391" s="53">
        <f t="shared" si="101"/>
        <v>-196.17</v>
      </c>
      <c r="H391" s="663"/>
      <c r="I391" s="423"/>
      <c r="J391" s="424"/>
      <c r="K391" s="423"/>
      <c r="L391" s="424"/>
    </row>
    <row r="392" ht="15.75" customHeight="1">
      <c r="A392" s="188"/>
      <c r="B392" s="548">
        <v>52829.0</v>
      </c>
      <c r="C392" s="544">
        <v>3.0</v>
      </c>
      <c r="D392" s="568">
        <v>0.6388888888888888</v>
      </c>
      <c r="E392" s="548" t="s">
        <v>533</v>
      </c>
      <c r="F392" s="549">
        <v>44.0</v>
      </c>
      <c r="G392" s="53">
        <f t="shared" si="101"/>
        <v>-93.17</v>
      </c>
      <c r="H392" s="663">
        <v>1.0</v>
      </c>
      <c r="I392" s="423"/>
      <c r="J392" s="424"/>
      <c r="K392" s="423"/>
      <c r="L392" s="424"/>
    </row>
    <row r="393" ht="15.75" customHeight="1">
      <c r="A393" s="188"/>
      <c r="B393" s="548">
        <v>54802.0</v>
      </c>
      <c r="C393" s="544">
        <v>2.0</v>
      </c>
      <c r="D393" s="568">
        <v>0.7361111111111112</v>
      </c>
      <c r="E393" s="548" t="s">
        <v>70</v>
      </c>
      <c r="F393" s="549">
        <v>63.0</v>
      </c>
      <c r="G393" s="53">
        <f t="shared" si="101"/>
        <v>-49.17</v>
      </c>
      <c r="H393" s="662"/>
      <c r="I393" s="423"/>
      <c r="J393" s="424"/>
      <c r="K393" s="423"/>
      <c r="L393" s="424"/>
    </row>
    <row r="394" ht="15.75" customHeight="1">
      <c r="A394" s="188"/>
      <c r="B394" s="548"/>
      <c r="C394" s="544"/>
      <c r="D394" s="565"/>
      <c r="E394" s="566"/>
      <c r="F394" s="567">
        <f>SUM(F389:F393)</f>
        <v>649</v>
      </c>
      <c r="G394" s="203">
        <f t="shared" si="101"/>
        <v>13.83</v>
      </c>
      <c r="H394" s="662"/>
      <c r="I394" s="444">
        <f t="shared" ref="I394:J394" si="102">I376+F394</f>
        <v>23467</v>
      </c>
      <c r="J394" s="433">
        <f t="shared" si="102"/>
        <v>6317.51</v>
      </c>
      <c r="K394" s="423"/>
      <c r="L394" s="424"/>
    </row>
    <row r="395" ht="15.75" customHeight="1">
      <c r="A395" s="188"/>
      <c r="B395" s="566"/>
      <c r="C395" s="564"/>
      <c r="D395" s="565"/>
      <c r="E395" s="566"/>
      <c r="F395" s="594"/>
      <c r="G395" s="202"/>
      <c r="H395" s="662"/>
      <c r="I395" s="423"/>
      <c r="J395" s="424"/>
      <c r="K395" s="423"/>
      <c r="L395" s="424"/>
    </row>
    <row r="396" ht="15.75" customHeight="1">
      <c r="A396" s="188"/>
      <c r="B396" s="566"/>
      <c r="C396" s="564"/>
      <c r="D396" s="565"/>
      <c r="E396" s="566"/>
      <c r="F396" s="594"/>
      <c r="G396" s="202"/>
      <c r="H396" s="662"/>
      <c r="I396" s="423"/>
      <c r="J396" s="424"/>
      <c r="K396" s="423"/>
      <c r="L396" s="424"/>
    </row>
    <row r="397" ht="15.75" customHeight="1">
      <c r="A397" s="188"/>
      <c r="B397" s="548">
        <v>54346.0</v>
      </c>
      <c r="C397" s="544">
        <v>6.0</v>
      </c>
      <c r="D397" s="545">
        <v>0.3333333333333333</v>
      </c>
      <c r="E397" s="548" t="s">
        <v>66</v>
      </c>
      <c r="F397" s="549">
        <v>362.0</v>
      </c>
      <c r="G397" s="53">
        <v>-635.17</v>
      </c>
      <c r="H397" s="664"/>
      <c r="I397" s="423"/>
      <c r="J397" s="424"/>
      <c r="K397" s="423"/>
      <c r="L397" s="424"/>
    </row>
    <row r="398" ht="15.75" customHeight="1">
      <c r="A398" s="188"/>
      <c r="B398" s="548">
        <v>47633.0</v>
      </c>
      <c r="C398" s="544">
        <v>6.0</v>
      </c>
      <c r="D398" s="545">
        <v>0.4652777777777778</v>
      </c>
      <c r="E398" s="548" t="s">
        <v>70</v>
      </c>
      <c r="F398" s="549">
        <v>126.0</v>
      </c>
      <c r="G398" s="172">
        <f t="shared" ref="G398:G400" si="103">G397+F397</f>
        <v>-273.17</v>
      </c>
      <c r="H398" s="662"/>
      <c r="I398" s="423"/>
      <c r="J398" s="424"/>
      <c r="K398" s="423"/>
      <c r="L398" s="424"/>
    </row>
    <row r="399" ht="15.75" customHeight="1">
      <c r="A399" s="188"/>
      <c r="B399" s="548">
        <v>54759.0</v>
      </c>
      <c r="C399" s="544">
        <v>4.0</v>
      </c>
      <c r="D399" s="545">
        <v>0.5763888888888888</v>
      </c>
      <c r="E399" s="548" t="s">
        <v>23</v>
      </c>
      <c r="F399" s="549">
        <f>77*2</f>
        <v>154</v>
      </c>
      <c r="G399" s="172">
        <f t="shared" si="103"/>
        <v>-147.17</v>
      </c>
      <c r="H399" s="662"/>
      <c r="I399" s="423"/>
      <c r="J399" s="424"/>
      <c r="K399" s="423"/>
      <c r="L399" s="424"/>
    </row>
    <row r="400" ht="15.75" customHeight="1">
      <c r="A400" s="188"/>
      <c r="B400" s="548"/>
      <c r="C400" s="544"/>
      <c r="D400" s="545"/>
      <c r="E400" s="548"/>
      <c r="F400" s="298">
        <f>SUM(F397:F399)</f>
        <v>642</v>
      </c>
      <c r="G400" s="194">
        <f t="shared" si="103"/>
        <v>6.83</v>
      </c>
      <c r="H400" s="662"/>
      <c r="I400" s="423"/>
      <c r="J400" s="424"/>
      <c r="K400" s="423"/>
      <c r="L400" s="424"/>
    </row>
    <row r="401" ht="15.75" customHeight="1">
      <c r="A401" s="188"/>
      <c r="B401" s="548"/>
      <c r="C401" s="544"/>
      <c r="D401" s="545"/>
      <c r="E401" s="548"/>
      <c r="F401" s="549"/>
      <c r="G401" s="172"/>
      <c r="H401" s="662"/>
      <c r="I401" s="423"/>
      <c r="J401" s="424"/>
      <c r="K401" s="444">
        <f t="shared" ref="K401:L401" si="104">K384+F400</f>
        <v>23365</v>
      </c>
      <c r="L401" s="433">
        <f t="shared" si="104"/>
        <v>6350.95</v>
      </c>
    </row>
    <row r="402" ht="15.75" customHeight="1">
      <c r="A402" s="188"/>
      <c r="B402" s="548"/>
      <c r="C402" s="544"/>
      <c r="D402" s="545"/>
      <c r="E402" s="548"/>
      <c r="F402" s="580"/>
      <c r="G402" s="172"/>
      <c r="H402" s="662"/>
      <c r="I402" s="423"/>
      <c r="J402" s="424"/>
      <c r="K402" s="423"/>
      <c r="L402" s="424"/>
    </row>
    <row r="403" ht="15.75" customHeight="1">
      <c r="A403" s="205"/>
      <c r="B403" s="572"/>
      <c r="C403" s="582"/>
      <c r="D403" s="583"/>
      <c r="E403" s="585"/>
      <c r="F403" s="586"/>
      <c r="G403" s="253"/>
      <c r="H403" s="665"/>
      <c r="I403" s="438"/>
      <c r="J403" s="439"/>
      <c r="K403" s="438"/>
      <c r="L403" s="439"/>
    </row>
    <row r="404" ht="15.75" customHeight="1">
      <c r="A404" s="309">
        <v>45836.0</v>
      </c>
      <c r="B404" s="588">
        <v>55149.0</v>
      </c>
      <c r="C404" s="575">
        <v>1.0</v>
      </c>
      <c r="D404" s="576">
        <v>0.22916666666666666</v>
      </c>
      <c r="E404" s="588" t="s">
        <v>66</v>
      </c>
      <c r="F404" s="578">
        <v>103.0</v>
      </c>
      <c r="G404" s="30">
        <v>-635.17</v>
      </c>
      <c r="H404" s="661"/>
      <c r="I404" s="423"/>
      <c r="J404" s="424"/>
      <c r="K404" s="423"/>
      <c r="L404" s="424"/>
    </row>
    <row r="405" ht="15.75" customHeight="1">
      <c r="A405" s="188"/>
      <c r="B405" s="548" t="s">
        <v>534</v>
      </c>
      <c r="C405" s="544">
        <v>6.0</v>
      </c>
      <c r="D405" s="545">
        <v>0.2916666666666667</v>
      </c>
      <c r="E405" s="548" t="s">
        <v>535</v>
      </c>
      <c r="F405" s="549">
        <f>77*3</f>
        <v>231</v>
      </c>
      <c r="G405" s="202">
        <f t="shared" ref="G405:G407" si="105">G404+F404</f>
        <v>-532.17</v>
      </c>
      <c r="H405" s="662"/>
      <c r="I405" s="423"/>
      <c r="J405" s="424"/>
      <c r="K405" s="423"/>
      <c r="L405" s="424"/>
    </row>
    <row r="406" ht="15.75" customHeight="1">
      <c r="A406" s="188"/>
      <c r="B406" s="548" t="s">
        <v>536</v>
      </c>
      <c r="C406" s="544">
        <v>9.0</v>
      </c>
      <c r="D406" s="545">
        <v>0.375</v>
      </c>
      <c r="E406" s="548" t="s">
        <v>537</v>
      </c>
      <c r="F406" s="549">
        <v>509.0</v>
      </c>
      <c r="G406" s="202">
        <f t="shared" si="105"/>
        <v>-301.17</v>
      </c>
      <c r="H406" s="662"/>
      <c r="I406" s="423"/>
      <c r="J406" s="424"/>
      <c r="K406" s="423"/>
      <c r="L406" s="424"/>
    </row>
    <row r="407" ht="15.75" customHeight="1">
      <c r="A407" s="188"/>
      <c r="B407" s="548"/>
      <c r="C407" s="544"/>
      <c r="D407" s="545"/>
      <c r="E407" s="548"/>
      <c r="F407" s="580">
        <f>SUM(F404:F406)</f>
        <v>843</v>
      </c>
      <c r="G407" s="203">
        <f t="shared" si="105"/>
        <v>207.83</v>
      </c>
      <c r="H407" s="663">
        <v>1.0</v>
      </c>
      <c r="I407" s="444">
        <f t="shared" ref="I407:J407" si="106">I394+F407</f>
        <v>24310</v>
      </c>
      <c r="J407" s="433">
        <f t="shared" si="106"/>
        <v>6525.34</v>
      </c>
      <c r="K407" s="423"/>
      <c r="L407" s="424"/>
    </row>
    <row r="408" ht="15.75" customHeight="1">
      <c r="A408" s="188"/>
      <c r="B408" s="548"/>
      <c r="C408" s="544"/>
      <c r="D408" s="545"/>
      <c r="E408" s="548"/>
      <c r="F408" s="580"/>
      <c r="G408" s="204"/>
      <c r="H408" s="662"/>
      <c r="I408" s="423"/>
      <c r="J408" s="424"/>
      <c r="K408" s="423"/>
      <c r="L408" s="424"/>
    </row>
    <row r="409" ht="15.75" customHeight="1">
      <c r="A409" s="188"/>
      <c r="B409" s="548"/>
      <c r="C409" s="544"/>
      <c r="D409" s="565"/>
      <c r="E409" s="566"/>
      <c r="F409" s="594"/>
      <c r="G409" s="202"/>
      <c r="H409" s="662"/>
      <c r="I409" s="423"/>
      <c r="J409" s="424"/>
      <c r="K409" s="423"/>
      <c r="L409" s="424"/>
    </row>
    <row r="410" ht="15.75" customHeight="1">
      <c r="A410" s="188"/>
      <c r="B410" s="566"/>
      <c r="C410" s="564"/>
      <c r="D410" s="565"/>
      <c r="E410" s="566"/>
      <c r="F410" s="594"/>
      <c r="G410" s="202"/>
      <c r="H410" s="662"/>
      <c r="I410" s="423"/>
      <c r="J410" s="424"/>
      <c r="K410" s="423"/>
      <c r="L410" s="424"/>
    </row>
    <row r="411" ht="15.75" customHeight="1">
      <c r="A411" s="188"/>
      <c r="B411" s="166"/>
      <c r="C411" s="544"/>
      <c r="D411" s="545"/>
      <c r="E411" s="548"/>
      <c r="F411" s="594"/>
      <c r="G411" s="202"/>
      <c r="H411" s="662"/>
      <c r="I411" s="423"/>
      <c r="J411" s="424"/>
      <c r="K411" s="423"/>
      <c r="L411" s="424"/>
    </row>
    <row r="412" ht="15.75" customHeight="1">
      <c r="A412" s="188"/>
      <c r="B412" s="166" t="s">
        <v>538</v>
      </c>
      <c r="C412" s="544">
        <v>6.0</v>
      </c>
      <c r="D412" s="545">
        <v>0.4375</v>
      </c>
      <c r="E412" s="548" t="s">
        <v>539</v>
      </c>
      <c r="F412" s="594">
        <f>77*3</f>
        <v>231</v>
      </c>
      <c r="G412" s="30">
        <v>-635.17</v>
      </c>
      <c r="H412" s="664"/>
      <c r="I412" s="423"/>
      <c r="J412" s="424"/>
      <c r="K412" s="423"/>
      <c r="L412" s="424"/>
    </row>
    <row r="413" ht="15.75" customHeight="1">
      <c r="A413" s="188"/>
      <c r="B413" s="166">
        <v>55036.0</v>
      </c>
      <c r="C413" s="544">
        <v>2.0</v>
      </c>
      <c r="D413" s="545">
        <v>0.5381944444444444</v>
      </c>
      <c r="E413" s="548" t="s">
        <v>529</v>
      </c>
      <c r="F413" s="549">
        <v>44.0</v>
      </c>
      <c r="G413" s="172">
        <f t="shared" ref="G413:G417" si="107">G412+F412</f>
        <v>-404.17</v>
      </c>
      <c r="H413" s="662"/>
      <c r="I413" s="423"/>
      <c r="J413" s="424"/>
      <c r="K413" s="423"/>
      <c r="L413" s="424"/>
    </row>
    <row r="414" ht="15.75" customHeight="1">
      <c r="A414" s="188"/>
      <c r="B414" s="548">
        <v>51325.0</v>
      </c>
      <c r="C414" s="544">
        <v>3.0</v>
      </c>
      <c r="D414" s="545">
        <v>0.7083333333333334</v>
      </c>
      <c r="E414" s="548" t="s">
        <v>75</v>
      </c>
      <c r="F414" s="549">
        <v>77.0</v>
      </c>
      <c r="G414" s="172">
        <f t="shared" si="107"/>
        <v>-360.17</v>
      </c>
      <c r="H414" s="662"/>
      <c r="I414" s="423"/>
      <c r="J414" s="424"/>
      <c r="K414" s="423"/>
      <c r="L414" s="424"/>
    </row>
    <row r="415" ht="15.75" customHeight="1">
      <c r="A415" s="188"/>
      <c r="B415" s="548">
        <v>54201.0</v>
      </c>
      <c r="C415" s="544">
        <v>3.0</v>
      </c>
      <c r="D415" s="545">
        <v>0.7361111111111112</v>
      </c>
      <c r="E415" s="548" t="s">
        <v>232</v>
      </c>
      <c r="F415" s="549">
        <v>77.0</v>
      </c>
      <c r="G415" s="172">
        <f t="shared" si="107"/>
        <v>-283.17</v>
      </c>
      <c r="H415" s="662"/>
      <c r="I415" s="423"/>
      <c r="J415" s="424"/>
      <c r="K415" s="423"/>
      <c r="L415" s="424"/>
    </row>
    <row r="416" ht="15.75" customHeight="1">
      <c r="A416" s="188"/>
      <c r="B416" s="548" t="s">
        <v>540</v>
      </c>
      <c r="C416" s="544">
        <v>10.0</v>
      </c>
      <c r="D416" s="545">
        <v>0.875</v>
      </c>
      <c r="E416" s="548" t="s">
        <v>541</v>
      </c>
      <c r="F416" s="549">
        <f>77*4</f>
        <v>308</v>
      </c>
      <c r="G416" s="172">
        <f t="shared" si="107"/>
        <v>-206.17</v>
      </c>
      <c r="H416" s="663">
        <v>2.0</v>
      </c>
      <c r="I416" s="423"/>
      <c r="J416" s="424"/>
      <c r="K416" s="423"/>
      <c r="L416" s="424"/>
    </row>
    <row r="417" ht="15.75" customHeight="1">
      <c r="A417" s="188"/>
      <c r="B417" s="548"/>
      <c r="C417" s="544"/>
      <c r="D417" s="545"/>
      <c r="E417" s="548"/>
      <c r="F417" s="580">
        <f>SUM(F412:F416)</f>
        <v>737</v>
      </c>
      <c r="G417" s="194">
        <f t="shared" si="107"/>
        <v>101.83</v>
      </c>
      <c r="H417" s="662"/>
      <c r="I417" s="423"/>
      <c r="J417" s="424"/>
      <c r="K417" s="444">
        <f t="shared" ref="K417:L417" si="108">K401+F417</f>
        <v>24102</v>
      </c>
      <c r="L417" s="433">
        <f t="shared" si="108"/>
        <v>6452.78</v>
      </c>
    </row>
    <row r="418" ht="15.75" customHeight="1">
      <c r="A418" s="188"/>
      <c r="B418" s="548"/>
      <c r="C418" s="544"/>
      <c r="D418" s="545"/>
      <c r="E418" s="548"/>
      <c r="F418" s="580"/>
      <c r="G418" s="172"/>
      <c r="H418" s="662"/>
      <c r="I418" s="423"/>
      <c r="J418" s="424"/>
      <c r="K418" s="423"/>
      <c r="L418" s="424"/>
    </row>
    <row r="419" ht="15.75" customHeight="1">
      <c r="A419" s="205"/>
      <c r="B419" s="572"/>
      <c r="C419" s="582"/>
      <c r="D419" s="583"/>
      <c r="E419" s="585"/>
      <c r="F419" s="586"/>
      <c r="G419" s="253"/>
      <c r="H419" s="665"/>
      <c r="I419" s="438"/>
      <c r="J419" s="439"/>
      <c r="K419" s="438"/>
      <c r="L419" s="439"/>
    </row>
    <row r="420" ht="15.75" customHeight="1">
      <c r="A420" s="309">
        <v>45837.0</v>
      </c>
      <c r="B420" s="588">
        <v>55278.0</v>
      </c>
      <c r="C420" s="575">
        <v>2.0</v>
      </c>
      <c r="D420" s="576">
        <v>0.21180555555555555</v>
      </c>
      <c r="E420" s="588" t="s">
        <v>539</v>
      </c>
      <c r="F420" s="578">
        <v>77.0</v>
      </c>
      <c r="G420" s="30">
        <v>-635.17</v>
      </c>
      <c r="H420" s="661"/>
      <c r="I420" s="423"/>
      <c r="J420" s="424"/>
      <c r="K420" s="423"/>
      <c r="L420" s="424"/>
    </row>
    <row r="421" ht="15.75" customHeight="1">
      <c r="A421" s="188"/>
      <c r="B421" s="592">
        <v>54742.0</v>
      </c>
      <c r="C421" s="590">
        <v>2.0</v>
      </c>
      <c r="D421" s="632">
        <v>0.3819444444444444</v>
      </c>
      <c r="E421" s="548" t="s">
        <v>542</v>
      </c>
      <c r="F421" s="593">
        <v>77.0</v>
      </c>
      <c r="G421" s="53">
        <f t="shared" ref="G421:G425" si="109">G420+F420</f>
        <v>-558.17</v>
      </c>
      <c r="H421" s="662"/>
      <c r="I421" s="423"/>
      <c r="J421" s="424"/>
      <c r="K421" s="423"/>
      <c r="L421" s="424"/>
    </row>
    <row r="422" ht="15.75" customHeight="1">
      <c r="A422" s="188"/>
      <c r="B422" s="548" t="s">
        <v>543</v>
      </c>
      <c r="C422" s="544">
        <v>4.0</v>
      </c>
      <c r="D422" s="545">
        <v>0.4479166666666667</v>
      </c>
      <c r="E422" s="548" t="s">
        <v>544</v>
      </c>
      <c r="F422" s="549">
        <f>77*2</f>
        <v>154</v>
      </c>
      <c r="G422" s="53">
        <f t="shared" si="109"/>
        <v>-481.17</v>
      </c>
      <c r="H422" s="662"/>
      <c r="I422" s="423"/>
      <c r="J422" s="424"/>
      <c r="K422" s="423"/>
      <c r="L422" s="424"/>
    </row>
    <row r="423" ht="15.75" customHeight="1">
      <c r="A423" s="188"/>
      <c r="B423" s="548">
        <v>53829.0</v>
      </c>
      <c r="C423" s="544">
        <v>2.0</v>
      </c>
      <c r="D423" s="545">
        <v>0.4826388888888889</v>
      </c>
      <c r="E423" s="548" t="s">
        <v>17</v>
      </c>
      <c r="F423" s="549">
        <v>103.0</v>
      </c>
      <c r="G423" s="53">
        <f t="shared" si="109"/>
        <v>-327.17</v>
      </c>
      <c r="H423" s="662"/>
      <c r="I423" s="423"/>
      <c r="J423" s="424"/>
      <c r="K423" s="423"/>
      <c r="L423" s="424"/>
    </row>
    <row r="424" ht="15.75" customHeight="1">
      <c r="A424" s="188"/>
      <c r="B424" s="548">
        <v>54486.0</v>
      </c>
      <c r="C424" s="544">
        <v>8.0</v>
      </c>
      <c r="D424" s="545">
        <v>0.6388888888888888</v>
      </c>
      <c r="E424" s="548" t="s">
        <v>268</v>
      </c>
      <c r="F424" s="549">
        <v>300.0</v>
      </c>
      <c r="G424" s="53">
        <f t="shared" si="109"/>
        <v>-224.17</v>
      </c>
      <c r="H424" s="663">
        <v>1.0</v>
      </c>
      <c r="I424" s="423"/>
      <c r="J424" s="424"/>
      <c r="K424" s="423"/>
      <c r="L424" s="424"/>
    </row>
    <row r="425" ht="15.75" customHeight="1">
      <c r="A425" s="188"/>
      <c r="B425" s="548"/>
      <c r="C425" s="544"/>
      <c r="D425" s="545"/>
      <c r="E425" s="548"/>
      <c r="F425" s="580">
        <f>SUM(F420:F424)</f>
        <v>711</v>
      </c>
      <c r="G425" s="203">
        <f t="shared" si="109"/>
        <v>75.83</v>
      </c>
      <c r="H425" s="662"/>
      <c r="I425" s="444">
        <f t="shared" ref="I425:J425" si="110">I407+F425</f>
        <v>25021</v>
      </c>
      <c r="J425" s="433">
        <f t="shared" si="110"/>
        <v>6601.17</v>
      </c>
      <c r="K425" s="423"/>
      <c r="L425" s="424"/>
    </row>
    <row r="426" ht="15.75" customHeight="1">
      <c r="A426" s="188"/>
      <c r="B426" s="548"/>
      <c r="C426" s="544"/>
      <c r="D426" s="565"/>
      <c r="E426" s="566"/>
      <c r="F426" s="594"/>
      <c r="G426" s="204"/>
      <c r="H426" s="662"/>
      <c r="I426" s="423"/>
      <c r="J426" s="424"/>
      <c r="K426" s="423"/>
      <c r="L426" s="424"/>
    </row>
    <row r="427" ht="15.75" customHeight="1">
      <c r="A427" s="188"/>
      <c r="B427" s="566"/>
      <c r="C427" s="564"/>
      <c r="D427" s="565"/>
      <c r="E427" s="566"/>
      <c r="F427" s="594"/>
      <c r="G427" s="202"/>
      <c r="H427" s="662"/>
      <c r="I427" s="423"/>
      <c r="J427" s="424"/>
      <c r="K427" s="423"/>
      <c r="L427" s="424"/>
    </row>
    <row r="428" ht="15.75" customHeight="1">
      <c r="A428" s="188"/>
      <c r="B428" s="166"/>
      <c r="C428" s="544"/>
      <c r="D428" s="545"/>
      <c r="E428" s="548"/>
      <c r="F428" s="549"/>
      <c r="G428" s="202"/>
      <c r="H428" s="662"/>
      <c r="I428" s="423"/>
      <c r="J428" s="424"/>
      <c r="K428" s="423"/>
      <c r="L428" s="424"/>
    </row>
    <row r="429" ht="15.75" customHeight="1">
      <c r="A429" s="188"/>
      <c r="B429" s="166">
        <v>54121.0</v>
      </c>
      <c r="C429" s="544">
        <v>2.0</v>
      </c>
      <c r="D429" s="545">
        <v>0.5104166666666666</v>
      </c>
      <c r="E429" s="548" t="s">
        <v>341</v>
      </c>
      <c r="F429" s="549">
        <v>77.0</v>
      </c>
      <c r="G429" s="30">
        <v>-635.17</v>
      </c>
      <c r="H429" s="664"/>
      <c r="I429" s="423"/>
      <c r="J429" s="424"/>
      <c r="K429" s="423"/>
      <c r="L429" s="424"/>
    </row>
    <row r="430" ht="15.75" customHeight="1">
      <c r="A430" s="188"/>
      <c r="B430" s="166">
        <v>54892.0</v>
      </c>
      <c r="C430" s="544">
        <v>2.0</v>
      </c>
      <c r="D430" s="545">
        <v>0.5763888888888888</v>
      </c>
      <c r="E430" s="548" t="s">
        <v>363</v>
      </c>
      <c r="F430" s="549">
        <v>81.0</v>
      </c>
      <c r="G430" s="172">
        <f t="shared" ref="G430:G434" si="111">G429+F429</f>
        <v>-558.17</v>
      </c>
      <c r="H430" s="662"/>
      <c r="I430" s="423"/>
      <c r="J430" s="424"/>
      <c r="K430" s="423"/>
      <c r="L430" s="424"/>
    </row>
    <row r="431" ht="15.75" customHeight="1">
      <c r="A431" s="188"/>
      <c r="B431" s="548">
        <v>53954.0</v>
      </c>
      <c r="C431" s="544">
        <v>2.0</v>
      </c>
      <c r="D431" s="545">
        <v>0.6875</v>
      </c>
      <c r="E431" s="548" t="s">
        <v>66</v>
      </c>
      <c r="F431" s="549">
        <v>103.0</v>
      </c>
      <c r="G431" s="172">
        <f t="shared" si="111"/>
        <v>-477.17</v>
      </c>
      <c r="H431" s="662"/>
      <c r="I431" s="423"/>
      <c r="J431" s="424"/>
      <c r="K431" s="423"/>
      <c r="L431" s="424"/>
    </row>
    <row r="432" ht="15.75" customHeight="1">
      <c r="A432" s="188"/>
      <c r="B432" s="548">
        <v>54566.0</v>
      </c>
      <c r="C432" s="544">
        <v>4.0</v>
      </c>
      <c r="D432" s="545">
        <v>0.71875</v>
      </c>
      <c r="E432" s="548" t="s">
        <v>232</v>
      </c>
      <c r="F432" s="549">
        <v>310.0</v>
      </c>
      <c r="G432" s="172">
        <f t="shared" si="111"/>
        <v>-374.17</v>
      </c>
      <c r="H432" s="662"/>
      <c r="I432" s="423"/>
      <c r="J432" s="424"/>
      <c r="K432" s="444">
        <f t="shared" ref="K432:L432" si="112">K417+F434</f>
        <v>24827</v>
      </c>
      <c r="L432" s="433">
        <f t="shared" si="112"/>
        <v>6542.61</v>
      </c>
    </row>
    <row r="433" ht="15.75" customHeight="1">
      <c r="A433" s="188"/>
      <c r="B433" s="548">
        <v>47161.0</v>
      </c>
      <c r="C433" s="544">
        <v>5.0</v>
      </c>
      <c r="D433" s="545">
        <v>0.8333333333333334</v>
      </c>
      <c r="E433" s="548" t="s">
        <v>341</v>
      </c>
      <c r="F433" s="549">
        <f>77*2</f>
        <v>154</v>
      </c>
      <c r="G433" s="172">
        <f t="shared" si="111"/>
        <v>-64.17</v>
      </c>
      <c r="H433" s="663">
        <v>2.0</v>
      </c>
      <c r="I433" s="423"/>
      <c r="J433" s="424"/>
      <c r="K433" s="423"/>
      <c r="L433" s="424"/>
    </row>
    <row r="434" ht="15.75" customHeight="1">
      <c r="A434" s="188"/>
      <c r="B434" s="548"/>
      <c r="C434" s="544"/>
      <c r="D434" s="545"/>
      <c r="E434" s="548"/>
      <c r="F434" s="580">
        <f>SUM(F429:F433)</f>
        <v>725</v>
      </c>
      <c r="G434" s="194">
        <f t="shared" si="111"/>
        <v>89.83</v>
      </c>
      <c r="H434" s="662"/>
      <c r="I434" s="423"/>
      <c r="J434" s="424"/>
      <c r="K434" s="423"/>
      <c r="L434" s="424"/>
    </row>
    <row r="435" ht="15.75" customHeight="1">
      <c r="A435" s="188"/>
      <c r="B435" s="548"/>
      <c r="C435" s="544"/>
      <c r="D435" s="545"/>
      <c r="E435" s="548"/>
      <c r="F435" s="580"/>
      <c r="G435" s="172"/>
      <c r="H435" s="662"/>
      <c r="I435" s="423"/>
      <c r="J435" s="424"/>
      <c r="K435" s="423"/>
      <c r="L435" s="424"/>
    </row>
    <row r="436" ht="15.75" customHeight="1">
      <c r="A436" s="205"/>
      <c r="B436" s="572"/>
      <c r="C436" s="582"/>
      <c r="D436" s="583"/>
      <c r="E436" s="585"/>
      <c r="F436" s="586"/>
      <c r="G436" s="253"/>
      <c r="H436" s="665"/>
      <c r="I436" s="438"/>
      <c r="J436" s="439"/>
      <c r="K436" s="438"/>
      <c r="L436" s="439"/>
    </row>
    <row r="437" ht="15.75" customHeight="1">
      <c r="A437" s="309">
        <v>45838.0</v>
      </c>
      <c r="B437" s="588">
        <v>55219.0</v>
      </c>
      <c r="C437" s="575">
        <v>2.0</v>
      </c>
      <c r="D437" s="576">
        <v>0.3125</v>
      </c>
      <c r="E437" s="588" t="s">
        <v>407</v>
      </c>
      <c r="F437" s="578">
        <v>170.0</v>
      </c>
      <c r="G437" s="30">
        <v>-635.17</v>
      </c>
      <c r="H437" s="661"/>
      <c r="I437" s="423"/>
      <c r="J437" s="424"/>
      <c r="K437" s="423"/>
      <c r="L437" s="424"/>
    </row>
    <row r="438" ht="15.75" customHeight="1">
      <c r="A438" s="188"/>
      <c r="B438" s="548" t="s">
        <v>545</v>
      </c>
      <c r="C438" s="544">
        <v>10.0</v>
      </c>
      <c r="D438" s="545">
        <v>0.5034722222222222</v>
      </c>
      <c r="E438" s="548" t="s">
        <v>517</v>
      </c>
      <c r="F438" s="549">
        <f>77*4</f>
        <v>308</v>
      </c>
      <c r="G438" s="202">
        <f t="shared" ref="G438:G442" si="113">G437+F437</f>
        <v>-465.17</v>
      </c>
      <c r="H438" s="662"/>
      <c r="I438" s="423"/>
      <c r="J438" s="424"/>
      <c r="K438" s="423"/>
      <c r="L438" s="424"/>
    </row>
    <row r="439" ht="15.75" customHeight="1">
      <c r="A439" s="188"/>
      <c r="B439" s="548">
        <v>53038.0</v>
      </c>
      <c r="C439" s="544">
        <v>3.0</v>
      </c>
      <c r="D439" s="545">
        <v>0.5729166666666666</v>
      </c>
      <c r="E439" s="548" t="s">
        <v>223</v>
      </c>
      <c r="F439" s="549">
        <v>44.0</v>
      </c>
      <c r="G439" s="202">
        <f t="shared" si="113"/>
        <v>-157.17</v>
      </c>
      <c r="H439" s="662"/>
      <c r="I439" s="423"/>
      <c r="J439" s="424"/>
      <c r="K439" s="423"/>
      <c r="L439" s="424"/>
    </row>
    <row r="440" ht="15.75" customHeight="1">
      <c r="A440" s="188"/>
      <c r="B440" s="359">
        <v>47633.0</v>
      </c>
      <c r="C440" s="544">
        <v>6.0</v>
      </c>
      <c r="D440" s="545">
        <v>0.6458333333333334</v>
      </c>
      <c r="E440" s="548" t="s">
        <v>546</v>
      </c>
      <c r="F440" s="549">
        <f>63*2</f>
        <v>126</v>
      </c>
      <c r="G440" s="202">
        <f t="shared" si="113"/>
        <v>-113.17</v>
      </c>
      <c r="H440" s="663">
        <v>1.0</v>
      </c>
      <c r="I440" s="423"/>
      <c r="J440" s="424"/>
      <c r="K440" s="423"/>
      <c r="L440" s="424"/>
    </row>
    <row r="441" ht="15.75" customHeight="1">
      <c r="A441" s="188"/>
      <c r="B441" s="548">
        <v>54274.0</v>
      </c>
      <c r="C441" s="544">
        <v>2.0</v>
      </c>
      <c r="D441" s="545">
        <v>0.7291666666666666</v>
      </c>
      <c r="E441" s="548" t="s">
        <v>23</v>
      </c>
      <c r="F441" s="549">
        <v>77.0</v>
      </c>
      <c r="G441" s="202">
        <f t="shared" si="113"/>
        <v>12.83</v>
      </c>
      <c r="H441" s="662"/>
      <c r="I441" s="423"/>
      <c r="J441" s="424"/>
      <c r="K441" s="423"/>
      <c r="L441" s="424"/>
    </row>
    <row r="442" ht="15.75" customHeight="1">
      <c r="A442" s="188"/>
      <c r="B442" s="548"/>
      <c r="C442" s="544"/>
      <c r="D442" s="545"/>
      <c r="E442" s="548"/>
      <c r="F442" s="580">
        <f>SUM(F437:F441)</f>
        <v>725</v>
      </c>
      <c r="G442" s="203">
        <f t="shared" si="113"/>
        <v>89.83</v>
      </c>
      <c r="H442" s="662"/>
      <c r="I442" s="326">
        <f t="shared" ref="I442:J442" si="114">I425+F442</f>
        <v>25746</v>
      </c>
      <c r="J442" s="327">
        <f t="shared" si="114"/>
        <v>6691</v>
      </c>
      <c r="K442" s="423"/>
      <c r="L442" s="424"/>
    </row>
    <row r="443" ht="15.75" customHeight="1">
      <c r="A443" s="188"/>
      <c r="B443" s="548"/>
      <c r="C443" s="544"/>
      <c r="D443" s="565"/>
      <c r="E443" s="566"/>
      <c r="F443" s="594"/>
      <c r="G443" s="202"/>
      <c r="H443" s="662"/>
      <c r="I443" s="423"/>
      <c r="J443" s="424"/>
      <c r="K443" s="423"/>
      <c r="L443" s="424"/>
    </row>
    <row r="444" ht="15.75" customHeight="1">
      <c r="A444" s="188"/>
      <c r="B444" s="566"/>
      <c r="C444" s="564"/>
      <c r="D444" s="565"/>
      <c r="E444" s="566"/>
      <c r="F444" s="594"/>
      <c r="G444" s="202"/>
      <c r="H444" s="662"/>
      <c r="I444" s="423"/>
      <c r="J444" s="424"/>
      <c r="K444" s="423"/>
      <c r="L444" s="424"/>
    </row>
    <row r="445" ht="15.75" customHeight="1">
      <c r="A445" s="188"/>
      <c r="B445" s="566"/>
      <c r="C445" s="564"/>
      <c r="D445" s="565"/>
      <c r="E445" s="566"/>
      <c r="F445" s="594"/>
      <c r="G445" s="202"/>
      <c r="H445" s="662"/>
      <c r="I445" s="423"/>
      <c r="J445" s="424"/>
      <c r="K445" s="423"/>
      <c r="L445" s="424"/>
    </row>
    <row r="446" ht="15.75" customHeight="1">
      <c r="A446" s="188"/>
      <c r="B446" s="166">
        <v>55084.0</v>
      </c>
      <c r="C446" s="544">
        <v>4.0</v>
      </c>
      <c r="D446" s="545">
        <v>0.5034722222222222</v>
      </c>
      <c r="E446" s="548" t="s">
        <v>16</v>
      </c>
      <c r="F446" s="549">
        <v>310.0</v>
      </c>
      <c r="G446" s="30">
        <v>-635.17</v>
      </c>
      <c r="H446" s="664"/>
      <c r="I446" s="423"/>
      <c r="J446" s="424"/>
      <c r="K446" s="423"/>
      <c r="L446" s="424"/>
    </row>
    <row r="447" ht="15.75" customHeight="1">
      <c r="A447" s="188"/>
      <c r="B447" s="548">
        <v>52407.0</v>
      </c>
      <c r="C447" s="544">
        <v>2.0</v>
      </c>
      <c r="D447" s="545">
        <v>0.625</v>
      </c>
      <c r="E447" s="548" t="s">
        <v>106</v>
      </c>
      <c r="F447" s="549">
        <v>103.0</v>
      </c>
      <c r="G447" s="172">
        <f t="shared" ref="G447:G451" si="115">G446+F446</f>
        <v>-325.17</v>
      </c>
      <c r="H447" s="662"/>
      <c r="I447" s="423"/>
      <c r="J447" s="424"/>
      <c r="K447" s="423"/>
      <c r="L447" s="424"/>
    </row>
    <row r="448" ht="15.75" customHeight="1">
      <c r="A448" s="188"/>
      <c r="B448" s="548">
        <v>53422.0</v>
      </c>
      <c r="C448" s="544">
        <v>3.0</v>
      </c>
      <c r="D448" s="545">
        <v>0.75</v>
      </c>
      <c r="E448" s="548" t="s">
        <v>75</v>
      </c>
      <c r="F448" s="549">
        <v>77.0</v>
      </c>
      <c r="G448" s="172">
        <f t="shared" si="115"/>
        <v>-222.17</v>
      </c>
      <c r="H448" s="662"/>
      <c r="I448" s="423"/>
      <c r="J448" s="424"/>
      <c r="K448" s="423"/>
      <c r="L448" s="424"/>
    </row>
    <row r="449" ht="15.75" customHeight="1">
      <c r="A449" s="188"/>
      <c r="B449" s="548">
        <v>52484.0</v>
      </c>
      <c r="C449" s="544">
        <v>2.0</v>
      </c>
      <c r="D449" s="545">
        <v>0.7986111111111112</v>
      </c>
      <c r="E449" s="548" t="s">
        <v>16</v>
      </c>
      <c r="F449" s="549">
        <v>77.0</v>
      </c>
      <c r="G449" s="172">
        <f t="shared" si="115"/>
        <v>-145.17</v>
      </c>
      <c r="H449" s="662"/>
      <c r="I449" s="423"/>
      <c r="J449" s="424"/>
      <c r="K449" s="423"/>
      <c r="L449" s="424"/>
    </row>
    <row r="450" ht="15.75" customHeight="1">
      <c r="A450" s="188"/>
      <c r="B450" s="548" t="s">
        <v>547</v>
      </c>
      <c r="C450" s="544">
        <v>4.0</v>
      </c>
      <c r="D450" s="545">
        <v>0.9097222222222222</v>
      </c>
      <c r="E450" s="548" t="s">
        <v>75</v>
      </c>
      <c r="F450" s="549">
        <f>77*2</f>
        <v>154</v>
      </c>
      <c r="G450" s="172">
        <f t="shared" si="115"/>
        <v>-68.17</v>
      </c>
      <c r="H450" s="663">
        <v>2.0</v>
      </c>
      <c r="I450" s="423"/>
      <c r="J450" s="424"/>
      <c r="K450" s="326">
        <f t="shared" ref="K450:L450" si="116">K432+F451</f>
        <v>25548</v>
      </c>
      <c r="L450" s="327">
        <f t="shared" si="116"/>
        <v>6628.44</v>
      </c>
    </row>
    <row r="451" ht="15.75" customHeight="1">
      <c r="A451" s="188"/>
      <c r="B451" s="548"/>
      <c r="C451" s="544"/>
      <c r="D451" s="545"/>
      <c r="E451" s="548"/>
      <c r="F451" s="580">
        <f>SUM(F446:F450)</f>
        <v>721</v>
      </c>
      <c r="G451" s="194">
        <f t="shared" si="115"/>
        <v>85.83</v>
      </c>
      <c r="H451" s="662"/>
      <c r="I451" s="423"/>
      <c r="J451" s="424"/>
      <c r="K451" s="423"/>
      <c r="L451" s="424"/>
    </row>
    <row r="452" ht="15.75" customHeight="1">
      <c r="A452" s="188"/>
      <c r="B452" s="548"/>
      <c r="C452" s="544"/>
      <c r="D452" s="545"/>
      <c r="E452" s="548"/>
      <c r="F452" s="580"/>
      <c r="G452" s="172"/>
      <c r="H452" s="662"/>
      <c r="I452" s="423"/>
      <c r="J452" s="424"/>
      <c r="K452" s="423"/>
      <c r="L452" s="424"/>
    </row>
    <row r="453" ht="15.75" customHeight="1">
      <c r="A453" s="205"/>
      <c r="B453" s="572"/>
      <c r="C453" s="582"/>
      <c r="D453" s="583"/>
      <c r="E453" s="585"/>
      <c r="F453" s="586"/>
      <c r="G453" s="253"/>
      <c r="H453" s="665"/>
      <c r="I453" s="438"/>
      <c r="J453" s="438"/>
      <c r="K453" s="438"/>
      <c r="L453" s="439"/>
    </row>
    <row r="454" ht="15.75" customHeight="1">
      <c r="D454" s="704"/>
      <c r="H454" s="308"/>
      <c r="I454" s="416"/>
      <c r="J454" s="416"/>
      <c r="K454" s="416"/>
      <c r="L454" s="416"/>
    </row>
    <row r="455" ht="15.75" customHeight="1">
      <c r="D455" s="704"/>
      <c r="H455" s="308"/>
      <c r="I455" s="746" t="s">
        <v>548</v>
      </c>
      <c r="J455" s="747"/>
      <c r="K455" s="748"/>
      <c r="L455" s="416"/>
    </row>
    <row r="456" ht="15.75" customHeight="1">
      <c r="D456" s="704"/>
      <c r="H456" s="308"/>
      <c r="I456" s="749">
        <v>45833.0</v>
      </c>
      <c r="L456" s="416"/>
    </row>
    <row r="457" ht="15.75" customHeight="1">
      <c r="D457" s="704"/>
      <c r="I457" s="725" t="s">
        <v>549</v>
      </c>
      <c r="J457" s="725"/>
      <c r="K457" s="725" t="s">
        <v>550</v>
      </c>
      <c r="L457" s="416"/>
    </row>
    <row r="458" ht="15.75" customHeight="1">
      <c r="D458" s="704"/>
      <c r="H458" s="750" t="s">
        <v>214</v>
      </c>
      <c r="I458" s="751">
        <v>-19055.0</v>
      </c>
      <c r="J458" s="751"/>
      <c r="K458" s="751">
        <v>-19055.0</v>
      </c>
      <c r="L458" s="416"/>
    </row>
    <row r="459" ht="15.75" customHeight="1">
      <c r="D459" s="704"/>
      <c r="H459" s="752" t="s">
        <v>215</v>
      </c>
      <c r="I459" s="753">
        <v>0.0</v>
      </c>
      <c r="J459" s="753"/>
      <c r="K459" s="754">
        <v>135.44</v>
      </c>
      <c r="L459" s="755" t="s">
        <v>551</v>
      </c>
    </row>
    <row r="460" ht="15.75" customHeight="1">
      <c r="D460" s="704"/>
      <c r="H460" s="756" t="s">
        <v>216</v>
      </c>
      <c r="I460" s="757">
        <v>25746.0</v>
      </c>
      <c r="J460" s="757"/>
      <c r="K460" s="757">
        <v>25548.0</v>
      </c>
      <c r="L460" s="755"/>
    </row>
    <row r="461" ht="15.75" customHeight="1">
      <c r="D461" s="704"/>
      <c r="H461" s="758" t="s">
        <v>217</v>
      </c>
      <c r="I461" s="759">
        <f>I458+I460</f>
        <v>6691</v>
      </c>
      <c r="J461" s="759"/>
      <c r="K461" s="760">
        <f>K458+K459+K460</f>
        <v>6628.44</v>
      </c>
      <c r="L461" s="416"/>
    </row>
    <row r="462" ht="15.75" customHeight="1">
      <c r="D462" s="704"/>
      <c r="H462" s="752" t="s">
        <v>218</v>
      </c>
      <c r="I462" s="751">
        <v>-75.0</v>
      </c>
      <c r="J462" s="751"/>
      <c r="K462" s="751">
        <f>-150-75</f>
        <v>-225</v>
      </c>
      <c r="L462" s="416"/>
    </row>
    <row r="463" ht="15.75" customHeight="1">
      <c r="D463" s="704"/>
      <c r="H463" s="761" t="s">
        <v>219</v>
      </c>
      <c r="I463" s="762">
        <f>I461+I462</f>
        <v>6616</v>
      </c>
      <c r="J463" s="763"/>
      <c r="K463" s="762">
        <f>K461+K462</f>
        <v>6403.44</v>
      </c>
      <c r="L463" s="755" t="s">
        <v>552</v>
      </c>
    </row>
    <row r="464" ht="15.75" customHeight="1">
      <c r="D464" s="704"/>
      <c r="H464" s="308"/>
      <c r="I464" s="416"/>
      <c r="J464" s="416"/>
      <c r="K464" s="416"/>
      <c r="L464" s="416"/>
    </row>
    <row r="465" ht="15.75" customHeight="1">
      <c r="D465" s="704"/>
      <c r="H465" s="308"/>
      <c r="I465" s="416"/>
      <c r="J465" s="416"/>
      <c r="K465" s="416"/>
      <c r="L465" s="416"/>
    </row>
    <row r="466" ht="15.75" customHeight="1">
      <c r="D466" s="704"/>
      <c r="H466" s="308"/>
      <c r="I466" s="416"/>
      <c r="J466" s="416"/>
      <c r="K466" s="416"/>
      <c r="L466" s="416"/>
    </row>
    <row r="467" ht="15.75" customHeight="1">
      <c r="D467" s="704"/>
      <c r="H467" s="308"/>
      <c r="I467" s="416"/>
      <c r="J467" s="416"/>
      <c r="K467" s="416"/>
      <c r="L467" s="416"/>
    </row>
    <row r="468" ht="15.75" customHeight="1">
      <c r="D468" s="704"/>
      <c r="H468" s="308"/>
      <c r="I468" s="416"/>
      <c r="J468" s="416"/>
      <c r="K468" s="416"/>
      <c r="L468" s="416"/>
    </row>
    <row r="469" ht="15.75" customHeight="1">
      <c r="D469" s="704"/>
      <c r="H469" s="308"/>
      <c r="I469" s="416"/>
      <c r="J469" s="416"/>
      <c r="K469" s="416"/>
      <c r="L469" s="416"/>
    </row>
    <row r="470" ht="15.75" customHeight="1">
      <c r="D470" s="704"/>
      <c r="H470" s="308"/>
      <c r="I470" s="416"/>
      <c r="J470" s="416"/>
      <c r="K470" s="416"/>
      <c r="L470" s="416"/>
    </row>
    <row r="471" ht="15.75" customHeight="1">
      <c r="D471" s="704"/>
      <c r="H471" s="308"/>
      <c r="I471" s="416"/>
      <c r="J471" s="416"/>
      <c r="K471" s="416"/>
      <c r="L471" s="416"/>
    </row>
    <row r="472" ht="15.75" customHeight="1">
      <c r="D472" s="704"/>
      <c r="H472" s="308"/>
      <c r="I472" s="416"/>
      <c r="J472" s="416"/>
      <c r="K472" s="416"/>
      <c r="L472" s="416"/>
    </row>
    <row r="473" ht="15.75" customHeight="1">
      <c r="D473" s="704"/>
      <c r="H473" s="308"/>
      <c r="I473" s="416"/>
      <c r="J473" s="416"/>
      <c r="K473" s="416"/>
      <c r="L473" s="416"/>
    </row>
    <row r="474" ht="15.75" customHeight="1">
      <c r="D474" s="704"/>
      <c r="H474" s="308"/>
      <c r="I474" s="416"/>
      <c r="J474" s="416"/>
      <c r="K474" s="416"/>
      <c r="L474" s="416"/>
    </row>
    <row r="475" ht="15.75" customHeight="1">
      <c r="D475" s="704"/>
      <c r="H475" s="308"/>
      <c r="I475" s="416"/>
      <c r="J475" s="416"/>
      <c r="K475" s="416"/>
      <c r="L475" s="416"/>
    </row>
    <row r="476" ht="15.75" customHeight="1">
      <c r="D476" s="704"/>
      <c r="H476" s="308"/>
      <c r="I476" s="416"/>
      <c r="J476" s="416"/>
      <c r="K476" s="416"/>
      <c r="L476" s="416"/>
    </row>
    <row r="477" ht="15.75" customHeight="1">
      <c r="D477" s="704"/>
      <c r="H477" s="308"/>
      <c r="I477" s="416"/>
      <c r="J477" s="416"/>
      <c r="K477" s="416"/>
      <c r="L477" s="416"/>
    </row>
    <row r="478" ht="15.75" customHeight="1">
      <c r="D478" s="704"/>
      <c r="H478" s="308"/>
      <c r="I478" s="416"/>
      <c r="J478" s="416"/>
      <c r="K478" s="416"/>
      <c r="L478" s="416"/>
    </row>
    <row r="479" ht="15.75" customHeight="1">
      <c r="D479" s="704"/>
      <c r="H479" s="308"/>
      <c r="I479" s="416"/>
      <c r="J479" s="416"/>
      <c r="K479" s="416"/>
      <c r="L479" s="416"/>
    </row>
    <row r="480" ht="15.75" customHeight="1">
      <c r="D480" s="704"/>
      <c r="H480" s="308"/>
      <c r="I480" s="416"/>
      <c r="J480" s="416"/>
      <c r="K480" s="416"/>
      <c r="L480" s="416"/>
    </row>
    <row r="481" ht="15.75" customHeight="1">
      <c r="D481" s="704"/>
      <c r="H481" s="308"/>
      <c r="I481" s="416"/>
      <c r="J481" s="416"/>
      <c r="K481" s="416"/>
      <c r="L481" s="416"/>
    </row>
    <row r="482" ht="15.75" customHeight="1">
      <c r="D482" s="704"/>
      <c r="H482" s="308"/>
      <c r="I482" s="416"/>
      <c r="J482" s="416"/>
      <c r="K482" s="416"/>
      <c r="L482" s="416"/>
    </row>
    <row r="483" ht="15.75" customHeight="1">
      <c r="D483" s="704"/>
      <c r="H483" s="308"/>
      <c r="I483" s="416"/>
      <c r="J483" s="416"/>
      <c r="K483" s="416"/>
      <c r="L483" s="416"/>
    </row>
    <row r="484" ht="15.75" customHeight="1">
      <c r="D484" s="704"/>
      <c r="H484" s="308"/>
      <c r="I484" s="416"/>
      <c r="J484" s="416"/>
      <c r="K484" s="416"/>
      <c r="L484" s="416"/>
    </row>
    <row r="485" ht="15.75" customHeight="1">
      <c r="D485" s="704"/>
      <c r="H485" s="308"/>
      <c r="I485" s="416"/>
      <c r="J485" s="416"/>
      <c r="K485" s="416"/>
      <c r="L485" s="416"/>
    </row>
    <row r="486" ht="15.75" customHeight="1">
      <c r="D486" s="704"/>
      <c r="H486" s="308"/>
      <c r="I486" s="416"/>
      <c r="J486" s="416"/>
      <c r="K486" s="416"/>
      <c r="L486" s="416"/>
    </row>
    <row r="487" ht="15.75" customHeight="1">
      <c r="D487" s="704"/>
      <c r="H487" s="308"/>
      <c r="I487" s="416"/>
      <c r="J487" s="416"/>
      <c r="K487" s="416"/>
      <c r="L487" s="416"/>
    </row>
    <row r="488" ht="15.75" customHeight="1">
      <c r="D488" s="704"/>
      <c r="H488" s="308"/>
      <c r="I488" s="416"/>
      <c r="J488" s="416"/>
      <c r="K488" s="416"/>
      <c r="L488" s="416"/>
    </row>
    <row r="489" ht="15.75" customHeight="1">
      <c r="D489" s="704"/>
      <c r="H489" s="308"/>
      <c r="I489" s="416"/>
      <c r="J489" s="416"/>
      <c r="K489" s="416"/>
      <c r="L489" s="416"/>
    </row>
    <row r="490" ht="15.75" customHeight="1">
      <c r="D490" s="704"/>
      <c r="H490" s="308"/>
      <c r="I490" s="416"/>
      <c r="J490" s="416"/>
      <c r="K490" s="416"/>
      <c r="L490" s="416"/>
    </row>
    <row r="491" ht="15.75" customHeight="1">
      <c r="D491" s="704"/>
      <c r="H491" s="308"/>
      <c r="I491" s="416"/>
      <c r="J491" s="416"/>
      <c r="K491" s="416"/>
      <c r="L491" s="416"/>
    </row>
    <row r="492" ht="15.75" customHeight="1">
      <c r="D492" s="704"/>
      <c r="H492" s="308"/>
      <c r="I492" s="416"/>
      <c r="J492" s="416"/>
      <c r="K492" s="416"/>
      <c r="L492" s="416"/>
    </row>
    <row r="493" ht="15.75" customHeight="1">
      <c r="D493" s="704"/>
      <c r="H493" s="308"/>
      <c r="I493" s="416"/>
      <c r="J493" s="416"/>
      <c r="K493" s="416"/>
      <c r="L493" s="416"/>
    </row>
    <row r="494" ht="15.75" customHeight="1">
      <c r="D494" s="704"/>
      <c r="H494" s="308"/>
      <c r="I494" s="416"/>
      <c r="J494" s="416"/>
      <c r="K494" s="416"/>
      <c r="L494" s="416"/>
    </row>
    <row r="495" ht="15.75" customHeight="1">
      <c r="D495" s="704"/>
      <c r="H495" s="308"/>
      <c r="I495" s="416"/>
      <c r="J495" s="416"/>
      <c r="K495" s="416"/>
      <c r="L495" s="416"/>
    </row>
    <row r="496" ht="15.75" customHeight="1">
      <c r="D496" s="704"/>
      <c r="H496" s="308"/>
      <c r="I496" s="416"/>
      <c r="J496" s="416"/>
      <c r="K496" s="416"/>
      <c r="L496" s="416"/>
    </row>
    <row r="497" ht="15.75" customHeight="1">
      <c r="D497" s="704"/>
      <c r="H497" s="308"/>
      <c r="I497" s="416"/>
      <c r="J497" s="416"/>
      <c r="K497" s="416"/>
      <c r="L497" s="416"/>
    </row>
    <row r="498" ht="15.75" customHeight="1">
      <c r="D498" s="704"/>
      <c r="H498" s="308"/>
      <c r="I498" s="416"/>
      <c r="J498" s="416"/>
      <c r="K498" s="416"/>
      <c r="L498" s="416"/>
    </row>
    <row r="499" ht="15.75" customHeight="1">
      <c r="D499" s="704"/>
      <c r="H499" s="308"/>
      <c r="I499" s="416"/>
      <c r="J499" s="416"/>
      <c r="K499" s="416"/>
      <c r="L499" s="416"/>
    </row>
    <row r="500" ht="15.75" customHeight="1">
      <c r="D500" s="704"/>
      <c r="H500" s="308"/>
      <c r="I500" s="416"/>
      <c r="J500" s="416"/>
      <c r="K500" s="416"/>
      <c r="L500" s="416"/>
    </row>
    <row r="501" ht="15.75" customHeight="1">
      <c r="D501" s="704"/>
      <c r="H501" s="308"/>
      <c r="I501" s="416"/>
      <c r="J501" s="416"/>
      <c r="K501" s="416"/>
      <c r="L501" s="416"/>
    </row>
    <row r="502" ht="15.75" customHeight="1">
      <c r="D502" s="704"/>
      <c r="H502" s="308"/>
      <c r="I502" s="416"/>
      <c r="J502" s="416"/>
      <c r="K502" s="416"/>
      <c r="L502" s="416"/>
    </row>
    <row r="503" ht="15.75" customHeight="1">
      <c r="D503" s="704"/>
      <c r="H503" s="308"/>
      <c r="I503" s="416"/>
      <c r="J503" s="416"/>
      <c r="K503" s="416"/>
      <c r="L503" s="416"/>
    </row>
    <row r="504" ht="15.75" customHeight="1">
      <c r="D504" s="704"/>
      <c r="H504" s="308"/>
      <c r="I504" s="416"/>
      <c r="J504" s="416"/>
      <c r="K504" s="416"/>
      <c r="L504" s="416"/>
    </row>
    <row r="505" ht="15.75" customHeight="1">
      <c r="D505" s="704"/>
      <c r="H505" s="308"/>
      <c r="I505" s="416"/>
      <c r="J505" s="416"/>
      <c r="K505" s="416"/>
      <c r="L505" s="416"/>
    </row>
    <row r="506" ht="15.75" customHeight="1">
      <c r="D506" s="704"/>
      <c r="H506" s="308"/>
      <c r="I506" s="416"/>
      <c r="J506" s="416"/>
      <c r="K506" s="416"/>
      <c r="L506" s="416"/>
    </row>
    <row r="507" ht="15.75" customHeight="1">
      <c r="D507" s="704"/>
      <c r="H507" s="308"/>
      <c r="I507" s="416"/>
      <c r="J507" s="416"/>
      <c r="K507" s="416"/>
      <c r="L507" s="416"/>
    </row>
    <row r="508" ht="15.75" customHeight="1">
      <c r="D508" s="704"/>
      <c r="H508" s="308"/>
      <c r="I508" s="416"/>
      <c r="J508" s="416"/>
      <c r="K508" s="416"/>
      <c r="L508" s="416"/>
    </row>
    <row r="509" ht="15.75" customHeight="1">
      <c r="D509" s="704"/>
      <c r="H509" s="308"/>
      <c r="I509" s="416"/>
      <c r="J509" s="416"/>
      <c r="K509" s="416"/>
      <c r="L509" s="416"/>
    </row>
    <row r="510" ht="15.75" customHeight="1">
      <c r="D510" s="704"/>
      <c r="H510" s="308"/>
      <c r="I510" s="416"/>
      <c r="J510" s="416"/>
      <c r="K510" s="416"/>
      <c r="L510" s="416"/>
    </row>
    <row r="511" ht="15.75" customHeight="1">
      <c r="D511" s="704"/>
      <c r="H511" s="308"/>
      <c r="I511" s="416"/>
      <c r="J511" s="416"/>
      <c r="K511" s="416"/>
      <c r="L511" s="416"/>
    </row>
    <row r="512" ht="15.75" customHeight="1">
      <c r="D512" s="704"/>
      <c r="H512" s="308"/>
      <c r="I512" s="416"/>
      <c r="J512" s="416"/>
      <c r="K512" s="416"/>
      <c r="L512" s="416"/>
    </row>
    <row r="513" ht="15.75" customHeight="1">
      <c r="D513" s="704"/>
      <c r="H513" s="308"/>
      <c r="I513" s="416"/>
      <c r="J513" s="416"/>
      <c r="K513" s="416"/>
      <c r="L513" s="416"/>
    </row>
    <row r="514" ht="15.75" customHeight="1">
      <c r="D514" s="704"/>
      <c r="H514" s="308"/>
      <c r="I514" s="416"/>
      <c r="J514" s="416"/>
      <c r="K514" s="416"/>
      <c r="L514" s="416"/>
    </row>
    <row r="515" ht="15.75" customHeight="1">
      <c r="D515" s="704"/>
      <c r="H515" s="308"/>
      <c r="I515" s="416"/>
      <c r="J515" s="416"/>
      <c r="K515" s="416"/>
      <c r="L515" s="416"/>
    </row>
    <row r="516" ht="15.75" customHeight="1">
      <c r="D516" s="704"/>
      <c r="H516" s="308"/>
      <c r="I516" s="416"/>
      <c r="J516" s="416"/>
      <c r="K516" s="416"/>
      <c r="L516" s="416"/>
    </row>
    <row r="517" ht="15.75" customHeight="1">
      <c r="D517" s="704"/>
      <c r="H517" s="308"/>
      <c r="I517" s="416"/>
      <c r="J517" s="416"/>
      <c r="K517" s="416"/>
      <c r="L517" s="416"/>
    </row>
    <row r="518" ht="15.75" customHeight="1">
      <c r="D518" s="704"/>
      <c r="H518" s="308"/>
      <c r="I518" s="416"/>
      <c r="J518" s="416"/>
      <c r="K518" s="416"/>
      <c r="L518" s="416"/>
    </row>
    <row r="519" ht="15.75" customHeight="1">
      <c r="D519" s="704"/>
      <c r="H519" s="308"/>
      <c r="I519" s="416"/>
      <c r="J519" s="416"/>
      <c r="K519" s="416"/>
      <c r="L519" s="416"/>
    </row>
    <row r="520" ht="15.75" customHeight="1">
      <c r="D520" s="704"/>
      <c r="H520" s="308"/>
      <c r="I520" s="416"/>
      <c r="J520" s="416"/>
      <c r="K520" s="416"/>
      <c r="L520" s="416"/>
    </row>
    <row r="521" ht="15.75" customHeight="1">
      <c r="D521" s="704"/>
      <c r="H521" s="308"/>
      <c r="I521" s="416"/>
      <c r="J521" s="416"/>
      <c r="K521" s="416"/>
      <c r="L521" s="416"/>
    </row>
    <row r="522" ht="15.75" customHeight="1">
      <c r="D522" s="704"/>
      <c r="H522" s="308"/>
      <c r="I522" s="416"/>
      <c r="J522" s="416"/>
      <c r="K522" s="416"/>
      <c r="L522" s="416"/>
    </row>
    <row r="523" ht="15.75" customHeight="1">
      <c r="D523" s="704"/>
      <c r="H523" s="308"/>
      <c r="I523" s="416"/>
      <c r="J523" s="416"/>
      <c r="K523" s="416"/>
      <c r="L523" s="416"/>
    </row>
    <row r="524" ht="15.75" customHeight="1">
      <c r="D524" s="704"/>
      <c r="H524" s="308"/>
      <c r="I524" s="416"/>
      <c r="J524" s="416"/>
      <c r="K524" s="416"/>
      <c r="L524" s="416"/>
    </row>
    <row r="525" ht="15.75" customHeight="1">
      <c r="D525" s="704"/>
      <c r="H525" s="308"/>
      <c r="I525" s="416"/>
      <c r="J525" s="416"/>
      <c r="K525" s="416"/>
      <c r="L525" s="416"/>
    </row>
    <row r="526" ht="15.75" customHeight="1">
      <c r="D526" s="704"/>
      <c r="H526" s="308"/>
      <c r="I526" s="416"/>
      <c r="J526" s="416"/>
      <c r="K526" s="416"/>
      <c r="L526" s="416"/>
    </row>
    <row r="527" ht="15.75" customHeight="1">
      <c r="D527" s="704"/>
      <c r="H527" s="308"/>
      <c r="I527" s="416"/>
      <c r="J527" s="416"/>
      <c r="K527" s="416"/>
      <c r="L527" s="416"/>
    </row>
    <row r="528" ht="15.75" customHeight="1">
      <c r="D528" s="704"/>
      <c r="H528" s="308"/>
      <c r="I528" s="416"/>
      <c r="J528" s="416"/>
      <c r="K528" s="416"/>
      <c r="L528" s="416"/>
    </row>
    <row r="529" ht="15.75" customHeight="1">
      <c r="D529" s="704"/>
      <c r="H529" s="308"/>
      <c r="I529" s="416"/>
      <c r="J529" s="416"/>
      <c r="K529" s="416"/>
      <c r="L529" s="416"/>
    </row>
    <row r="530" ht="15.75" customHeight="1">
      <c r="D530" s="704"/>
      <c r="H530" s="308"/>
      <c r="I530" s="416"/>
      <c r="J530" s="416"/>
      <c r="K530" s="416"/>
      <c r="L530" s="416"/>
    </row>
    <row r="531" ht="15.75" customHeight="1">
      <c r="D531" s="704"/>
      <c r="H531" s="308"/>
      <c r="I531" s="416"/>
      <c r="J531" s="416"/>
      <c r="K531" s="416"/>
      <c r="L531" s="416"/>
    </row>
    <row r="532" ht="15.75" customHeight="1">
      <c r="D532" s="704"/>
      <c r="H532" s="308"/>
      <c r="I532" s="416"/>
      <c r="J532" s="416"/>
      <c r="K532" s="416"/>
      <c r="L532" s="416"/>
    </row>
    <row r="533" ht="15.75" customHeight="1">
      <c r="D533" s="704"/>
      <c r="H533" s="308"/>
      <c r="I533" s="416"/>
      <c r="J533" s="416"/>
      <c r="K533" s="416"/>
      <c r="L533" s="416"/>
    </row>
    <row r="534" ht="15.75" customHeight="1">
      <c r="D534" s="704"/>
      <c r="H534" s="308"/>
      <c r="I534" s="416"/>
      <c r="J534" s="416"/>
      <c r="K534" s="416"/>
      <c r="L534" s="416"/>
    </row>
    <row r="535" ht="15.75" customHeight="1">
      <c r="D535" s="704"/>
      <c r="H535" s="308"/>
      <c r="I535" s="416"/>
      <c r="J535" s="416"/>
      <c r="K535" s="416"/>
      <c r="L535" s="416"/>
    </row>
    <row r="536" ht="15.75" customHeight="1">
      <c r="D536" s="704"/>
      <c r="H536" s="308"/>
      <c r="I536" s="416"/>
      <c r="J536" s="416"/>
      <c r="K536" s="416"/>
      <c r="L536" s="416"/>
    </row>
    <row r="537" ht="15.75" customHeight="1">
      <c r="D537" s="704"/>
      <c r="H537" s="308"/>
      <c r="I537" s="416"/>
      <c r="J537" s="416"/>
      <c r="K537" s="416"/>
      <c r="L537" s="416"/>
    </row>
    <row r="538" ht="15.75" customHeight="1">
      <c r="D538" s="704"/>
      <c r="H538" s="308"/>
      <c r="I538" s="416"/>
      <c r="J538" s="416"/>
      <c r="K538" s="416"/>
      <c r="L538" s="416"/>
    </row>
    <row r="539" ht="15.75" customHeight="1">
      <c r="D539" s="704"/>
      <c r="H539" s="308"/>
      <c r="I539" s="416"/>
      <c r="J539" s="416"/>
      <c r="K539" s="416"/>
      <c r="L539" s="416"/>
    </row>
    <row r="540" ht="15.75" customHeight="1">
      <c r="D540" s="704"/>
      <c r="H540" s="308"/>
      <c r="I540" s="416"/>
      <c r="J540" s="416"/>
      <c r="K540" s="416"/>
      <c r="L540" s="416"/>
    </row>
    <row r="541" ht="15.75" customHeight="1">
      <c r="D541" s="704"/>
      <c r="H541" s="308"/>
      <c r="I541" s="416"/>
      <c r="J541" s="416"/>
      <c r="K541" s="416"/>
      <c r="L541" s="416"/>
    </row>
    <row r="542" ht="15.75" customHeight="1">
      <c r="D542" s="704"/>
      <c r="H542" s="308"/>
      <c r="I542" s="416"/>
      <c r="J542" s="416"/>
      <c r="K542" s="416"/>
      <c r="L542" s="416"/>
    </row>
    <row r="543" ht="15.75" customHeight="1">
      <c r="D543" s="704"/>
      <c r="H543" s="308"/>
      <c r="I543" s="416"/>
      <c r="J543" s="416"/>
      <c r="K543" s="416"/>
      <c r="L543" s="416"/>
    </row>
    <row r="544" ht="15.75" customHeight="1">
      <c r="D544" s="704"/>
      <c r="H544" s="308"/>
      <c r="I544" s="416"/>
      <c r="J544" s="416"/>
      <c r="K544" s="416"/>
      <c r="L544" s="416"/>
    </row>
    <row r="545" ht="15.75" customHeight="1">
      <c r="D545" s="704"/>
      <c r="H545" s="308"/>
      <c r="I545" s="416"/>
      <c r="J545" s="416"/>
      <c r="K545" s="416"/>
      <c r="L545" s="416"/>
    </row>
    <row r="546" ht="15.75" customHeight="1">
      <c r="D546" s="704"/>
      <c r="H546" s="308"/>
      <c r="I546" s="416"/>
      <c r="J546" s="416"/>
      <c r="K546" s="416"/>
      <c r="L546" s="416"/>
    </row>
    <row r="547" ht="15.75" customHeight="1">
      <c r="D547" s="704"/>
      <c r="H547" s="308"/>
      <c r="I547" s="416"/>
      <c r="J547" s="416"/>
      <c r="K547" s="416"/>
      <c r="L547" s="416"/>
    </row>
    <row r="548" ht="15.75" customHeight="1">
      <c r="D548" s="704"/>
      <c r="H548" s="308"/>
      <c r="I548" s="416"/>
      <c r="J548" s="416"/>
      <c r="K548" s="416"/>
      <c r="L548" s="416"/>
    </row>
    <row r="549" ht="15.75" customHeight="1">
      <c r="D549" s="704"/>
      <c r="H549" s="308"/>
      <c r="I549" s="416"/>
      <c r="J549" s="416"/>
      <c r="K549" s="416"/>
      <c r="L549" s="416"/>
    </row>
    <row r="550" ht="15.75" customHeight="1">
      <c r="D550" s="704"/>
      <c r="H550" s="308"/>
      <c r="I550" s="416"/>
      <c r="J550" s="416"/>
      <c r="K550" s="416"/>
      <c r="L550" s="416"/>
    </row>
    <row r="551" ht="15.75" customHeight="1">
      <c r="D551" s="704"/>
      <c r="H551" s="308"/>
      <c r="I551" s="416"/>
      <c r="J551" s="416"/>
      <c r="K551" s="416"/>
      <c r="L551" s="416"/>
    </row>
    <row r="552" ht="15.75" customHeight="1">
      <c r="D552" s="704"/>
      <c r="H552" s="308"/>
      <c r="I552" s="416"/>
      <c r="J552" s="416"/>
      <c r="K552" s="416"/>
      <c r="L552" s="416"/>
    </row>
    <row r="553" ht="15.75" customHeight="1">
      <c r="D553" s="704"/>
      <c r="H553" s="308"/>
      <c r="I553" s="416"/>
      <c r="J553" s="416"/>
      <c r="K553" s="416"/>
      <c r="L553" s="416"/>
    </row>
    <row r="554" ht="15.75" customHeight="1">
      <c r="D554" s="704"/>
      <c r="H554" s="308"/>
      <c r="I554" s="416"/>
      <c r="J554" s="416"/>
      <c r="K554" s="416"/>
      <c r="L554" s="416"/>
    </row>
    <row r="555" ht="15.75" customHeight="1">
      <c r="D555" s="704"/>
      <c r="H555" s="308"/>
      <c r="I555" s="416"/>
      <c r="J555" s="416"/>
      <c r="K555" s="416"/>
      <c r="L555" s="416"/>
    </row>
    <row r="556" ht="15.75" customHeight="1">
      <c r="D556" s="704"/>
      <c r="H556" s="308"/>
      <c r="I556" s="416"/>
      <c r="J556" s="416"/>
      <c r="K556" s="416"/>
      <c r="L556" s="416"/>
    </row>
    <row r="557" ht="15.75" customHeight="1">
      <c r="D557" s="704"/>
      <c r="H557" s="308"/>
      <c r="I557" s="416"/>
      <c r="J557" s="416"/>
      <c r="K557" s="416"/>
      <c r="L557" s="416"/>
    </row>
    <row r="558" ht="15.75" customHeight="1">
      <c r="D558" s="704"/>
      <c r="H558" s="308"/>
      <c r="I558" s="416"/>
      <c r="J558" s="416"/>
      <c r="K558" s="416"/>
      <c r="L558" s="416"/>
    </row>
    <row r="559" ht="15.75" customHeight="1">
      <c r="D559" s="704"/>
      <c r="H559" s="308"/>
      <c r="I559" s="416"/>
      <c r="J559" s="416"/>
      <c r="K559" s="416"/>
      <c r="L559" s="416"/>
    </row>
    <row r="560" ht="15.75" customHeight="1">
      <c r="D560" s="704"/>
      <c r="H560" s="308"/>
      <c r="I560" s="416"/>
      <c r="J560" s="416"/>
      <c r="K560" s="416"/>
      <c r="L560" s="416"/>
    </row>
    <row r="561" ht="15.75" customHeight="1">
      <c r="D561" s="704"/>
      <c r="H561" s="308"/>
      <c r="I561" s="416"/>
      <c r="J561" s="416"/>
      <c r="K561" s="416"/>
      <c r="L561" s="416"/>
    </row>
    <row r="562" ht="15.75" customHeight="1">
      <c r="D562" s="704"/>
      <c r="H562" s="308"/>
      <c r="I562" s="416"/>
      <c r="J562" s="416"/>
      <c r="K562" s="416"/>
      <c r="L562" s="416"/>
    </row>
    <row r="563" ht="15.75" customHeight="1">
      <c r="D563" s="704"/>
      <c r="H563" s="308"/>
      <c r="I563" s="416"/>
      <c r="J563" s="416"/>
      <c r="K563" s="416"/>
      <c r="L563" s="416"/>
    </row>
    <row r="564" ht="15.75" customHeight="1">
      <c r="D564" s="704"/>
      <c r="H564" s="308"/>
      <c r="I564" s="416"/>
      <c r="J564" s="416"/>
      <c r="K564" s="416"/>
      <c r="L564" s="416"/>
    </row>
    <row r="565" ht="15.75" customHeight="1">
      <c r="D565" s="704"/>
      <c r="H565" s="308"/>
      <c r="I565" s="416"/>
      <c r="J565" s="416"/>
      <c r="K565" s="416"/>
      <c r="L565" s="416"/>
    </row>
    <row r="566" ht="15.75" customHeight="1">
      <c r="D566" s="704"/>
      <c r="H566" s="308"/>
      <c r="I566" s="416"/>
      <c r="J566" s="416"/>
      <c r="K566" s="416"/>
      <c r="L566" s="416"/>
    </row>
    <row r="567" ht="15.75" customHeight="1">
      <c r="D567" s="704"/>
      <c r="H567" s="308"/>
      <c r="I567" s="416"/>
      <c r="J567" s="416"/>
      <c r="K567" s="416"/>
      <c r="L567" s="416"/>
    </row>
    <row r="568" ht="15.75" customHeight="1">
      <c r="D568" s="704"/>
      <c r="H568" s="308"/>
      <c r="I568" s="416"/>
      <c r="J568" s="416"/>
      <c r="K568" s="416"/>
      <c r="L568" s="416"/>
    </row>
    <row r="569" ht="15.75" customHeight="1">
      <c r="D569" s="704"/>
      <c r="H569" s="308"/>
      <c r="I569" s="416"/>
      <c r="J569" s="416"/>
      <c r="K569" s="416"/>
      <c r="L569" s="416"/>
    </row>
    <row r="570" ht="15.75" customHeight="1">
      <c r="D570" s="704"/>
      <c r="H570" s="308"/>
      <c r="I570" s="416"/>
      <c r="J570" s="416"/>
      <c r="K570" s="416"/>
      <c r="L570" s="416"/>
    </row>
    <row r="571" ht="15.75" customHeight="1">
      <c r="D571" s="704"/>
      <c r="H571" s="308"/>
      <c r="I571" s="416"/>
      <c r="J571" s="416"/>
      <c r="K571" s="416"/>
      <c r="L571" s="416"/>
    </row>
    <row r="572" ht="15.75" customHeight="1">
      <c r="D572" s="704"/>
      <c r="H572" s="308"/>
      <c r="I572" s="416"/>
      <c r="J572" s="416"/>
      <c r="K572" s="416"/>
      <c r="L572" s="416"/>
    </row>
    <row r="573" ht="15.75" customHeight="1">
      <c r="D573" s="704"/>
      <c r="H573" s="308"/>
      <c r="I573" s="416"/>
      <c r="J573" s="416"/>
      <c r="K573" s="416"/>
      <c r="L573" s="416"/>
    </row>
    <row r="574" ht="15.75" customHeight="1">
      <c r="D574" s="704"/>
      <c r="H574" s="308"/>
      <c r="I574" s="416"/>
      <c r="J574" s="416"/>
      <c r="K574" s="416"/>
      <c r="L574" s="416"/>
    </row>
    <row r="575" ht="15.75" customHeight="1">
      <c r="D575" s="704"/>
      <c r="H575" s="308"/>
      <c r="I575" s="416"/>
      <c r="J575" s="416"/>
      <c r="K575" s="416"/>
      <c r="L575" s="416"/>
    </row>
    <row r="576" ht="15.75" customHeight="1">
      <c r="D576" s="704"/>
      <c r="H576" s="308"/>
      <c r="I576" s="416"/>
      <c r="J576" s="416"/>
      <c r="K576" s="416"/>
      <c r="L576" s="416"/>
    </row>
    <row r="577" ht="15.75" customHeight="1">
      <c r="D577" s="704"/>
      <c r="H577" s="308"/>
      <c r="I577" s="416"/>
      <c r="J577" s="416"/>
      <c r="K577" s="416"/>
      <c r="L577" s="416"/>
    </row>
    <row r="578" ht="15.75" customHeight="1">
      <c r="D578" s="704"/>
      <c r="H578" s="308"/>
      <c r="I578" s="416"/>
      <c r="J578" s="416"/>
      <c r="K578" s="416"/>
      <c r="L578" s="416"/>
    </row>
    <row r="579" ht="15.75" customHeight="1">
      <c r="D579" s="704"/>
      <c r="H579" s="308"/>
      <c r="I579" s="416"/>
      <c r="J579" s="416"/>
      <c r="K579" s="416"/>
      <c r="L579" s="416"/>
    </row>
    <row r="580" ht="15.75" customHeight="1">
      <c r="D580" s="704"/>
      <c r="H580" s="308"/>
      <c r="I580" s="416"/>
      <c r="J580" s="416"/>
      <c r="K580" s="416"/>
      <c r="L580" s="416"/>
    </row>
    <row r="581" ht="15.75" customHeight="1">
      <c r="D581" s="704"/>
      <c r="H581" s="308"/>
      <c r="I581" s="416"/>
      <c r="J581" s="416"/>
      <c r="K581" s="416"/>
      <c r="L581" s="416"/>
    </row>
    <row r="582" ht="15.75" customHeight="1">
      <c r="D582" s="704"/>
      <c r="H582" s="308"/>
      <c r="I582" s="416"/>
      <c r="J582" s="416"/>
      <c r="K582" s="416"/>
      <c r="L582" s="416"/>
    </row>
    <row r="583" ht="15.75" customHeight="1">
      <c r="D583" s="704"/>
      <c r="H583" s="308"/>
      <c r="I583" s="416"/>
      <c r="J583" s="416"/>
      <c r="K583" s="416"/>
      <c r="L583" s="416"/>
    </row>
    <row r="584" ht="15.75" customHeight="1">
      <c r="D584" s="704"/>
      <c r="H584" s="308"/>
      <c r="I584" s="416"/>
      <c r="J584" s="416"/>
      <c r="K584" s="416"/>
      <c r="L584" s="416"/>
    </row>
    <row r="585" ht="15.75" customHeight="1">
      <c r="D585" s="704"/>
      <c r="H585" s="308"/>
      <c r="I585" s="416"/>
      <c r="J585" s="416"/>
      <c r="K585" s="416"/>
      <c r="L585" s="416"/>
    </row>
    <row r="586" ht="15.75" customHeight="1">
      <c r="D586" s="704"/>
      <c r="H586" s="308"/>
      <c r="I586" s="416"/>
      <c r="J586" s="416"/>
      <c r="K586" s="416"/>
      <c r="L586" s="416"/>
    </row>
    <row r="587" ht="15.75" customHeight="1">
      <c r="D587" s="704"/>
      <c r="H587" s="308"/>
      <c r="I587" s="416"/>
      <c r="J587" s="416"/>
      <c r="K587" s="416"/>
      <c r="L587" s="416"/>
    </row>
    <row r="588" ht="15.75" customHeight="1">
      <c r="D588" s="704"/>
      <c r="H588" s="308"/>
      <c r="I588" s="416"/>
      <c r="J588" s="416"/>
      <c r="K588" s="416"/>
      <c r="L588" s="416"/>
    </row>
    <row r="589" ht="15.75" customHeight="1">
      <c r="D589" s="704"/>
      <c r="H589" s="308"/>
      <c r="I589" s="416"/>
      <c r="J589" s="416"/>
      <c r="K589" s="416"/>
      <c r="L589" s="416"/>
    </row>
    <row r="590" ht="15.75" customHeight="1">
      <c r="D590" s="704"/>
      <c r="H590" s="308"/>
      <c r="I590" s="416"/>
      <c r="J590" s="416"/>
      <c r="K590" s="416"/>
      <c r="L590" s="416"/>
    </row>
    <row r="591" ht="15.75" customHeight="1">
      <c r="D591" s="704"/>
      <c r="H591" s="308"/>
      <c r="I591" s="416"/>
      <c r="J591" s="416"/>
      <c r="K591" s="416"/>
      <c r="L591" s="416"/>
    </row>
    <row r="592" ht="15.75" customHeight="1">
      <c r="D592" s="704"/>
      <c r="H592" s="308"/>
      <c r="I592" s="416"/>
      <c r="J592" s="416"/>
      <c r="K592" s="416"/>
      <c r="L592" s="416"/>
    </row>
    <row r="593" ht="15.75" customHeight="1">
      <c r="D593" s="704"/>
      <c r="H593" s="308"/>
      <c r="I593" s="416"/>
      <c r="J593" s="416"/>
      <c r="K593" s="416"/>
      <c r="L593" s="416"/>
    </row>
    <row r="594" ht="15.75" customHeight="1">
      <c r="D594" s="704"/>
      <c r="H594" s="308"/>
      <c r="I594" s="416"/>
      <c r="J594" s="416"/>
      <c r="K594" s="416"/>
      <c r="L594" s="416"/>
    </row>
    <row r="595" ht="15.75" customHeight="1">
      <c r="D595" s="704"/>
      <c r="H595" s="308"/>
      <c r="I595" s="416"/>
      <c r="J595" s="416"/>
      <c r="K595" s="416"/>
      <c r="L595" s="416"/>
    </row>
    <row r="596" ht="15.75" customHeight="1">
      <c r="D596" s="704"/>
      <c r="H596" s="308"/>
      <c r="I596" s="416"/>
      <c r="J596" s="416"/>
      <c r="K596" s="416"/>
      <c r="L596" s="416"/>
    </row>
    <row r="597" ht="15.75" customHeight="1">
      <c r="D597" s="704"/>
      <c r="H597" s="308"/>
      <c r="I597" s="416"/>
      <c r="J597" s="416"/>
      <c r="K597" s="416"/>
      <c r="L597" s="416"/>
    </row>
    <row r="598" ht="15.75" customHeight="1">
      <c r="D598" s="704"/>
      <c r="H598" s="308"/>
      <c r="I598" s="416"/>
      <c r="J598" s="416"/>
      <c r="K598" s="416"/>
      <c r="L598" s="416"/>
    </row>
    <row r="599" ht="15.75" customHeight="1">
      <c r="D599" s="704"/>
      <c r="H599" s="308"/>
      <c r="I599" s="416"/>
      <c r="J599" s="416"/>
      <c r="K599" s="416"/>
      <c r="L599" s="416"/>
    </row>
    <row r="600" ht="15.75" customHeight="1">
      <c r="D600" s="704"/>
      <c r="H600" s="308"/>
      <c r="I600" s="416"/>
      <c r="J600" s="416"/>
      <c r="K600" s="416"/>
      <c r="L600" s="416"/>
    </row>
    <row r="601" ht="15.75" customHeight="1">
      <c r="D601" s="704"/>
      <c r="H601" s="308"/>
      <c r="I601" s="416"/>
      <c r="J601" s="416"/>
      <c r="K601" s="416"/>
      <c r="L601" s="416"/>
    </row>
    <row r="602" ht="15.75" customHeight="1">
      <c r="D602" s="704"/>
      <c r="H602" s="308"/>
      <c r="I602" s="416"/>
      <c r="J602" s="416"/>
      <c r="K602" s="416"/>
      <c r="L602" s="416"/>
    </row>
    <row r="603" ht="15.75" customHeight="1">
      <c r="D603" s="704"/>
      <c r="H603" s="308"/>
      <c r="I603" s="416"/>
      <c r="J603" s="416"/>
      <c r="K603" s="416"/>
      <c r="L603" s="416"/>
    </row>
    <row r="604" ht="15.75" customHeight="1">
      <c r="D604" s="704"/>
      <c r="H604" s="308"/>
      <c r="I604" s="416"/>
      <c r="J604" s="416"/>
      <c r="K604" s="416"/>
      <c r="L604" s="416"/>
    </row>
    <row r="605" ht="15.75" customHeight="1">
      <c r="D605" s="704"/>
      <c r="H605" s="308"/>
      <c r="I605" s="416"/>
      <c r="J605" s="416"/>
      <c r="K605" s="416"/>
      <c r="L605" s="416"/>
    </row>
    <row r="606" ht="15.75" customHeight="1">
      <c r="D606" s="704"/>
      <c r="H606" s="308"/>
      <c r="I606" s="416"/>
      <c r="J606" s="416"/>
      <c r="K606" s="416"/>
      <c r="L606" s="416"/>
    </row>
    <row r="607" ht="15.75" customHeight="1">
      <c r="D607" s="704"/>
      <c r="H607" s="308"/>
      <c r="I607" s="416"/>
      <c r="J607" s="416"/>
      <c r="K607" s="416"/>
      <c r="L607" s="416"/>
    </row>
    <row r="608" ht="15.75" customHeight="1">
      <c r="D608" s="704"/>
      <c r="H608" s="308"/>
      <c r="I608" s="416"/>
      <c r="J608" s="416"/>
      <c r="K608" s="416"/>
      <c r="L608" s="416"/>
    </row>
    <row r="609" ht="15.75" customHeight="1">
      <c r="D609" s="704"/>
      <c r="H609" s="308"/>
      <c r="I609" s="416"/>
      <c r="J609" s="416"/>
      <c r="K609" s="416"/>
      <c r="L609" s="416"/>
    </row>
    <row r="610" ht="15.75" customHeight="1">
      <c r="D610" s="704"/>
      <c r="H610" s="308"/>
      <c r="I610" s="416"/>
      <c r="J610" s="416"/>
      <c r="K610" s="416"/>
      <c r="L610" s="416"/>
    </row>
    <row r="611" ht="15.75" customHeight="1">
      <c r="D611" s="704"/>
      <c r="H611" s="308"/>
      <c r="I611" s="416"/>
      <c r="J611" s="416"/>
      <c r="K611" s="416"/>
      <c r="L611" s="416"/>
    </row>
    <row r="612" ht="15.75" customHeight="1">
      <c r="D612" s="704"/>
      <c r="H612" s="308"/>
      <c r="I612" s="416"/>
      <c r="J612" s="416"/>
      <c r="K612" s="416"/>
      <c r="L612" s="416"/>
    </row>
    <row r="613" ht="15.75" customHeight="1">
      <c r="D613" s="704"/>
      <c r="H613" s="308"/>
      <c r="I613" s="416"/>
      <c r="J613" s="416"/>
      <c r="K613" s="416"/>
      <c r="L613" s="416"/>
    </row>
    <row r="614" ht="15.75" customHeight="1">
      <c r="D614" s="704"/>
      <c r="H614" s="308"/>
      <c r="I614" s="416"/>
      <c r="J614" s="416"/>
      <c r="K614" s="416"/>
      <c r="L614" s="416"/>
    </row>
    <row r="615" ht="15.75" customHeight="1">
      <c r="D615" s="704"/>
      <c r="H615" s="308"/>
      <c r="I615" s="416"/>
      <c r="J615" s="416"/>
      <c r="K615" s="416"/>
      <c r="L615" s="416"/>
    </row>
    <row r="616" ht="15.75" customHeight="1">
      <c r="D616" s="704"/>
      <c r="H616" s="308"/>
      <c r="I616" s="416"/>
      <c r="J616" s="416"/>
      <c r="K616" s="416"/>
      <c r="L616" s="416"/>
    </row>
    <row r="617" ht="15.75" customHeight="1">
      <c r="D617" s="704"/>
      <c r="H617" s="308"/>
      <c r="I617" s="416"/>
      <c r="J617" s="416"/>
      <c r="K617" s="416"/>
      <c r="L617" s="416"/>
    </row>
    <row r="618" ht="15.75" customHeight="1">
      <c r="D618" s="704"/>
      <c r="H618" s="308"/>
      <c r="I618" s="416"/>
      <c r="J618" s="416"/>
      <c r="K618" s="416"/>
      <c r="L618" s="416"/>
    </row>
    <row r="619" ht="15.75" customHeight="1">
      <c r="D619" s="704"/>
      <c r="H619" s="308"/>
      <c r="I619" s="416"/>
      <c r="J619" s="416"/>
      <c r="K619" s="416"/>
      <c r="L619" s="416"/>
    </row>
    <row r="620" ht="15.75" customHeight="1">
      <c r="D620" s="704"/>
      <c r="H620" s="308"/>
      <c r="I620" s="416"/>
      <c r="J620" s="416"/>
      <c r="K620" s="416"/>
      <c r="L620" s="416"/>
    </row>
    <row r="621" ht="15.75" customHeight="1">
      <c r="D621" s="704"/>
      <c r="H621" s="308"/>
      <c r="I621" s="416"/>
      <c r="J621" s="416"/>
      <c r="K621" s="416"/>
      <c r="L621" s="416"/>
    </row>
    <row r="622" ht="15.75" customHeight="1">
      <c r="D622" s="704"/>
      <c r="H622" s="308"/>
      <c r="I622" s="416"/>
      <c r="J622" s="416"/>
      <c r="K622" s="416"/>
      <c r="L622" s="416"/>
    </row>
    <row r="623" ht="15.75" customHeight="1">
      <c r="D623" s="704"/>
      <c r="H623" s="308"/>
      <c r="I623" s="416"/>
      <c r="J623" s="416"/>
      <c r="K623" s="416"/>
      <c r="L623" s="416"/>
    </row>
    <row r="624" ht="15.75" customHeight="1">
      <c r="D624" s="704"/>
      <c r="H624" s="308"/>
      <c r="I624" s="416"/>
      <c r="J624" s="416"/>
      <c r="K624" s="416"/>
      <c r="L624" s="416"/>
    </row>
    <row r="625" ht="15.75" customHeight="1">
      <c r="D625" s="704"/>
      <c r="H625" s="308"/>
      <c r="I625" s="416"/>
      <c r="J625" s="416"/>
      <c r="K625" s="416"/>
      <c r="L625" s="416"/>
    </row>
    <row r="626" ht="15.75" customHeight="1">
      <c r="D626" s="704"/>
      <c r="H626" s="308"/>
      <c r="I626" s="416"/>
      <c r="J626" s="416"/>
      <c r="K626" s="416"/>
      <c r="L626" s="416"/>
    </row>
    <row r="627" ht="15.75" customHeight="1">
      <c r="D627" s="704"/>
      <c r="H627" s="308"/>
      <c r="I627" s="416"/>
      <c r="J627" s="416"/>
      <c r="K627" s="416"/>
      <c r="L627" s="416"/>
    </row>
    <row r="628" ht="15.75" customHeight="1">
      <c r="D628" s="704"/>
      <c r="H628" s="308"/>
      <c r="I628" s="416"/>
      <c r="J628" s="416"/>
      <c r="K628" s="416"/>
      <c r="L628" s="416"/>
    </row>
    <row r="629" ht="15.75" customHeight="1">
      <c r="D629" s="704"/>
      <c r="H629" s="308"/>
      <c r="I629" s="416"/>
      <c r="J629" s="416"/>
      <c r="K629" s="416"/>
      <c r="L629" s="416"/>
    </row>
    <row r="630" ht="15.75" customHeight="1">
      <c r="D630" s="704"/>
      <c r="H630" s="308"/>
      <c r="I630" s="416"/>
      <c r="J630" s="416"/>
      <c r="K630" s="416"/>
      <c r="L630" s="416"/>
    </row>
    <row r="631" ht="15.75" customHeight="1">
      <c r="D631" s="704"/>
      <c r="H631" s="308"/>
      <c r="I631" s="416"/>
      <c r="J631" s="416"/>
      <c r="K631" s="416"/>
      <c r="L631" s="416"/>
    </row>
    <row r="632" ht="15.75" customHeight="1">
      <c r="D632" s="704"/>
      <c r="H632" s="308"/>
      <c r="I632" s="416"/>
      <c r="J632" s="416"/>
      <c r="K632" s="416"/>
      <c r="L632" s="416"/>
    </row>
    <row r="633" ht="15.75" customHeight="1">
      <c r="D633" s="704"/>
      <c r="H633" s="308"/>
      <c r="I633" s="416"/>
      <c r="J633" s="416"/>
      <c r="K633" s="416"/>
      <c r="L633" s="416"/>
    </row>
    <row r="634" ht="15.75" customHeight="1">
      <c r="D634" s="704"/>
      <c r="H634" s="308"/>
      <c r="I634" s="416"/>
      <c r="J634" s="416"/>
      <c r="K634" s="416"/>
      <c r="L634" s="416"/>
    </row>
    <row r="635" ht="15.75" customHeight="1">
      <c r="D635" s="704"/>
      <c r="H635" s="308"/>
      <c r="I635" s="416"/>
      <c r="J635" s="416"/>
      <c r="K635" s="416"/>
      <c r="L635" s="416"/>
    </row>
    <row r="636" ht="15.75" customHeight="1">
      <c r="D636" s="704"/>
      <c r="H636" s="308"/>
      <c r="I636" s="416"/>
      <c r="J636" s="416"/>
      <c r="K636" s="416"/>
      <c r="L636" s="416"/>
    </row>
    <row r="637" ht="15.75" customHeight="1">
      <c r="D637" s="704"/>
      <c r="H637" s="308"/>
      <c r="I637" s="416"/>
      <c r="J637" s="416"/>
      <c r="K637" s="416"/>
      <c r="L637" s="416"/>
    </row>
    <row r="638" ht="15.75" customHeight="1">
      <c r="D638" s="704"/>
      <c r="H638" s="308"/>
      <c r="I638" s="416"/>
      <c r="J638" s="416"/>
      <c r="K638" s="416"/>
      <c r="L638" s="416"/>
    </row>
    <row r="639" ht="15.75" customHeight="1">
      <c r="D639" s="704"/>
      <c r="H639" s="308"/>
      <c r="I639" s="416"/>
      <c r="J639" s="416"/>
      <c r="K639" s="416"/>
      <c r="L639" s="416"/>
    </row>
    <row r="640" ht="15.75" customHeight="1">
      <c r="D640" s="704"/>
      <c r="H640" s="308"/>
      <c r="I640" s="416"/>
      <c r="J640" s="416"/>
      <c r="K640" s="416"/>
      <c r="L640" s="416"/>
    </row>
    <row r="641" ht="15.75" customHeight="1">
      <c r="D641" s="704"/>
      <c r="H641" s="308"/>
      <c r="I641" s="416"/>
      <c r="J641" s="416"/>
      <c r="K641" s="416"/>
      <c r="L641" s="416"/>
    </row>
    <row r="642" ht="15.75" customHeight="1">
      <c r="D642" s="704"/>
      <c r="H642" s="308"/>
      <c r="I642" s="416"/>
      <c r="J642" s="416"/>
      <c r="K642" s="416"/>
      <c r="L642" s="416"/>
    </row>
    <row r="643" ht="15.75" customHeight="1">
      <c r="D643" s="704"/>
      <c r="H643" s="308"/>
      <c r="I643" s="416"/>
      <c r="J643" s="416"/>
      <c r="K643" s="416"/>
      <c r="L643" s="416"/>
    </row>
    <row r="644" ht="15.75" customHeight="1">
      <c r="D644" s="704"/>
      <c r="H644" s="308"/>
      <c r="I644" s="416"/>
      <c r="J644" s="416"/>
      <c r="K644" s="416"/>
      <c r="L644" s="416"/>
    </row>
    <row r="645" ht="15.75" customHeight="1">
      <c r="D645" s="704"/>
      <c r="H645" s="308"/>
      <c r="I645" s="416"/>
      <c r="J645" s="416"/>
      <c r="K645" s="416"/>
      <c r="L645" s="416"/>
    </row>
    <row r="646" ht="15.75" customHeight="1">
      <c r="D646" s="704"/>
      <c r="H646" s="308"/>
      <c r="I646" s="416"/>
      <c r="J646" s="416"/>
      <c r="K646" s="416"/>
      <c r="L646" s="416"/>
    </row>
    <row r="647" ht="15.75" customHeight="1">
      <c r="D647" s="704"/>
      <c r="H647" s="308"/>
      <c r="I647" s="416"/>
      <c r="J647" s="416"/>
      <c r="K647" s="416"/>
      <c r="L647" s="416"/>
    </row>
    <row r="648" ht="15.75" customHeight="1">
      <c r="D648" s="704"/>
      <c r="H648" s="308"/>
      <c r="I648" s="416"/>
      <c r="J648" s="416"/>
      <c r="K648" s="416"/>
      <c r="L648" s="416"/>
    </row>
    <row r="649" ht="15.75" customHeight="1">
      <c r="D649" s="704"/>
      <c r="H649" s="308"/>
      <c r="I649" s="416"/>
      <c r="J649" s="416"/>
      <c r="K649" s="416"/>
      <c r="L649" s="416"/>
    </row>
    <row r="650" ht="15.75" customHeight="1">
      <c r="D650" s="704"/>
      <c r="H650" s="308"/>
      <c r="I650" s="416"/>
      <c r="J650" s="416"/>
      <c r="K650" s="416"/>
      <c r="L650" s="416"/>
    </row>
    <row r="651" ht="15.75" customHeight="1">
      <c r="D651" s="704"/>
      <c r="H651" s="308"/>
      <c r="I651" s="416"/>
      <c r="J651" s="416"/>
      <c r="K651" s="416"/>
      <c r="L651" s="416"/>
    </row>
    <row r="652" ht="15.75" customHeight="1">
      <c r="D652" s="704"/>
      <c r="H652" s="308"/>
      <c r="I652" s="416"/>
      <c r="J652" s="416"/>
      <c r="K652" s="416"/>
      <c r="L652" s="416"/>
    </row>
    <row r="653" ht="15.75" customHeight="1">
      <c r="D653" s="704"/>
      <c r="H653" s="308"/>
      <c r="I653" s="416"/>
      <c r="J653" s="416"/>
      <c r="K653" s="416"/>
      <c r="L653" s="416"/>
    </row>
    <row r="654" ht="15.75" customHeight="1">
      <c r="D654" s="704"/>
      <c r="H654" s="308"/>
      <c r="I654" s="416"/>
      <c r="J654" s="416"/>
      <c r="K654" s="416"/>
      <c r="L654" s="416"/>
    </row>
    <row r="655" ht="15.75" customHeight="1">
      <c r="D655" s="704"/>
      <c r="H655" s="308"/>
      <c r="I655" s="416"/>
      <c r="J655" s="416"/>
      <c r="K655" s="416"/>
      <c r="L655" s="416"/>
    </row>
    <row r="656" ht="15.75" customHeight="1">
      <c r="D656" s="704"/>
      <c r="H656" s="308"/>
      <c r="I656" s="416"/>
      <c r="J656" s="416"/>
      <c r="K656" s="416"/>
      <c r="L656" s="416"/>
    </row>
    <row r="657" ht="15.75" customHeight="1">
      <c r="D657" s="704"/>
      <c r="H657" s="308"/>
      <c r="I657" s="416"/>
      <c r="J657" s="416"/>
      <c r="K657" s="416"/>
      <c r="L657" s="416"/>
    </row>
    <row r="658" ht="15.75" customHeight="1">
      <c r="D658" s="704"/>
      <c r="H658" s="308"/>
      <c r="I658" s="416"/>
      <c r="J658" s="416"/>
      <c r="K658" s="416"/>
      <c r="L658" s="416"/>
    </row>
    <row r="659" ht="15.75" customHeight="1">
      <c r="D659" s="704"/>
      <c r="H659" s="308"/>
      <c r="I659" s="416"/>
      <c r="J659" s="416"/>
      <c r="K659" s="416"/>
      <c r="L659" s="416"/>
    </row>
    <row r="660" ht="15.75" customHeight="1">
      <c r="D660" s="704"/>
      <c r="H660" s="308"/>
      <c r="I660" s="416"/>
      <c r="J660" s="416"/>
      <c r="K660" s="416"/>
      <c r="L660" s="416"/>
    </row>
    <row r="661" ht="15.75" customHeight="1">
      <c r="D661" s="704"/>
      <c r="H661" s="308"/>
      <c r="I661" s="416"/>
      <c r="J661" s="416"/>
      <c r="K661" s="416"/>
      <c r="L661" s="416"/>
    </row>
    <row r="662" ht="15.75" customHeight="1">
      <c r="D662" s="704"/>
      <c r="H662" s="308"/>
      <c r="I662" s="416"/>
      <c r="J662" s="416"/>
      <c r="K662" s="416"/>
      <c r="L662" s="416"/>
    </row>
    <row r="663" ht="15.75" customHeight="1">
      <c r="D663" s="704"/>
      <c r="H663" s="308"/>
      <c r="I663" s="416"/>
      <c r="J663" s="416"/>
      <c r="K663" s="416"/>
      <c r="L663" s="416"/>
    </row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5">
    <mergeCell ref="A1:H1"/>
    <mergeCell ref="A70:A84"/>
    <mergeCell ref="H70:H76"/>
    <mergeCell ref="H77:H84"/>
    <mergeCell ref="A99:A112"/>
    <mergeCell ref="A153:A168"/>
    <mergeCell ref="A169:A184"/>
    <mergeCell ref="A185:A201"/>
    <mergeCell ref="A202:A217"/>
    <mergeCell ref="A218:A233"/>
    <mergeCell ref="A234:A249"/>
    <mergeCell ref="A250:A265"/>
    <mergeCell ref="A266:A283"/>
    <mergeCell ref="A284:A303"/>
    <mergeCell ref="A420:A436"/>
    <mergeCell ref="A437:A453"/>
    <mergeCell ref="I455:K455"/>
    <mergeCell ref="I456:K456"/>
    <mergeCell ref="A304:A320"/>
    <mergeCell ref="A321:A337"/>
    <mergeCell ref="A338:A355"/>
    <mergeCell ref="A356:A371"/>
    <mergeCell ref="A372:A388"/>
    <mergeCell ref="A389:A403"/>
    <mergeCell ref="A404:A419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0"/>
    <col customWidth="1" min="2" max="2" width="35.75"/>
    <col customWidth="1" min="3" max="3" width="13.13"/>
    <col customWidth="1" min="4" max="4" width="39.0"/>
    <col customWidth="1" min="5" max="5" width="19.5"/>
    <col customWidth="1" min="6" max="6" width="18.75"/>
    <col customWidth="1" min="7" max="7" width="14.63"/>
    <col customWidth="1" min="8" max="8" width="18.75"/>
    <col customWidth="1" min="9" max="9" width="19.25"/>
    <col customWidth="1" min="10" max="17" width="8.63"/>
  </cols>
  <sheetData>
    <row r="1" ht="14.25" customHeight="1">
      <c r="A1" s="764" t="s">
        <v>553</v>
      </c>
      <c r="H1" s="765"/>
      <c r="I1" s="765"/>
    </row>
    <row r="2" ht="14.25" customHeight="1">
      <c r="A2" s="766" t="s">
        <v>1</v>
      </c>
      <c r="B2" s="767" t="s">
        <v>2</v>
      </c>
      <c r="C2" s="768" t="s">
        <v>3</v>
      </c>
      <c r="D2" s="767" t="s">
        <v>7</v>
      </c>
      <c r="E2" s="769" t="s">
        <v>8</v>
      </c>
      <c r="F2" s="770" t="s">
        <v>9</v>
      </c>
      <c r="G2" s="771" t="s">
        <v>433</v>
      </c>
      <c r="H2" s="772" t="s">
        <v>11</v>
      </c>
      <c r="I2" s="773" t="s">
        <v>13</v>
      </c>
    </row>
    <row r="3" ht="14.25" customHeight="1">
      <c r="A3" s="309">
        <v>45793.0</v>
      </c>
      <c r="B3" s="588">
        <v>53104.0</v>
      </c>
      <c r="C3" s="575">
        <v>4.0</v>
      </c>
      <c r="D3" s="588" t="s">
        <v>446</v>
      </c>
      <c r="E3" s="578">
        <v>154.0</v>
      </c>
      <c r="F3" s="774">
        <v>-635.17</v>
      </c>
      <c r="G3" s="775">
        <v>1.0</v>
      </c>
      <c r="H3" s="776"/>
      <c r="I3" s="776"/>
    </row>
    <row r="4" ht="14.25" customHeight="1">
      <c r="A4" s="188"/>
      <c r="B4" s="548">
        <v>53808.0</v>
      </c>
      <c r="C4" s="544">
        <v>3.0</v>
      </c>
      <c r="D4" s="548" t="s">
        <v>439</v>
      </c>
      <c r="E4" s="549">
        <v>77.0</v>
      </c>
      <c r="F4" s="777">
        <f t="shared" ref="F4:F8" si="1">F3+E3</f>
        <v>-481.17</v>
      </c>
      <c r="G4" s="278"/>
      <c r="H4" s="778"/>
      <c r="I4" s="778"/>
    </row>
    <row r="5" ht="14.25" customHeight="1">
      <c r="A5" s="188"/>
      <c r="B5" s="548">
        <v>52535.0</v>
      </c>
      <c r="C5" s="544">
        <v>4.0</v>
      </c>
      <c r="D5" s="548" t="s">
        <v>470</v>
      </c>
      <c r="E5" s="549">
        <v>300.0</v>
      </c>
      <c r="F5" s="777">
        <f t="shared" si="1"/>
        <v>-404.17</v>
      </c>
      <c r="G5" s="278"/>
      <c r="H5" s="778"/>
      <c r="I5" s="778"/>
    </row>
    <row r="6" ht="14.25" customHeight="1">
      <c r="A6" s="188"/>
      <c r="B6" s="548">
        <v>51007.0</v>
      </c>
      <c r="C6" s="544">
        <v>2.0</v>
      </c>
      <c r="D6" s="548" t="s">
        <v>448</v>
      </c>
      <c r="E6" s="549">
        <v>77.0</v>
      </c>
      <c r="F6" s="777">
        <f t="shared" si="1"/>
        <v>-104.17</v>
      </c>
      <c r="G6" s="278"/>
      <c r="H6" s="778"/>
      <c r="I6" s="778"/>
    </row>
    <row r="7" ht="14.25" customHeight="1">
      <c r="A7" s="188"/>
      <c r="B7" s="548">
        <v>47188.0</v>
      </c>
      <c r="C7" s="544">
        <v>4.0</v>
      </c>
      <c r="D7" s="548" t="s">
        <v>475</v>
      </c>
      <c r="E7" s="549">
        <v>206.0</v>
      </c>
      <c r="F7" s="777">
        <f t="shared" si="1"/>
        <v>-27.17</v>
      </c>
      <c r="G7" s="278"/>
      <c r="H7" s="778"/>
      <c r="I7" s="778"/>
    </row>
    <row r="8" ht="14.25" customHeight="1">
      <c r="A8" s="188"/>
      <c r="B8" s="566"/>
      <c r="C8" s="564"/>
      <c r="D8" s="566"/>
      <c r="E8" s="567">
        <f>SUM(E3:E7)</f>
        <v>814</v>
      </c>
      <c r="F8" s="779">
        <f t="shared" si="1"/>
        <v>178.83</v>
      </c>
      <c r="G8" s="278"/>
      <c r="H8" s="780">
        <v>814.0</v>
      </c>
      <c r="I8" s="778"/>
    </row>
    <row r="9" ht="14.25" customHeight="1">
      <c r="A9" s="188"/>
      <c r="B9" s="566"/>
      <c r="C9" s="564"/>
      <c r="D9" s="566"/>
      <c r="E9" s="594"/>
      <c r="F9" s="777"/>
      <c r="G9" s="781">
        <v>2.0</v>
      </c>
      <c r="H9" s="778"/>
      <c r="I9" s="778"/>
    </row>
    <row r="10" ht="14.25" customHeight="1">
      <c r="A10" s="188"/>
      <c r="B10" s="548">
        <v>49217.0</v>
      </c>
      <c r="C10" s="544">
        <v>4.0</v>
      </c>
      <c r="D10" s="548" t="s">
        <v>554</v>
      </c>
      <c r="E10" s="549">
        <v>310.0</v>
      </c>
      <c r="F10" s="782">
        <v>-635.17</v>
      </c>
      <c r="G10" s="278"/>
      <c r="H10" s="778"/>
      <c r="I10" s="778"/>
    </row>
    <row r="11" ht="14.25" customHeight="1">
      <c r="A11" s="188"/>
      <c r="B11" s="548" t="s">
        <v>555</v>
      </c>
      <c r="C11" s="544">
        <v>4.0</v>
      </c>
      <c r="D11" s="548" t="s">
        <v>448</v>
      </c>
      <c r="E11" s="549">
        <v>154.0</v>
      </c>
      <c r="F11" s="777">
        <f t="shared" ref="F11:F14" si="2">F10+E10</f>
        <v>-325.17</v>
      </c>
      <c r="G11" s="278"/>
      <c r="H11" s="778"/>
      <c r="I11" s="778"/>
    </row>
    <row r="12" ht="14.25" customHeight="1">
      <c r="A12" s="188"/>
      <c r="B12" s="548" t="s">
        <v>556</v>
      </c>
      <c r="C12" s="544">
        <v>4.0</v>
      </c>
      <c r="D12" s="548" t="s">
        <v>446</v>
      </c>
      <c r="E12" s="549">
        <v>154.0</v>
      </c>
      <c r="F12" s="777">
        <f t="shared" si="2"/>
        <v>-171.17</v>
      </c>
      <c r="G12" s="278"/>
      <c r="H12" s="778"/>
      <c r="I12" s="778"/>
    </row>
    <row r="13" ht="14.25" customHeight="1">
      <c r="A13" s="188"/>
      <c r="B13" s="548">
        <v>50704.0</v>
      </c>
      <c r="C13" s="544">
        <v>2.0</v>
      </c>
      <c r="D13" s="548" t="s">
        <v>448</v>
      </c>
      <c r="E13" s="549">
        <v>77.0</v>
      </c>
      <c r="F13" s="777">
        <f t="shared" si="2"/>
        <v>-17.17</v>
      </c>
      <c r="G13" s="278"/>
      <c r="H13" s="778"/>
      <c r="I13" s="778"/>
    </row>
    <row r="14" ht="14.25" customHeight="1">
      <c r="A14" s="188"/>
      <c r="B14" s="548"/>
      <c r="C14" s="544"/>
      <c r="D14" s="548"/>
      <c r="E14" s="580">
        <f>SUM(E10:E13)</f>
        <v>695</v>
      </c>
      <c r="F14" s="779">
        <f t="shared" si="2"/>
        <v>59.83</v>
      </c>
      <c r="G14" s="278"/>
      <c r="H14" s="778"/>
      <c r="I14" s="780">
        <v>695.0</v>
      </c>
    </row>
    <row r="15" ht="14.25" customHeight="1">
      <c r="A15" s="188"/>
      <c r="B15" s="548"/>
      <c r="C15" s="564"/>
      <c r="D15" s="566"/>
      <c r="E15" s="567"/>
      <c r="F15" s="783"/>
      <c r="G15" s="278"/>
      <c r="H15" s="778"/>
      <c r="I15" s="778"/>
    </row>
    <row r="16" ht="14.25" customHeight="1">
      <c r="A16" s="205"/>
      <c r="B16" s="784"/>
      <c r="C16" s="785"/>
      <c r="D16" s="784"/>
      <c r="E16" s="786"/>
      <c r="F16" s="787"/>
      <c r="G16" s="281"/>
      <c r="H16" s="778"/>
      <c r="I16" s="778"/>
    </row>
    <row r="17" ht="14.25" customHeight="1">
      <c r="A17" s="309">
        <v>45794.0</v>
      </c>
      <c r="B17" s="588" t="s">
        <v>557</v>
      </c>
      <c r="C17" s="575">
        <v>5.0</v>
      </c>
      <c r="D17" s="588" t="s">
        <v>558</v>
      </c>
      <c r="E17" s="686">
        <v>793.0</v>
      </c>
      <c r="F17" s="774">
        <v>-635.17</v>
      </c>
      <c r="G17" s="775">
        <v>1.0</v>
      </c>
      <c r="H17" s="778"/>
      <c r="I17" s="778"/>
    </row>
    <row r="18" ht="14.25" customHeight="1">
      <c r="A18" s="188"/>
      <c r="B18" s="548"/>
      <c r="C18" s="544">
        <v>2.0</v>
      </c>
      <c r="D18" s="548" t="s">
        <v>559</v>
      </c>
      <c r="E18" s="549"/>
      <c r="F18" s="779">
        <f>F17+E17</f>
        <v>157.83</v>
      </c>
      <c r="G18" s="278"/>
      <c r="H18" s="778">
        <f>H8+E17</f>
        <v>1607</v>
      </c>
      <c r="I18" s="778"/>
    </row>
    <row r="19" ht="14.25" customHeight="1">
      <c r="A19" s="188"/>
      <c r="B19" s="548"/>
      <c r="C19" s="544">
        <v>2.0</v>
      </c>
      <c r="D19" s="548" t="s">
        <v>560</v>
      </c>
      <c r="E19" s="580"/>
      <c r="F19" s="777"/>
      <c r="G19" s="278"/>
      <c r="H19" s="778"/>
      <c r="I19" s="778"/>
    </row>
    <row r="20" ht="14.25" customHeight="1">
      <c r="A20" s="188"/>
      <c r="B20" s="548"/>
      <c r="C20" s="544"/>
      <c r="D20" s="548"/>
      <c r="E20" s="580"/>
      <c r="F20" s="777"/>
      <c r="G20" s="278"/>
      <c r="H20" s="778"/>
      <c r="I20" s="778"/>
    </row>
    <row r="21" ht="14.25" customHeight="1">
      <c r="A21" s="188"/>
      <c r="B21" s="566"/>
      <c r="C21" s="564"/>
      <c r="D21" s="566"/>
      <c r="E21" s="594"/>
      <c r="F21" s="777"/>
      <c r="G21" s="278"/>
      <c r="H21" s="778"/>
      <c r="I21" s="778"/>
    </row>
    <row r="22" ht="14.25" customHeight="1">
      <c r="A22" s="188"/>
      <c r="B22" s="566"/>
      <c r="C22" s="564"/>
      <c r="D22" s="566"/>
      <c r="E22" s="594"/>
      <c r="F22" s="777"/>
      <c r="G22" s="278"/>
      <c r="H22" s="778"/>
      <c r="I22" s="778"/>
    </row>
    <row r="23" ht="14.25" customHeight="1">
      <c r="A23" s="188"/>
      <c r="B23" s="548" t="s">
        <v>561</v>
      </c>
      <c r="C23" s="544">
        <v>7.0</v>
      </c>
      <c r="D23" s="548" t="s">
        <v>446</v>
      </c>
      <c r="E23" s="549">
        <v>231.0</v>
      </c>
      <c r="F23" s="782">
        <v>-635.17</v>
      </c>
      <c r="G23" s="781">
        <v>2.0</v>
      </c>
      <c r="H23" s="778"/>
      <c r="I23" s="778"/>
    </row>
    <row r="24" ht="14.25" customHeight="1">
      <c r="A24" s="188"/>
      <c r="B24" s="548">
        <v>53019.0</v>
      </c>
      <c r="C24" s="544">
        <v>3.0</v>
      </c>
      <c r="D24" s="548" t="s">
        <v>278</v>
      </c>
      <c r="E24" s="549">
        <v>103.0</v>
      </c>
      <c r="F24" s="777">
        <f t="shared" ref="F24:F27" si="3">F23+E23</f>
        <v>-404.17</v>
      </c>
      <c r="G24" s="278"/>
      <c r="H24" s="778"/>
      <c r="I24" s="778"/>
    </row>
    <row r="25" ht="14.25" customHeight="1">
      <c r="A25" s="188"/>
      <c r="B25" s="548">
        <v>43726.0</v>
      </c>
      <c r="C25" s="544">
        <v>5.0</v>
      </c>
      <c r="D25" s="548" t="s">
        <v>562</v>
      </c>
      <c r="E25" s="549">
        <v>310.0</v>
      </c>
      <c r="F25" s="777">
        <f t="shared" si="3"/>
        <v>-301.17</v>
      </c>
      <c r="G25" s="278"/>
      <c r="H25" s="778"/>
      <c r="I25" s="778"/>
    </row>
    <row r="26" ht="14.25" customHeight="1">
      <c r="A26" s="188"/>
      <c r="B26" s="548">
        <v>50765.0</v>
      </c>
      <c r="C26" s="544">
        <v>3.0</v>
      </c>
      <c r="D26" s="548" t="s">
        <v>448</v>
      </c>
      <c r="E26" s="549">
        <v>77.0</v>
      </c>
      <c r="F26" s="777">
        <f t="shared" si="3"/>
        <v>8.83</v>
      </c>
      <c r="G26" s="278"/>
      <c r="H26" s="778"/>
      <c r="I26" s="778"/>
    </row>
    <row r="27" ht="14.25" customHeight="1">
      <c r="A27" s="188"/>
      <c r="B27" s="548"/>
      <c r="C27" s="544"/>
      <c r="D27" s="548"/>
      <c r="E27" s="580">
        <f>SUM(E23:E26)</f>
        <v>721</v>
      </c>
      <c r="F27" s="779">
        <f t="shared" si="3"/>
        <v>85.83</v>
      </c>
      <c r="G27" s="278"/>
      <c r="H27" s="778"/>
      <c r="I27" s="778">
        <f>695+721</f>
        <v>1416</v>
      </c>
    </row>
    <row r="28" ht="14.25" customHeight="1">
      <c r="A28" s="188"/>
      <c r="B28" s="548"/>
      <c r="C28" s="564"/>
      <c r="D28" s="566"/>
      <c r="E28" s="567"/>
      <c r="F28" s="783"/>
      <c r="G28" s="278"/>
      <c r="H28" s="778"/>
      <c r="I28" s="778"/>
    </row>
    <row r="29" ht="14.25" customHeight="1">
      <c r="A29" s="205"/>
      <c r="B29" s="784"/>
      <c r="C29" s="785"/>
      <c r="D29" s="784"/>
      <c r="E29" s="786"/>
      <c r="F29" s="787"/>
      <c r="G29" s="281"/>
      <c r="H29" s="778"/>
      <c r="I29" s="778"/>
    </row>
    <row r="30" ht="14.25" customHeight="1">
      <c r="A30" s="309">
        <v>45795.0</v>
      </c>
      <c r="B30" s="588">
        <v>50471.0</v>
      </c>
      <c r="C30" s="575">
        <v>3.0</v>
      </c>
      <c r="D30" s="588" t="s">
        <v>437</v>
      </c>
      <c r="E30" s="578">
        <v>103.0</v>
      </c>
      <c r="F30" s="774">
        <v>-635.17</v>
      </c>
      <c r="G30" s="788">
        <v>1.0</v>
      </c>
      <c r="H30" s="778"/>
      <c r="I30" s="778"/>
    </row>
    <row r="31" ht="14.25" customHeight="1">
      <c r="A31" s="188"/>
      <c r="B31" s="548">
        <v>53812.0</v>
      </c>
      <c r="C31" s="544">
        <v>2.0</v>
      </c>
      <c r="D31" s="548" t="s">
        <v>437</v>
      </c>
      <c r="E31" s="549">
        <v>103.0</v>
      </c>
      <c r="F31" s="777">
        <f t="shared" ref="F31:F34" si="4">F30+E30</f>
        <v>-532.17</v>
      </c>
      <c r="G31" s="278"/>
      <c r="H31" s="778"/>
      <c r="I31" s="778"/>
    </row>
    <row r="32" ht="14.25" customHeight="1">
      <c r="A32" s="188"/>
      <c r="B32" s="548">
        <v>47417.0</v>
      </c>
      <c r="C32" s="544">
        <v>2.0</v>
      </c>
      <c r="D32" s="548" t="s">
        <v>278</v>
      </c>
      <c r="E32" s="549">
        <v>103.0</v>
      </c>
      <c r="F32" s="777">
        <f t="shared" si="4"/>
        <v>-429.17</v>
      </c>
      <c r="G32" s="278"/>
      <c r="H32" s="778"/>
      <c r="I32" s="778"/>
    </row>
    <row r="33" ht="14.25" customHeight="1">
      <c r="A33" s="188"/>
      <c r="B33" s="548">
        <v>47173.0</v>
      </c>
      <c r="C33" s="544">
        <v>4.0</v>
      </c>
      <c r="D33" s="548" t="s">
        <v>563</v>
      </c>
      <c r="E33" s="549">
        <v>154.0</v>
      </c>
      <c r="F33" s="777">
        <f t="shared" si="4"/>
        <v>-326.17</v>
      </c>
      <c r="G33" s="278"/>
      <c r="H33" s="778"/>
      <c r="I33" s="778"/>
    </row>
    <row r="34" ht="14.25" customHeight="1">
      <c r="A34" s="188"/>
      <c r="B34" s="566"/>
      <c r="C34" s="564"/>
      <c r="D34" s="566"/>
      <c r="E34" s="567">
        <f>SUM(E30:E33)</f>
        <v>463</v>
      </c>
      <c r="F34" s="789">
        <f t="shared" si="4"/>
        <v>-172.17</v>
      </c>
      <c r="G34" s="278"/>
      <c r="H34" s="778">
        <f>H18+E34</f>
        <v>2070</v>
      </c>
      <c r="I34" s="778"/>
    </row>
    <row r="35" ht="14.25" customHeight="1">
      <c r="A35" s="188"/>
      <c r="B35" s="566"/>
      <c r="C35" s="564"/>
      <c r="D35" s="566"/>
      <c r="E35" s="594"/>
      <c r="F35" s="777"/>
      <c r="G35" s="278"/>
      <c r="H35" s="778"/>
      <c r="I35" s="778"/>
    </row>
    <row r="36" ht="14.25" customHeight="1">
      <c r="A36" s="188"/>
      <c r="B36" s="548">
        <v>52190.0</v>
      </c>
      <c r="C36" s="544">
        <v>5.0</v>
      </c>
      <c r="D36" s="548" t="s">
        <v>448</v>
      </c>
      <c r="E36" s="549">
        <v>280.0</v>
      </c>
      <c r="F36" s="782">
        <v>-635.17</v>
      </c>
      <c r="G36" s="790">
        <v>2.0</v>
      </c>
      <c r="H36" s="778"/>
      <c r="I36" s="778"/>
    </row>
    <row r="37" ht="14.25" customHeight="1">
      <c r="A37" s="188"/>
      <c r="B37" s="548">
        <v>51961.0</v>
      </c>
      <c r="C37" s="544">
        <v>1.0</v>
      </c>
      <c r="D37" s="548" t="s">
        <v>159</v>
      </c>
      <c r="E37" s="549">
        <v>40.0</v>
      </c>
      <c r="F37" s="777">
        <f t="shared" ref="F37:F40" si="5">F36+E36</f>
        <v>-355.17</v>
      </c>
      <c r="G37" s="278"/>
      <c r="H37" s="778"/>
      <c r="I37" s="778"/>
    </row>
    <row r="38" ht="14.25" customHeight="1">
      <c r="A38" s="188"/>
      <c r="B38" s="548">
        <v>53928.0</v>
      </c>
      <c r="C38" s="544">
        <v>2.0</v>
      </c>
      <c r="D38" s="548" t="s">
        <v>564</v>
      </c>
      <c r="E38" s="549">
        <v>170.0</v>
      </c>
      <c r="F38" s="777">
        <f t="shared" si="5"/>
        <v>-315.17</v>
      </c>
      <c r="G38" s="278"/>
      <c r="H38" s="778"/>
      <c r="I38" s="778"/>
    </row>
    <row r="39" ht="14.25" customHeight="1">
      <c r="A39" s="188"/>
      <c r="B39" s="548">
        <v>53021.0</v>
      </c>
      <c r="C39" s="544">
        <v>2.0</v>
      </c>
      <c r="D39" s="548" t="s">
        <v>438</v>
      </c>
      <c r="E39" s="549">
        <v>103.0</v>
      </c>
      <c r="F39" s="777">
        <f t="shared" si="5"/>
        <v>-145.17</v>
      </c>
      <c r="G39" s="278"/>
      <c r="H39" s="778"/>
      <c r="I39" s="778"/>
    </row>
    <row r="40" ht="14.25" customHeight="1">
      <c r="A40" s="188"/>
      <c r="B40" s="548"/>
      <c r="C40" s="544"/>
      <c r="D40" s="548"/>
      <c r="E40" s="580">
        <f>SUM(E36:E39)</f>
        <v>593</v>
      </c>
      <c r="F40" s="789">
        <f t="shared" si="5"/>
        <v>-42.17</v>
      </c>
      <c r="G40" s="278"/>
      <c r="H40" s="778"/>
      <c r="I40" s="778">
        <f>1416+593</f>
        <v>2009</v>
      </c>
    </row>
    <row r="41" ht="14.25" customHeight="1">
      <c r="A41" s="188"/>
      <c r="B41" s="548"/>
      <c r="C41" s="564"/>
      <c r="D41" s="566"/>
      <c r="E41" s="567"/>
      <c r="F41" s="783"/>
      <c r="G41" s="278"/>
      <c r="H41" s="778"/>
      <c r="I41" s="778"/>
    </row>
    <row r="42" ht="14.25" customHeight="1">
      <c r="A42" s="205"/>
      <c r="B42" s="784"/>
      <c r="C42" s="785"/>
      <c r="D42" s="784"/>
      <c r="E42" s="786"/>
      <c r="F42" s="787"/>
      <c r="G42" s="281"/>
      <c r="H42" s="778"/>
      <c r="I42" s="778"/>
    </row>
    <row r="43" ht="14.25" customHeight="1">
      <c r="A43" s="309">
        <v>45796.0</v>
      </c>
      <c r="B43" s="588">
        <v>52026.0</v>
      </c>
      <c r="C43" s="575">
        <v>5.0</v>
      </c>
      <c r="D43" s="588" t="s">
        <v>459</v>
      </c>
      <c r="E43" s="578">
        <v>310.0</v>
      </c>
      <c r="F43" s="774">
        <v>-635.17</v>
      </c>
      <c r="G43" s="775">
        <v>1.0</v>
      </c>
      <c r="H43" s="778"/>
      <c r="I43" s="778"/>
    </row>
    <row r="44" ht="14.25" customHeight="1">
      <c r="A44" s="188"/>
      <c r="B44" s="548">
        <v>53084.0</v>
      </c>
      <c r="C44" s="544">
        <v>2.0</v>
      </c>
      <c r="D44" s="548" t="s">
        <v>437</v>
      </c>
      <c r="E44" s="549">
        <v>103.0</v>
      </c>
      <c r="F44" s="782">
        <f t="shared" ref="F44:F48" si="6">F43+E43</f>
        <v>-325.17</v>
      </c>
      <c r="G44" s="278"/>
      <c r="H44" s="778"/>
      <c r="I44" s="778"/>
    </row>
    <row r="45" ht="14.25" customHeight="1">
      <c r="A45" s="188"/>
      <c r="B45" s="548" t="s">
        <v>565</v>
      </c>
      <c r="C45" s="544">
        <v>4.0</v>
      </c>
      <c r="D45" s="548" t="s">
        <v>566</v>
      </c>
      <c r="E45" s="549">
        <v>154.0</v>
      </c>
      <c r="F45" s="782">
        <f t="shared" si="6"/>
        <v>-222.17</v>
      </c>
      <c r="G45" s="278"/>
      <c r="H45" s="778"/>
      <c r="I45" s="778"/>
    </row>
    <row r="46" ht="14.25" customHeight="1">
      <c r="A46" s="188"/>
      <c r="B46" s="548" t="s">
        <v>567</v>
      </c>
      <c r="C46" s="544">
        <v>4.0</v>
      </c>
      <c r="D46" s="548" t="s">
        <v>446</v>
      </c>
      <c r="E46" s="549">
        <v>154.0</v>
      </c>
      <c r="F46" s="782">
        <f t="shared" si="6"/>
        <v>-68.17</v>
      </c>
      <c r="G46" s="278"/>
      <c r="H46" s="778"/>
      <c r="I46" s="778"/>
    </row>
    <row r="47" ht="14.25" customHeight="1">
      <c r="A47" s="188"/>
      <c r="B47" s="548"/>
      <c r="C47" s="544"/>
      <c r="D47" s="548"/>
      <c r="E47" s="549"/>
      <c r="F47" s="782">
        <f t="shared" si="6"/>
        <v>85.83</v>
      </c>
      <c r="G47" s="278"/>
      <c r="H47" s="778"/>
      <c r="I47" s="778"/>
    </row>
    <row r="48" ht="14.25" customHeight="1">
      <c r="A48" s="188"/>
      <c r="B48" s="566"/>
      <c r="C48" s="564"/>
      <c r="D48" s="566"/>
      <c r="E48" s="567">
        <f>SUM(E43:E46)</f>
        <v>721</v>
      </c>
      <c r="F48" s="791">
        <f t="shared" si="6"/>
        <v>85.83</v>
      </c>
      <c r="G48" s="278"/>
      <c r="H48" s="778">
        <f>2070+721</f>
        <v>2791</v>
      </c>
      <c r="I48" s="778"/>
    </row>
    <row r="49" ht="14.25" customHeight="1">
      <c r="A49" s="188"/>
      <c r="B49" s="566"/>
      <c r="C49" s="564"/>
      <c r="D49" s="566"/>
      <c r="E49" s="594"/>
      <c r="F49" s="777"/>
      <c r="G49" s="790">
        <v>2.0</v>
      </c>
      <c r="H49" s="778"/>
      <c r="I49" s="778"/>
    </row>
    <row r="50" ht="14.25" customHeight="1">
      <c r="A50" s="188"/>
      <c r="B50" s="28">
        <v>53345.0</v>
      </c>
      <c r="C50" s="544">
        <v>1.0</v>
      </c>
      <c r="D50" s="548" t="s">
        <v>439</v>
      </c>
      <c r="E50" s="549">
        <v>77.0</v>
      </c>
      <c r="F50" s="782">
        <v>-635.17</v>
      </c>
      <c r="G50" s="278"/>
      <c r="H50" s="778"/>
      <c r="I50" s="778"/>
    </row>
    <row r="51" ht="14.25" customHeight="1">
      <c r="A51" s="188"/>
      <c r="B51" s="28">
        <v>53647.0</v>
      </c>
      <c r="C51" s="544">
        <v>1.0</v>
      </c>
      <c r="D51" s="548" t="s">
        <v>439</v>
      </c>
      <c r="E51" s="549">
        <v>77.0</v>
      </c>
      <c r="F51" s="777">
        <f t="shared" ref="F51:F56" si="7">F50+E50</f>
        <v>-558.17</v>
      </c>
      <c r="G51" s="278"/>
      <c r="H51" s="778"/>
      <c r="I51" s="778"/>
    </row>
    <row r="52" ht="14.25" customHeight="1">
      <c r="A52" s="188"/>
      <c r="B52" s="28">
        <v>53668.0</v>
      </c>
      <c r="C52" s="544">
        <v>3.0</v>
      </c>
      <c r="D52" s="548" t="s">
        <v>464</v>
      </c>
      <c r="E52" s="549">
        <v>63.0</v>
      </c>
      <c r="F52" s="777">
        <f t="shared" si="7"/>
        <v>-481.17</v>
      </c>
      <c r="G52" s="278"/>
      <c r="H52" s="778"/>
      <c r="I52" s="778"/>
    </row>
    <row r="53" ht="14.25" customHeight="1">
      <c r="A53" s="188"/>
      <c r="B53" s="28">
        <v>51510.0</v>
      </c>
      <c r="C53" s="544">
        <v>2.0</v>
      </c>
      <c r="D53" s="548" t="s">
        <v>439</v>
      </c>
      <c r="E53" s="549">
        <v>77.0</v>
      </c>
      <c r="F53" s="777">
        <f t="shared" si="7"/>
        <v>-418.17</v>
      </c>
      <c r="G53" s="278"/>
      <c r="H53" s="778"/>
      <c r="I53" s="778"/>
    </row>
    <row r="54" ht="14.25" customHeight="1">
      <c r="A54" s="188"/>
      <c r="B54" s="28" t="s">
        <v>568</v>
      </c>
      <c r="C54" s="544">
        <v>4.0</v>
      </c>
      <c r="D54" s="548" t="s">
        <v>448</v>
      </c>
      <c r="E54" s="549">
        <v>154.0</v>
      </c>
      <c r="F54" s="777">
        <f t="shared" si="7"/>
        <v>-341.17</v>
      </c>
      <c r="G54" s="278"/>
      <c r="H54" s="778"/>
      <c r="I54" s="778"/>
    </row>
    <row r="55" ht="14.25" customHeight="1">
      <c r="A55" s="188"/>
      <c r="B55" s="28">
        <v>53455.0</v>
      </c>
      <c r="C55" s="544">
        <v>2.0</v>
      </c>
      <c r="D55" s="548" t="s">
        <v>438</v>
      </c>
      <c r="E55" s="549">
        <v>103.0</v>
      </c>
      <c r="F55" s="777">
        <f t="shared" si="7"/>
        <v>-187.17</v>
      </c>
      <c r="G55" s="278"/>
      <c r="H55" s="778"/>
      <c r="I55" s="778">
        <f>2009+551</f>
        <v>2560</v>
      </c>
    </row>
    <row r="56" ht="14.25" customHeight="1">
      <c r="A56" s="188"/>
      <c r="B56" s="548"/>
      <c r="C56" s="544"/>
      <c r="D56" s="566"/>
      <c r="E56" s="567">
        <f>SUM(E50:E55)</f>
        <v>551</v>
      </c>
      <c r="F56" s="789">
        <f t="shared" si="7"/>
        <v>-84.17</v>
      </c>
      <c r="G56" s="278"/>
      <c r="H56" s="778"/>
      <c r="I56" s="778"/>
    </row>
    <row r="57" ht="14.25" customHeight="1">
      <c r="A57" s="205"/>
      <c r="B57" s="784"/>
      <c r="C57" s="785"/>
      <c r="D57" s="784"/>
      <c r="E57" s="786"/>
      <c r="F57" s="787"/>
      <c r="G57" s="281"/>
      <c r="H57" s="778"/>
      <c r="I57" s="778"/>
    </row>
    <row r="58" ht="14.25" customHeight="1">
      <c r="A58" s="792">
        <v>45797.0</v>
      </c>
      <c r="B58" s="621">
        <v>52967.0</v>
      </c>
      <c r="C58" s="544">
        <v>2.0</v>
      </c>
      <c r="D58" s="550" t="s">
        <v>569</v>
      </c>
      <c r="E58" s="549">
        <v>77.0</v>
      </c>
      <c r="F58" s="782">
        <v>-635.17</v>
      </c>
      <c r="G58" s="793">
        <v>1.0</v>
      </c>
      <c r="H58" s="778"/>
      <c r="I58" s="778"/>
    </row>
    <row r="59" ht="14.25" customHeight="1">
      <c r="A59" s="188"/>
      <c r="B59" s="621">
        <v>50543.0</v>
      </c>
      <c r="C59" s="544">
        <v>2.0</v>
      </c>
      <c r="D59" s="550" t="s">
        <v>570</v>
      </c>
      <c r="E59" s="594">
        <v>77.0</v>
      </c>
      <c r="F59" s="794">
        <f t="shared" ref="F59:F63" si="8">F58+E58</f>
        <v>-558.17</v>
      </c>
      <c r="G59" s="795"/>
      <c r="H59" s="778"/>
      <c r="I59" s="778"/>
      <c r="Q59" s="297" t="s">
        <v>571</v>
      </c>
    </row>
    <row r="60" ht="14.25" customHeight="1">
      <c r="A60" s="188"/>
      <c r="B60" s="621">
        <v>53209.0</v>
      </c>
      <c r="C60" s="544">
        <v>2.0</v>
      </c>
      <c r="D60" s="550" t="s">
        <v>570</v>
      </c>
      <c r="E60" s="594">
        <v>77.0</v>
      </c>
      <c r="F60" s="794">
        <f t="shared" si="8"/>
        <v>-481.17</v>
      </c>
      <c r="G60" s="795"/>
      <c r="H60" s="778"/>
      <c r="I60" s="778"/>
    </row>
    <row r="61" ht="14.25" customHeight="1">
      <c r="A61" s="188"/>
      <c r="B61" s="621">
        <v>53178.0</v>
      </c>
      <c r="C61" s="544">
        <v>2.0</v>
      </c>
      <c r="D61" s="550" t="s">
        <v>572</v>
      </c>
      <c r="E61" s="549">
        <v>103.0</v>
      </c>
      <c r="F61" s="794">
        <f t="shared" si="8"/>
        <v>-404.17</v>
      </c>
      <c r="G61" s="795"/>
      <c r="H61" s="778"/>
      <c r="I61" s="778"/>
    </row>
    <row r="62" ht="14.25" customHeight="1">
      <c r="A62" s="188"/>
      <c r="B62" s="621">
        <v>51530.0</v>
      </c>
      <c r="C62" s="544">
        <v>4.0</v>
      </c>
      <c r="D62" s="550" t="s">
        <v>573</v>
      </c>
      <c r="E62" s="549">
        <v>310.0</v>
      </c>
      <c r="F62" s="794">
        <f t="shared" si="8"/>
        <v>-301.17</v>
      </c>
      <c r="G62" s="795"/>
      <c r="H62" s="778"/>
      <c r="I62" s="778"/>
    </row>
    <row r="63" ht="14.25" customHeight="1">
      <c r="A63" s="188"/>
      <c r="B63" s="796"/>
      <c r="C63" s="564"/>
      <c r="D63" s="563"/>
      <c r="E63" s="567">
        <f>SUM(E58:E62)</f>
        <v>644</v>
      </c>
      <c r="F63" s="797">
        <f t="shared" si="8"/>
        <v>8.83</v>
      </c>
      <c r="G63" s="798"/>
      <c r="H63" s="778">
        <f>H48+E63</f>
        <v>3435</v>
      </c>
      <c r="I63" s="778"/>
    </row>
    <row r="64" ht="14.25" customHeight="1">
      <c r="A64" s="188"/>
      <c r="B64" s="796"/>
      <c r="C64" s="564"/>
      <c r="D64" s="563"/>
      <c r="E64" s="594"/>
      <c r="F64" s="799"/>
      <c r="G64" s="793">
        <v>2.0</v>
      </c>
      <c r="H64" s="778"/>
      <c r="I64" s="778"/>
    </row>
    <row r="65" ht="14.25" customHeight="1">
      <c r="A65" s="188"/>
      <c r="B65" s="229">
        <v>53423.0</v>
      </c>
      <c r="C65" s="544">
        <v>6.0</v>
      </c>
      <c r="D65" s="550" t="s">
        <v>574</v>
      </c>
      <c r="E65" s="549">
        <v>362.0</v>
      </c>
      <c r="F65" s="800">
        <v>-635.17</v>
      </c>
      <c r="G65" s="795"/>
      <c r="H65" s="778"/>
      <c r="I65" s="778"/>
    </row>
    <row r="66" ht="14.25" customHeight="1">
      <c r="A66" s="188"/>
      <c r="B66" s="229">
        <v>45926.0</v>
      </c>
      <c r="C66" s="544">
        <v>2.0</v>
      </c>
      <c r="D66" s="550" t="s">
        <v>575</v>
      </c>
      <c r="E66" s="549">
        <v>77.0</v>
      </c>
      <c r="F66" s="801">
        <f t="shared" ref="F66:F68" si="9">F65+E65</f>
        <v>-273.17</v>
      </c>
      <c r="G66" s="795"/>
      <c r="H66" s="778"/>
      <c r="I66" s="778"/>
    </row>
    <row r="67" ht="14.25" customHeight="1">
      <c r="A67" s="188"/>
      <c r="B67" s="229" t="s">
        <v>576</v>
      </c>
      <c r="C67" s="544">
        <v>6.0</v>
      </c>
      <c r="D67" s="550" t="s">
        <v>577</v>
      </c>
      <c r="E67" s="549">
        <v>231.0</v>
      </c>
      <c r="F67" s="801">
        <f t="shared" si="9"/>
        <v>-196.17</v>
      </c>
      <c r="G67" s="795"/>
      <c r="H67" s="778"/>
      <c r="I67" s="778"/>
    </row>
    <row r="68" ht="14.25" customHeight="1">
      <c r="A68" s="188"/>
      <c r="B68" s="621"/>
      <c r="C68" s="564"/>
      <c r="D68" s="563"/>
      <c r="E68" s="567">
        <f>SUM(E65:E67)</f>
        <v>670</v>
      </c>
      <c r="F68" s="802">
        <f t="shared" si="9"/>
        <v>34.83</v>
      </c>
      <c r="G68" s="795"/>
      <c r="H68" s="778"/>
      <c r="I68" s="778">
        <f>2560+670</f>
        <v>3230</v>
      </c>
    </row>
    <row r="69" ht="14.25" customHeight="1">
      <c r="A69" s="205"/>
      <c r="B69" s="585"/>
      <c r="C69" s="784"/>
      <c r="D69" s="585"/>
      <c r="E69" s="586"/>
      <c r="F69" s="803"/>
      <c r="G69" s="804"/>
      <c r="H69" s="778"/>
      <c r="I69" s="778"/>
    </row>
    <row r="70" ht="14.25" customHeight="1">
      <c r="A70" s="805">
        <v>45798.0</v>
      </c>
      <c r="B70" s="588">
        <v>52535.0</v>
      </c>
      <c r="C70" s="806">
        <v>4.0</v>
      </c>
      <c r="D70" s="588" t="s">
        <v>578</v>
      </c>
      <c r="E70" s="578">
        <v>310.0</v>
      </c>
      <c r="F70" s="807">
        <v>-635.17</v>
      </c>
      <c r="G70" s="808">
        <v>1.0</v>
      </c>
      <c r="H70" s="778"/>
      <c r="I70" s="778"/>
    </row>
    <row r="71" ht="14.25" customHeight="1">
      <c r="A71" s="188"/>
      <c r="B71" s="548" t="s">
        <v>579</v>
      </c>
      <c r="C71" s="544">
        <v>6.0</v>
      </c>
      <c r="D71" s="548" t="s">
        <v>580</v>
      </c>
      <c r="E71" s="549">
        <v>154.0</v>
      </c>
      <c r="F71" s="809">
        <f t="shared" ref="F71:F74" si="10">F70+E70</f>
        <v>-325.17</v>
      </c>
      <c r="G71" s="795"/>
      <c r="H71" s="778"/>
      <c r="I71" s="778"/>
    </row>
    <row r="72" ht="14.25" customHeight="1">
      <c r="A72" s="188"/>
      <c r="B72" s="548">
        <v>53104.0</v>
      </c>
      <c r="C72" s="544">
        <v>4.0</v>
      </c>
      <c r="D72" s="548" t="s">
        <v>577</v>
      </c>
      <c r="E72" s="549">
        <v>154.0</v>
      </c>
      <c r="F72" s="809">
        <f t="shared" si="10"/>
        <v>-171.17</v>
      </c>
      <c r="G72" s="795"/>
      <c r="H72" s="778"/>
      <c r="I72" s="778"/>
    </row>
    <row r="73" ht="14.25" customHeight="1">
      <c r="A73" s="188"/>
      <c r="B73" s="548">
        <v>47188.0</v>
      </c>
      <c r="C73" s="544">
        <v>2.0</v>
      </c>
      <c r="D73" s="548" t="s">
        <v>437</v>
      </c>
      <c r="E73" s="549">
        <v>103.0</v>
      </c>
      <c r="F73" s="809">
        <f t="shared" si="10"/>
        <v>-17.17</v>
      </c>
      <c r="G73" s="795"/>
      <c r="H73" s="778"/>
      <c r="I73" s="778"/>
    </row>
    <row r="74" ht="14.25" customHeight="1">
      <c r="A74" s="188"/>
      <c r="B74" s="566"/>
      <c r="C74" s="564"/>
      <c r="D74" s="566"/>
      <c r="E74" s="567">
        <f>SUM(E70:E73)</f>
        <v>721</v>
      </c>
      <c r="F74" s="810">
        <f t="shared" si="10"/>
        <v>85.83</v>
      </c>
      <c r="G74" s="795"/>
      <c r="H74" s="778">
        <f>H63+E74</f>
        <v>4156</v>
      </c>
      <c r="I74" s="778"/>
    </row>
    <row r="75" ht="14.25" customHeight="1">
      <c r="A75" s="188"/>
      <c r="B75" s="566"/>
      <c r="C75" s="564"/>
      <c r="D75" s="566"/>
      <c r="E75" s="594"/>
      <c r="F75" s="811"/>
      <c r="G75" s="798"/>
      <c r="H75" s="778"/>
      <c r="I75" s="778"/>
    </row>
    <row r="76" ht="14.25" customHeight="1">
      <c r="A76" s="188"/>
      <c r="B76" s="28">
        <v>53734.0</v>
      </c>
      <c r="C76" s="544">
        <v>2.0</v>
      </c>
      <c r="D76" s="548" t="s">
        <v>581</v>
      </c>
      <c r="E76" s="549">
        <v>362.0</v>
      </c>
      <c r="F76" s="812">
        <v>-635.17</v>
      </c>
      <c r="G76" s="793">
        <v>2.0</v>
      </c>
      <c r="H76" s="778"/>
      <c r="I76" s="778"/>
    </row>
    <row r="77" ht="14.25" customHeight="1">
      <c r="A77" s="188"/>
      <c r="B77" s="28">
        <v>53373.0</v>
      </c>
      <c r="C77" s="544">
        <v>4.0</v>
      </c>
      <c r="D77" s="548" t="s">
        <v>580</v>
      </c>
      <c r="E77" s="549">
        <v>154.0</v>
      </c>
      <c r="F77" s="809">
        <f t="shared" ref="F77:F79" si="11">F76+E76</f>
        <v>-273.17</v>
      </c>
      <c r="G77" s="795"/>
      <c r="H77" s="778"/>
      <c r="I77" s="778"/>
    </row>
    <row r="78" ht="14.25" customHeight="1">
      <c r="A78" s="188"/>
      <c r="B78" s="28">
        <v>52419.0</v>
      </c>
      <c r="C78" s="544">
        <v>4.0</v>
      </c>
      <c r="D78" s="548" t="s">
        <v>577</v>
      </c>
      <c r="E78" s="549">
        <v>154.0</v>
      </c>
      <c r="F78" s="809">
        <f t="shared" si="11"/>
        <v>-119.17</v>
      </c>
      <c r="G78" s="795"/>
      <c r="H78" s="778"/>
      <c r="I78" s="778">
        <f>3230+362+154+154</f>
        <v>3900</v>
      </c>
    </row>
    <row r="79" ht="14.25" customHeight="1">
      <c r="A79" s="813"/>
      <c r="B79" s="585"/>
      <c r="C79" s="582"/>
      <c r="D79" s="585"/>
      <c r="E79" s="586">
        <f>SUM(E76:E78)</f>
        <v>670</v>
      </c>
      <c r="F79" s="810">
        <f t="shared" si="11"/>
        <v>34.83</v>
      </c>
      <c r="G79" s="804"/>
      <c r="H79" s="778"/>
      <c r="I79" s="778"/>
    </row>
    <row r="80" ht="14.25" customHeight="1">
      <c r="A80" s="805">
        <v>45799.0</v>
      </c>
      <c r="B80" s="142">
        <v>47943.0</v>
      </c>
      <c r="C80" s="575">
        <v>6.0</v>
      </c>
      <c r="D80" s="588" t="s">
        <v>572</v>
      </c>
      <c r="E80" s="143">
        <v>362.0</v>
      </c>
      <c r="F80" s="814">
        <v>-635.17</v>
      </c>
      <c r="G80" s="775">
        <v>1.0</v>
      </c>
      <c r="H80" s="778"/>
      <c r="I80" s="778"/>
    </row>
    <row r="81" ht="14.25" customHeight="1">
      <c r="A81" s="188"/>
      <c r="B81" s="548">
        <v>53925.0</v>
      </c>
      <c r="C81" s="544">
        <v>2.0</v>
      </c>
      <c r="D81" s="548" t="s">
        <v>582</v>
      </c>
      <c r="E81" s="549">
        <v>81.0</v>
      </c>
      <c r="F81" s="801">
        <f t="shared" ref="F81:F83" si="12">F80+E80</f>
        <v>-273.17</v>
      </c>
      <c r="G81" s="278"/>
      <c r="H81" s="778"/>
      <c r="I81" s="778"/>
    </row>
    <row r="82" ht="14.25" customHeight="1">
      <c r="A82" s="188"/>
      <c r="B82" s="548">
        <v>49432.0</v>
      </c>
      <c r="C82" s="544">
        <v>4.0</v>
      </c>
      <c r="D82" s="548" t="s">
        <v>572</v>
      </c>
      <c r="E82" s="549">
        <v>362.0</v>
      </c>
      <c r="F82" s="801">
        <f t="shared" si="12"/>
        <v>-192.17</v>
      </c>
      <c r="G82" s="278"/>
      <c r="H82" s="778"/>
      <c r="I82" s="778"/>
    </row>
    <row r="83" ht="14.25" customHeight="1">
      <c r="A83" s="188"/>
      <c r="B83" s="548"/>
      <c r="C83" s="544"/>
      <c r="D83" s="548"/>
      <c r="E83" s="580">
        <f>SUM(E80:E82)</f>
        <v>805</v>
      </c>
      <c r="F83" s="802">
        <f t="shared" si="12"/>
        <v>169.83</v>
      </c>
      <c r="G83" s="278"/>
      <c r="H83" s="778">
        <f>H74+E83</f>
        <v>4961</v>
      </c>
      <c r="I83" s="778"/>
    </row>
    <row r="84" ht="14.25" customHeight="1">
      <c r="A84" s="188"/>
      <c r="B84" s="566"/>
      <c r="C84" s="564"/>
      <c r="D84" s="566"/>
      <c r="E84" s="594"/>
      <c r="F84" s="799"/>
      <c r="G84" s="815"/>
      <c r="H84" s="778"/>
      <c r="I84" s="778"/>
    </row>
    <row r="85" ht="14.25" customHeight="1">
      <c r="A85" s="188"/>
      <c r="B85" s="28">
        <v>53579.0</v>
      </c>
      <c r="C85" s="544">
        <v>1.0</v>
      </c>
      <c r="D85" s="548" t="s">
        <v>575</v>
      </c>
      <c r="E85" s="549">
        <v>77.0</v>
      </c>
      <c r="F85" s="800">
        <v>-635.17</v>
      </c>
      <c r="G85" s="816">
        <v>2.0</v>
      </c>
      <c r="H85" s="778"/>
      <c r="I85" s="778"/>
    </row>
    <row r="86" ht="14.25" customHeight="1">
      <c r="A86" s="188"/>
      <c r="B86" s="199">
        <v>47943.0</v>
      </c>
      <c r="C86" s="544">
        <v>6.0</v>
      </c>
      <c r="D86" s="548" t="s">
        <v>583</v>
      </c>
      <c r="E86" s="262">
        <v>310.0</v>
      </c>
      <c r="F86" s="801">
        <f t="shared" ref="F86:F90" si="13">F85+E85</f>
        <v>-558.17</v>
      </c>
      <c r="G86" s="278"/>
      <c r="H86" s="778"/>
      <c r="I86" s="778"/>
    </row>
    <row r="87" ht="14.25" customHeight="1">
      <c r="A87" s="188"/>
      <c r="B87" s="28" t="s">
        <v>584</v>
      </c>
      <c r="C87" s="544">
        <v>4.0</v>
      </c>
      <c r="D87" s="548" t="s">
        <v>585</v>
      </c>
      <c r="E87" s="549">
        <v>88.0</v>
      </c>
      <c r="F87" s="801">
        <f t="shared" si="13"/>
        <v>-248.17</v>
      </c>
      <c r="G87" s="278"/>
      <c r="H87" s="778"/>
      <c r="I87" s="778"/>
    </row>
    <row r="88" ht="14.25" customHeight="1">
      <c r="A88" s="188"/>
      <c r="B88" s="28">
        <v>52970.0</v>
      </c>
      <c r="C88" s="544">
        <v>2.0</v>
      </c>
      <c r="D88" s="548" t="s">
        <v>580</v>
      </c>
      <c r="E88" s="549">
        <v>77.0</v>
      </c>
      <c r="F88" s="801">
        <f t="shared" si="13"/>
        <v>-160.17</v>
      </c>
      <c r="G88" s="278"/>
      <c r="H88" s="778"/>
      <c r="I88" s="778"/>
    </row>
    <row r="89" ht="14.25" customHeight="1">
      <c r="A89" s="188"/>
      <c r="B89" s="28">
        <v>53522.0</v>
      </c>
      <c r="C89" s="544">
        <v>2.0</v>
      </c>
      <c r="D89" s="548" t="s">
        <v>575</v>
      </c>
      <c r="E89" s="549">
        <v>77.0</v>
      </c>
      <c r="F89" s="801">
        <f t="shared" si="13"/>
        <v>-83.17</v>
      </c>
      <c r="G89" s="278"/>
      <c r="H89" s="778"/>
      <c r="I89" s="778"/>
    </row>
    <row r="90" ht="14.25" customHeight="1">
      <c r="A90" s="188"/>
      <c r="B90" s="548"/>
      <c r="C90" s="564"/>
      <c r="D90" s="566"/>
      <c r="E90" s="567">
        <f>SUM(E85:E89)</f>
        <v>629</v>
      </c>
      <c r="F90" s="817">
        <f t="shared" si="13"/>
        <v>-6.17</v>
      </c>
      <c r="G90" s="278"/>
      <c r="H90" s="778"/>
      <c r="I90" s="778">
        <f>I78+E90</f>
        <v>4529</v>
      </c>
    </row>
    <row r="91" ht="14.25" customHeight="1">
      <c r="A91" s="205"/>
      <c r="B91" s="784"/>
      <c r="C91" s="785"/>
      <c r="D91" s="784"/>
      <c r="E91" s="786"/>
      <c r="F91" s="818"/>
      <c r="G91" s="278"/>
      <c r="H91" s="778"/>
      <c r="I91" s="778"/>
    </row>
    <row r="92" ht="14.25" customHeight="1">
      <c r="A92" s="805">
        <v>45800.0</v>
      </c>
      <c r="B92" s="588" t="s">
        <v>586</v>
      </c>
      <c r="C92" s="575">
        <f>4+3+3</f>
        <v>10</v>
      </c>
      <c r="D92" s="588" t="s">
        <v>587</v>
      </c>
      <c r="E92" s="578">
        <v>300.0</v>
      </c>
      <c r="F92" s="819">
        <v>-635.17</v>
      </c>
      <c r="G92" s="775">
        <v>1.0</v>
      </c>
      <c r="H92" s="778"/>
      <c r="I92" s="778"/>
    </row>
    <row r="93" ht="14.25" customHeight="1">
      <c r="A93" s="188"/>
      <c r="B93" s="548" t="s">
        <v>588</v>
      </c>
      <c r="C93" s="544">
        <v>8.0</v>
      </c>
      <c r="D93" s="548" t="s">
        <v>589</v>
      </c>
      <c r="E93" s="549">
        <f>77*4</f>
        <v>308</v>
      </c>
      <c r="F93" s="820">
        <f t="shared" ref="F93:F95" si="14">F92+E92</f>
        <v>-335.17</v>
      </c>
      <c r="G93" s="278"/>
      <c r="H93" s="778"/>
      <c r="I93" s="778"/>
    </row>
    <row r="94" ht="14.25" customHeight="1">
      <c r="A94" s="188"/>
      <c r="B94" s="548">
        <v>53668.0</v>
      </c>
      <c r="C94" s="544">
        <v>3.0</v>
      </c>
      <c r="D94" s="548" t="s">
        <v>575</v>
      </c>
      <c r="E94" s="549">
        <v>77.0</v>
      </c>
      <c r="F94" s="820">
        <f t="shared" si="14"/>
        <v>-27.17</v>
      </c>
      <c r="G94" s="278"/>
      <c r="H94" s="778"/>
      <c r="I94" s="778"/>
    </row>
    <row r="95" ht="14.25" customHeight="1">
      <c r="A95" s="188"/>
      <c r="B95" s="548"/>
      <c r="C95" s="544"/>
      <c r="D95" s="548"/>
      <c r="E95" s="580">
        <f>SUM(E92:E94)</f>
        <v>685</v>
      </c>
      <c r="F95" s="821">
        <f t="shared" si="14"/>
        <v>49.83</v>
      </c>
      <c r="G95" s="278"/>
      <c r="H95" s="778">
        <f>H83+E95</f>
        <v>5646</v>
      </c>
      <c r="I95" s="778"/>
    </row>
    <row r="96" ht="14.25" customHeight="1">
      <c r="A96" s="188"/>
      <c r="B96" s="566"/>
      <c r="C96" s="564"/>
      <c r="D96" s="566"/>
      <c r="E96" s="594"/>
      <c r="F96" s="822"/>
      <c r="G96" s="815"/>
      <c r="H96" s="778"/>
      <c r="I96" s="778"/>
    </row>
    <row r="97" ht="14.25" customHeight="1">
      <c r="A97" s="188"/>
      <c r="B97" s="548">
        <v>53760.0</v>
      </c>
      <c r="C97" s="544">
        <v>2.0</v>
      </c>
      <c r="D97" s="548" t="s">
        <v>590</v>
      </c>
      <c r="E97" s="549">
        <v>103.0</v>
      </c>
      <c r="F97" s="820">
        <v>-635.17</v>
      </c>
      <c r="G97" s="816">
        <v>2.0</v>
      </c>
      <c r="H97" s="778"/>
      <c r="I97" s="778"/>
    </row>
    <row r="98" ht="14.25" customHeight="1">
      <c r="A98" s="188"/>
      <c r="B98" s="548" t="s">
        <v>591</v>
      </c>
      <c r="C98" s="544">
        <v>6.0</v>
      </c>
      <c r="D98" s="548" t="s">
        <v>592</v>
      </c>
      <c r="E98" s="549">
        <v>231.0</v>
      </c>
      <c r="F98" s="823">
        <f t="shared" ref="F98:F102" si="15">F97+E97</f>
        <v>-532.17</v>
      </c>
      <c r="G98" s="278"/>
      <c r="H98" s="778"/>
      <c r="I98" s="778"/>
    </row>
    <row r="99" ht="14.25" customHeight="1">
      <c r="A99" s="188"/>
      <c r="B99" s="548">
        <v>53435.0</v>
      </c>
      <c r="C99" s="544">
        <v>2.0</v>
      </c>
      <c r="D99" s="548" t="s">
        <v>448</v>
      </c>
      <c r="E99" s="549">
        <v>77.0</v>
      </c>
      <c r="F99" s="823">
        <f t="shared" si="15"/>
        <v>-301.17</v>
      </c>
      <c r="G99" s="278"/>
      <c r="H99" s="778"/>
      <c r="I99" s="778"/>
    </row>
    <row r="100" ht="14.25" customHeight="1">
      <c r="A100" s="188"/>
      <c r="B100" s="548">
        <v>53200.0</v>
      </c>
      <c r="C100" s="544">
        <v>2.0</v>
      </c>
      <c r="D100" s="548" t="s">
        <v>470</v>
      </c>
      <c r="E100" s="549">
        <v>44.0</v>
      </c>
      <c r="F100" s="823">
        <f t="shared" si="15"/>
        <v>-224.17</v>
      </c>
      <c r="G100" s="278"/>
      <c r="H100" s="778"/>
      <c r="I100" s="778"/>
    </row>
    <row r="101" ht="14.25" customHeight="1">
      <c r="A101" s="188"/>
      <c r="B101" s="548">
        <v>47293.0</v>
      </c>
      <c r="C101" s="544">
        <v>3.0</v>
      </c>
      <c r="D101" s="548" t="s">
        <v>448</v>
      </c>
      <c r="E101" s="549">
        <v>77.0</v>
      </c>
      <c r="F101" s="823">
        <f t="shared" si="15"/>
        <v>-180.17</v>
      </c>
      <c r="G101" s="278"/>
      <c r="H101" s="778"/>
      <c r="I101" s="778"/>
    </row>
    <row r="102" ht="14.25" customHeight="1">
      <c r="A102" s="188"/>
      <c r="B102" s="548"/>
      <c r="C102" s="544"/>
      <c r="D102" s="548"/>
      <c r="E102" s="580">
        <f>SUM(E97:E101)</f>
        <v>532</v>
      </c>
      <c r="F102" s="824">
        <f t="shared" si="15"/>
        <v>-103.17</v>
      </c>
      <c r="G102" s="278"/>
      <c r="H102" s="778"/>
      <c r="I102" s="778">
        <f>I90+E102</f>
        <v>5061</v>
      </c>
    </row>
    <row r="103" ht="14.25" customHeight="1">
      <c r="A103" s="188"/>
      <c r="B103" s="548"/>
      <c r="C103" s="544"/>
      <c r="D103" s="548"/>
      <c r="E103" s="549"/>
      <c r="F103" s="823"/>
      <c r="G103" s="278"/>
      <c r="H103" s="778"/>
      <c r="I103" s="778"/>
    </row>
    <row r="104" ht="14.25" customHeight="1">
      <c r="A104" s="205"/>
      <c r="B104" s="784"/>
      <c r="C104" s="785"/>
      <c r="D104" s="784"/>
      <c r="E104" s="786"/>
      <c r="F104" s="786"/>
      <c r="G104" s="281"/>
      <c r="H104" s="778"/>
      <c r="I104" s="778"/>
    </row>
    <row r="105" ht="14.25" customHeight="1">
      <c r="A105" s="805">
        <v>45801.0</v>
      </c>
      <c r="B105" s="825" t="s">
        <v>593</v>
      </c>
      <c r="C105" s="575">
        <v>2.0</v>
      </c>
      <c r="D105" s="588" t="s">
        <v>558</v>
      </c>
      <c r="E105" s="578"/>
      <c r="F105" s="814">
        <v>-635.17</v>
      </c>
      <c r="G105" s="775">
        <v>1.0</v>
      </c>
      <c r="H105" s="778"/>
      <c r="I105" s="778"/>
    </row>
    <row r="106" ht="14.25" customHeight="1">
      <c r="A106" s="188"/>
      <c r="B106" s="616"/>
      <c r="C106" s="544">
        <v>3.0</v>
      </c>
      <c r="D106" s="548" t="s">
        <v>594</v>
      </c>
      <c r="E106" s="549"/>
      <c r="F106" s="826"/>
      <c r="G106" s="278"/>
      <c r="H106" s="778"/>
      <c r="I106" s="778"/>
    </row>
    <row r="107" ht="14.25" customHeight="1">
      <c r="A107" s="188"/>
      <c r="B107" s="616"/>
      <c r="C107" s="544">
        <v>3.0</v>
      </c>
      <c r="D107" s="548" t="s">
        <v>558</v>
      </c>
      <c r="E107" s="549"/>
      <c r="F107" s="826"/>
      <c r="G107" s="278"/>
      <c r="H107" s="778"/>
      <c r="I107" s="778"/>
    </row>
    <row r="108" ht="14.25" customHeight="1">
      <c r="A108" s="188"/>
      <c r="B108" s="616"/>
      <c r="C108" s="544">
        <v>2.0</v>
      </c>
      <c r="D108" s="548" t="s">
        <v>595</v>
      </c>
      <c r="E108" s="549"/>
      <c r="F108" s="826"/>
      <c r="G108" s="278"/>
      <c r="H108" s="778"/>
      <c r="I108" s="778"/>
    </row>
    <row r="109" ht="14.25" customHeight="1">
      <c r="A109" s="188"/>
      <c r="B109" s="624"/>
      <c r="C109" s="544">
        <v>2.0</v>
      </c>
      <c r="D109" s="548" t="s">
        <v>595</v>
      </c>
      <c r="E109" s="549"/>
      <c r="F109" s="826"/>
      <c r="G109" s="278"/>
      <c r="H109" s="778"/>
      <c r="I109" s="778"/>
    </row>
    <row r="110" ht="14.25" customHeight="1">
      <c r="A110" s="188"/>
      <c r="B110" s="566"/>
      <c r="C110" s="564"/>
      <c r="D110" s="566"/>
      <c r="E110" s="580">
        <v>793.0</v>
      </c>
      <c r="F110" s="779">
        <f>F105+E110</f>
        <v>157.83</v>
      </c>
      <c r="G110" s="278"/>
      <c r="H110" s="778">
        <f>H95+E110</f>
        <v>6439</v>
      </c>
      <c r="I110" s="778"/>
    </row>
    <row r="111" ht="14.25" customHeight="1">
      <c r="A111" s="188"/>
      <c r="B111" s="566"/>
      <c r="C111" s="564"/>
      <c r="D111" s="566"/>
      <c r="E111" s="594"/>
      <c r="F111" s="826"/>
      <c r="G111" s="278"/>
      <c r="H111" s="778"/>
      <c r="I111" s="778"/>
    </row>
    <row r="112" ht="14.25" customHeight="1">
      <c r="A112" s="188"/>
      <c r="B112" s="548">
        <v>53665.0</v>
      </c>
      <c r="C112" s="544">
        <v>5.0</v>
      </c>
      <c r="D112" s="548" t="s">
        <v>327</v>
      </c>
      <c r="E112" s="549">
        <v>88.0</v>
      </c>
      <c r="F112" s="800">
        <v>-635.17</v>
      </c>
      <c r="G112" s="781">
        <v>2.0</v>
      </c>
      <c r="H112" s="778"/>
      <c r="I112" s="778"/>
    </row>
    <row r="113" ht="14.25" customHeight="1">
      <c r="A113" s="188"/>
      <c r="B113" s="548">
        <v>54075.0</v>
      </c>
      <c r="C113" s="544">
        <v>7.0</v>
      </c>
      <c r="D113" s="548" t="s">
        <v>438</v>
      </c>
      <c r="E113" s="549">
        <v>362.0</v>
      </c>
      <c r="F113" s="827">
        <f t="shared" ref="F113:F116" si="16">F112+E112</f>
        <v>-547.17</v>
      </c>
      <c r="G113" s="278"/>
      <c r="H113" s="778"/>
      <c r="I113" s="778"/>
    </row>
    <row r="114" ht="14.25" customHeight="1">
      <c r="A114" s="188"/>
      <c r="B114" s="548">
        <v>52220.0</v>
      </c>
      <c r="C114" s="544">
        <v>4.0</v>
      </c>
      <c r="D114" s="548" t="s">
        <v>439</v>
      </c>
      <c r="E114" s="549">
        <v>310.0</v>
      </c>
      <c r="F114" s="827">
        <f t="shared" si="16"/>
        <v>-185.17</v>
      </c>
      <c r="G114" s="278"/>
      <c r="H114" s="778"/>
      <c r="I114" s="778"/>
    </row>
    <row r="115" ht="14.25" customHeight="1">
      <c r="A115" s="188"/>
      <c r="B115" s="548">
        <v>54027.0</v>
      </c>
      <c r="C115" s="544">
        <v>4.0</v>
      </c>
      <c r="D115" s="548" t="s">
        <v>459</v>
      </c>
      <c r="E115" s="549">
        <v>310.0</v>
      </c>
      <c r="F115" s="827">
        <f t="shared" si="16"/>
        <v>124.83</v>
      </c>
      <c r="G115" s="278"/>
      <c r="H115" s="778"/>
      <c r="I115" s="778"/>
    </row>
    <row r="116" ht="14.25" customHeight="1">
      <c r="A116" s="188"/>
      <c r="B116" s="548"/>
      <c r="C116" s="544"/>
      <c r="D116" s="548"/>
      <c r="E116" s="580">
        <f>SUM(E112:E115)</f>
        <v>1070</v>
      </c>
      <c r="F116" s="779">
        <f t="shared" si="16"/>
        <v>434.83</v>
      </c>
      <c r="G116" s="278"/>
      <c r="H116" s="778"/>
      <c r="I116" s="778">
        <f>I102+E116</f>
        <v>6131</v>
      </c>
    </row>
    <row r="117" ht="14.25" customHeight="1">
      <c r="A117" s="188"/>
      <c r="B117" s="548"/>
      <c r="C117" s="564"/>
      <c r="D117" s="566"/>
      <c r="E117" s="567"/>
      <c r="F117" s="827"/>
      <c r="G117" s="278"/>
      <c r="H117" s="778"/>
      <c r="I117" s="778"/>
    </row>
    <row r="118" ht="14.25" customHeight="1">
      <c r="A118" s="205"/>
      <c r="B118" s="784"/>
      <c r="C118" s="785"/>
      <c r="D118" s="784"/>
      <c r="E118" s="786"/>
      <c r="F118" s="828"/>
      <c r="G118" s="278"/>
      <c r="H118" s="778"/>
      <c r="I118" s="778"/>
    </row>
    <row r="119" ht="14.25" customHeight="1">
      <c r="A119" s="805">
        <v>45802.0</v>
      </c>
      <c r="B119" s="825" t="s">
        <v>596</v>
      </c>
      <c r="C119" s="575">
        <v>2.0</v>
      </c>
      <c r="D119" s="588" t="s">
        <v>558</v>
      </c>
      <c r="E119" s="578"/>
      <c r="F119" s="829">
        <v>-635.17</v>
      </c>
      <c r="G119" s="775">
        <v>1.0</v>
      </c>
      <c r="H119" s="778"/>
      <c r="I119" s="778"/>
    </row>
    <row r="120" ht="14.25" customHeight="1">
      <c r="A120" s="188"/>
      <c r="B120" s="616"/>
      <c r="C120" s="544">
        <v>3.0</v>
      </c>
      <c r="D120" s="548" t="s">
        <v>558</v>
      </c>
      <c r="E120" s="549"/>
      <c r="F120" s="830"/>
      <c r="G120" s="278"/>
      <c r="H120" s="778"/>
      <c r="I120" s="778"/>
    </row>
    <row r="121" ht="14.25" customHeight="1">
      <c r="A121" s="188"/>
      <c r="B121" s="616"/>
      <c r="C121" s="544">
        <v>2.0</v>
      </c>
      <c r="D121" s="548" t="s">
        <v>558</v>
      </c>
      <c r="E121" s="549"/>
      <c r="F121" s="830"/>
      <c r="G121" s="278"/>
      <c r="H121" s="778"/>
      <c r="I121" s="778"/>
    </row>
    <row r="122" ht="14.25" customHeight="1">
      <c r="A122" s="188"/>
      <c r="B122" s="616"/>
      <c r="C122" s="544">
        <v>2.0</v>
      </c>
      <c r="D122" s="548" t="s">
        <v>558</v>
      </c>
      <c r="E122" s="549"/>
      <c r="F122" s="830"/>
      <c r="G122" s="278"/>
      <c r="H122" s="778"/>
      <c r="I122" s="778"/>
    </row>
    <row r="123" ht="14.25" customHeight="1">
      <c r="A123" s="188"/>
      <c r="B123" s="616"/>
      <c r="C123" s="544">
        <v>2.0</v>
      </c>
      <c r="D123" s="548" t="s">
        <v>597</v>
      </c>
      <c r="E123" s="549"/>
      <c r="F123" s="830"/>
      <c r="G123" s="278"/>
      <c r="H123" s="778"/>
      <c r="I123" s="778"/>
    </row>
    <row r="124" ht="14.25" customHeight="1">
      <c r="A124" s="188"/>
      <c r="B124" s="624"/>
      <c r="C124" s="544">
        <v>3.0</v>
      </c>
      <c r="D124" s="548" t="s">
        <v>598</v>
      </c>
      <c r="E124" s="580">
        <v>793.0</v>
      </c>
      <c r="F124" s="687">
        <f>F119+E124</f>
        <v>157.83</v>
      </c>
      <c r="G124" s="278"/>
      <c r="H124" s="778">
        <f>H110+E124</f>
        <v>7232</v>
      </c>
      <c r="I124" s="778"/>
    </row>
    <row r="125" ht="14.25" customHeight="1">
      <c r="A125" s="188"/>
      <c r="B125" s="831"/>
      <c r="C125" s="564"/>
      <c r="D125" s="566"/>
      <c r="E125" s="567"/>
      <c r="F125" s="172"/>
      <c r="G125" s="278"/>
      <c r="H125" s="778"/>
      <c r="I125" s="778"/>
    </row>
    <row r="126" ht="14.25" customHeight="1">
      <c r="A126" s="188"/>
      <c r="B126" s="566"/>
      <c r="C126" s="564"/>
      <c r="D126" s="566"/>
      <c r="E126" s="594"/>
      <c r="F126" s="830"/>
      <c r="G126" s="815"/>
      <c r="H126" s="778"/>
      <c r="I126" s="778"/>
    </row>
    <row r="127" ht="14.25" customHeight="1">
      <c r="A127" s="188"/>
      <c r="B127" s="548">
        <v>52088.0</v>
      </c>
      <c r="C127" s="544">
        <v>3.0</v>
      </c>
      <c r="D127" s="548" t="s">
        <v>439</v>
      </c>
      <c r="E127" s="549">
        <v>77.0</v>
      </c>
      <c r="F127" s="820">
        <v>-635.17</v>
      </c>
      <c r="G127" s="816">
        <v>2.0</v>
      </c>
      <c r="H127" s="778"/>
      <c r="I127" s="778"/>
    </row>
    <row r="128" ht="14.25" customHeight="1">
      <c r="A128" s="188"/>
      <c r="B128" s="548">
        <v>52904.0</v>
      </c>
      <c r="C128" s="544">
        <v>2.0</v>
      </c>
      <c r="D128" s="548" t="s">
        <v>459</v>
      </c>
      <c r="E128" s="549">
        <v>77.0</v>
      </c>
      <c r="F128" s="820">
        <f t="shared" ref="F128:F131" si="17">F127+E127</f>
        <v>-558.17</v>
      </c>
      <c r="G128" s="278"/>
      <c r="H128" s="778"/>
      <c r="I128" s="778"/>
    </row>
    <row r="129" ht="14.25" customHeight="1">
      <c r="A129" s="188"/>
      <c r="B129" s="600">
        <v>53532.0</v>
      </c>
      <c r="C129" s="544">
        <v>2.0</v>
      </c>
      <c r="D129" s="548" t="s">
        <v>599</v>
      </c>
      <c r="E129" s="549">
        <v>170.0</v>
      </c>
      <c r="F129" s="820">
        <f t="shared" si="17"/>
        <v>-481.17</v>
      </c>
      <c r="G129" s="278"/>
      <c r="H129" s="778"/>
      <c r="I129" s="778"/>
    </row>
    <row r="130" ht="14.25" customHeight="1">
      <c r="A130" s="188"/>
      <c r="B130" s="548" t="s">
        <v>600</v>
      </c>
      <c r="C130" s="544">
        <v>6.0</v>
      </c>
      <c r="D130" s="548" t="s">
        <v>601</v>
      </c>
      <c r="E130" s="549">
        <v>121.0</v>
      </c>
      <c r="F130" s="820">
        <f t="shared" si="17"/>
        <v>-311.17</v>
      </c>
      <c r="G130" s="278"/>
      <c r="H130" s="778"/>
      <c r="I130" s="778"/>
    </row>
    <row r="131" ht="14.25" customHeight="1">
      <c r="A131" s="188"/>
      <c r="B131" s="548"/>
      <c r="C131" s="544"/>
      <c r="D131" s="548"/>
      <c r="E131" s="580">
        <f>SUM(E127:E130)</f>
        <v>445</v>
      </c>
      <c r="F131" s="132">
        <f t="shared" si="17"/>
        <v>-190.17</v>
      </c>
      <c r="G131" s="278"/>
      <c r="H131" s="778"/>
      <c r="I131" s="778">
        <f>I116+E131</f>
        <v>6576</v>
      </c>
    </row>
    <row r="132" ht="14.25" customHeight="1">
      <c r="A132" s="188"/>
      <c r="B132" s="548"/>
      <c r="C132" s="544"/>
      <c r="D132" s="548"/>
      <c r="E132" s="549"/>
      <c r="F132" s="820"/>
      <c r="G132" s="278"/>
      <c r="H132" s="778"/>
      <c r="I132" s="778"/>
    </row>
    <row r="133" ht="14.25" customHeight="1">
      <c r="A133" s="188"/>
      <c r="B133" s="548"/>
      <c r="C133" s="564"/>
      <c r="D133" s="566"/>
      <c r="E133" s="567"/>
      <c r="F133" s="445"/>
      <c r="G133" s="278"/>
      <c r="H133" s="778"/>
      <c r="I133" s="778"/>
    </row>
    <row r="134" ht="14.25" customHeight="1">
      <c r="A134" s="205"/>
      <c r="B134" s="784"/>
      <c r="C134" s="785"/>
      <c r="D134" s="784"/>
      <c r="E134" s="786"/>
      <c r="F134" s="786"/>
      <c r="G134" s="281"/>
      <c r="H134" s="778"/>
      <c r="I134" s="778"/>
    </row>
    <row r="135" ht="14.25" customHeight="1">
      <c r="A135" s="805">
        <v>45803.0</v>
      </c>
      <c r="B135" s="588">
        <v>51837.0</v>
      </c>
      <c r="C135" s="575">
        <v>4.0</v>
      </c>
      <c r="D135" s="588" t="s">
        <v>448</v>
      </c>
      <c r="E135" s="578">
        <v>77.0</v>
      </c>
      <c r="F135" s="814">
        <v>-635.17</v>
      </c>
      <c r="G135" s="781">
        <v>1.0</v>
      </c>
      <c r="H135" s="778"/>
      <c r="I135" s="778"/>
    </row>
    <row r="136" ht="14.25" customHeight="1">
      <c r="A136" s="188"/>
      <c r="B136" s="548">
        <v>50363.0</v>
      </c>
      <c r="C136" s="544">
        <v>8.0</v>
      </c>
      <c r="D136" s="548" t="s">
        <v>602</v>
      </c>
      <c r="E136" s="549">
        <v>509.0</v>
      </c>
      <c r="F136" s="826">
        <f t="shared" ref="F136:F138" si="18">F135+E135</f>
        <v>-558.17</v>
      </c>
      <c r="G136" s="278"/>
      <c r="H136" s="778"/>
      <c r="I136" s="778"/>
    </row>
    <row r="137" ht="14.25" customHeight="1">
      <c r="A137" s="188"/>
      <c r="B137" s="548">
        <v>53373.0</v>
      </c>
      <c r="C137" s="544">
        <v>4.0</v>
      </c>
      <c r="D137" s="548" t="s">
        <v>448</v>
      </c>
      <c r="E137" s="549">
        <v>77.0</v>
      </c>
      <c r="F137" s="826">
        <f t="shared" si="18"/>
        <v>-49.17</v>
      </c>
      <c r="G137" s="278"/>
      <c r="H137" s="778"/>
      <c r="I137" s="778"/>
    </row>
    <row r="138" ht="14.25" customHeight="1">
      <c r="A138" s="188"/>
      <c r="B138" s="548"/>
      <c r="C138" s="544"/>
      <c r="D138" s="548"/>
      <c r="E138" s="580">
        <f>SUM(E135:E137)</f>
        <v>663</v>
      </c>
      <c r="F138" s="779">
        <f t="shared" si="18"/>
        <v>27.83</v>
      </c>
      <c r="G138" s="278"/>
      <c r="H138" s="778">
        <f>H124+E138</f>
        <v>7895</v>
      </c>
      <c r="I138" s="778"/>
    </row>
    <row r="139" ht="14.25" customHeight="1">
      <c r="A139" s="188"/>
      <c r="B139" s="566"/>
      <c r="C139" s="564"/>
      <c r="D139" s="566"/>
      <c r="E139" s="594"/>
      <c r="F139" s="826"/>
      <c r="G139" s="278"/>
      <c r="H139" s="778"/>
      <c r="I139" s="778"/>
    </row>
    <row r="140" ht="14.25" customHeight="1">
      <c r="A140" s="188"/>
      <c r="B140" s="566"/>
      <c r="C140" s="564"/>
      <c r="D140" s="566"/>
      <c r="E140" s="594"/>
      <c r="F140" s="826"/>
      <c r="G140" s="278"/>
      <c r="H140" s="778"/>
      <c r="I140" s="778"/>
    </row>
    <row r="141" ht="14.25" customHeight="1">
      <c r="A141" s="188"/>
      <c r="B141" s="566"/>
      <c r="C141" s="564"/>
      <c r="D141" s="566"/>
      <c r="E141" s="594"/>
      <c r="F141" s="826"/>
      <c r="G141" s="278"/>
      <c r="H141" s="778"/>
      <c r="I141" s="778"/>
    </row>
    <row r="142" ht="14.25" customHeight="1">
      <c r="A142" s="188"/>
      <c r="B142" s="548">
        <v>54027.0</v>
      </c>
      <c r="C142" s="544">
        <v>4.0</v>
      </c>
      <c r="D142" s="548" t="s">
        <v>439</v>
      </c>
      <c r="E142" s="549">
        <v>310.0</v>
      </c>
      <c r="F142" s="800">
        <v>-635.17</v>
      </c>
      <c r="G142" s="781">
        <v>2.0</v>
      </c>
      <c r="H142" s="778"/>
      <c r="I142" s="778"/>
    </row>
    <row r="143" ht="14.25" customHeight="1">
      <c r="A143" s="188"/>
      <c r="B143" s="548">
        <v>53518.0</v>
      </c>
      <c r="C143" s="544">
        <v>7.0</v>
      </c>
      <c r="D143" s="548" t="s">
        <v>439</v>
      </c>
      <c r="E143" s="634">
        <v>310.0</v>
      </c>
      <c r="F143" s="827">
        <f t="shared" ref="F143:F145" si="19">F142+E142</f>
        <v>-325.17</v>
      </c>
      <c r="G143" s="278"/>
      <c r="H143" s="778"/>
      <c r="I143" s="778"/>
    </row>
    <row r="144" ht="14.25" customHeight="1">
      <c r="A144" s="188"/>
      <c r="B144" s="548">
        <v>53786.0</v>
      </c>
      <c r="C144" s="544">
        <v>1.0</v>
      </c>
      <c r="D144" s="548" t="s">
        <v>436</v>
      </c>
      <c r="E144" s="605">
        <v>44.0</v>
      </c>
      <c r="F144" s="827">
        <f t="shared" si="19"/>
        <v>-15.17</v>
      </c>
      <c r="G144" s="278"/>
      <c r="H144" s="778"/>
      <c r="I144" s="778"/>
    </row>
    <row r="145" ht="14.25" customHeight="1">
      <c r="A145" s="188"/>
      <c r="B145" s="548"/>
      <c r="C145" s="544"/>
      <c r="D145" s="548"/>
      <c r="E145" s="580">
        <f>SUM(E142:E144)</f>
        <v>664</v>
      </c>
      <c r="F145" s="779">
        <f t="shared" si="19"/>
        <v>28.83</v>
      </c>
      <c r="G145" s="278"/>
      <c r="H145" s="778"/>
      <c r="I145" s="778">
        <f>I131+E145</f>
        <v>7240</v>
      </c>
    </row>
    <row r="146" ht="14.25" customHeight="1">
      <c r="A146" s="188"/>
      <c r="B146" s="548"/>
      <c r="C146" s="544"/>
      <c r="D146" s="548"/>
      <c r="E146" s="549"/>
      <c r="F146" s="827"/>
      <c r="G146" s="278"/>
      <c r="H146" s="778"/>
      <c r="I146" s="778"/>
    </row>
    <row r="147" ht="14.25" customHeight="1">
      <c r="A147" s="188"/>
      <c r="B147" s="548"/>
      <c r="C147" s="564"/>
      <c r="D147" s="566"/>
      <c r="E147" s="567"/>
      <c r="F147" s="827"/>
      <c r="G147" s="278"/>
      <c r="H147" s="778"/>
      <c r="I147" s="778"/>
    </row>
    <row r="148" ht="14.25" customHeight="1">
      <c r="A148" s="205"/>
      <c r="B148" s="784"/>
      <c r="C148" s="785"/>
      <c r="D148" s="784"/>
      <c r="E148" s="786"/>
      <c r="F148" s="828"/>
      <c r="G148" s="281"/>
      <c r="H148" s="778"/>
      <c r="I148" s="778"/>
    </row>
    <row r="149" ht="14.25" customHeight="1">
      <c r="A149" s="832">
        <v>45804.0</v>
      </c>
      <c r="B149" s="588">
        <v>50362.0</v>
      </c>
      <c r="C149" s="575">
        <v>8.0</v>
      </c>
      <c r="D149" s="588" t="s">
        <v>452</v>
      </c>
      <c r="E149" s="578">
        <v>793.0</v>
      </c>
      <c r="F149" s="814">
        <v>-635.17</v>
      </c>
      <c r="G149" s="775">
        <v>1.0</v>
      </c>
      <c r="H149" s="778"/>
      <c r="I149" s="778"/>
    </row>
    <row r="150" ht="14.25" customHeight="1">
      <c r="A150" s="188"/>
      <c r="B150" s="548">
        <v>50956.0</v>
      </c>
      <c r="C150" s="544">
        <v>4.0</v>
      </c>
      <c r="D150" s="548" t="s">
        <v>446</v>
      </c>
      <c r="E150" s="549">
        <v>77.0</v>
      </c>
      <c r="F150" s="826">
        <f t="shared" ref="F150:F151" si="20">F149+E149</f>
        <v>157.83</v>
      </c>
      <c r="G150" s="278"/>
      <c r="H150" s="778"/>
      <c r="I150" s="778"/>
    </row>
    <row r="151" ht="14.25" customHeight="1">
      <c r="A151" s="188"/>
      <c r="B151" s="548"/>
      <c r="C151" s="544"/>
      <c r="D151" s="548"/>
      <c r="E151" s="580">
        <f>SUM(E149:E150)</f>
        <v>870</v>
      </c>
      <c r="F151" s="779">
        <f t="shared" si="20"/>
        <v>234.83</v>
      </c>
      <c r="G151" s="278"/>
      <c r="H151" s="778">
        <f>H138+E151</f>
        <v>8765</v>
      </c>
      <c r="I151" s="778"/>
    </row>
    <row r="152" ht="14.25" customHeight="1">
      <c r="A152" s="188"/>
      <c r="B152" s="548"/>
      <c r="C152" s="544"/>
      <c r="D152" s="548"/>
      <c r="E152" s="580"/>
      <c r="F152" s="826"/>
      <c r="G152" s="278"/>
      <c r="H152" s="778"/>
      <c r="I152" s="778"/>
    </row>
    <row r="153" ht="14.25" customHeight="1">
      <c r="A153" s="188"/>
      <c r="B153" s="566"/>
      <c r="C153" s="564"/>
      <c r="D153" s="566"/>
      <c r="E153" s="594"/>
      <c r="F153" s="826"/>
      <c r="G153" s="278"/>
      <c r="H153" s="778"/>
      <c r="I153" s="778"/>
    </row>
    <row r="154" ht="14.25" customHeight="1">
      <c r="A154" s="188"/>
      <c r="B154" s="566"/>
      <c r="C154" s="564"/>
      <c r="D154" s="566"/>
      <c r="E154" s="594"/>
      <c r="F154" s="826"/>
      <c r="G154" s="278"/>
      <c r="H154" s="778"/>
      <c r="I154" s="778"/>
    </row>
    <row r="155" ht="14.25" customHeight="1">
      <c r="A155" s="188"/>
      <c r="B155" s="548">
        <v>52971.0</v>
      </c>
      <c r="C155" s="544">
        <v>4.0</v>
      </c>
      <c r="D155" s="548" t="s">
        <v>448</v>
      </c>
      <c r="E155" s="549">
        <v>77.0</v>
      </c>
      <c r="F155" s="800">
        <v>-635.17</v>
      </c>
      <c r="G155" s="790">
        <v>2.0</v>
      </c>
      <c r="H155" s="778"/>
      <c r="I155" s="778"/>
    </row>
    <row r="156" ht="14.25" customHeight="1">
      <c r="A156" s="188"/>
      <c r="B156" s="548">
        <v>47864.0</v>
      </c>
      <c r="C156" s="544">
        <v>2.0</v>
      </c>
      <c r="D156" s="548" t="s">
        <v>446</v>
      </c>
      <c r="E156" s="549">
        <v>77.0</v>
      </c>
      <c r="F156" s="827">
        <f t="shared" ref="F156:F159" si="21">F155+E155</f>
        <v>-558.17</v>
      </c>
      <c r="G156" s="278"/>
      <c r="H156" s="778"/>
      <c r="I156" s="778"/>
    </row>
    <row r="157" ht="14.25" customHeight="1">
      <c r="A157" s="188"/>
      <c r="B157" s="548" t="s">
        <v>603</v>
      </c>
      <c r="C157" s="544">
        <v>4.0</v>
      </c>
      <c r="D157" s="548" t="s">
        <v>327</v>
      </c>
      <c r="E157" s="549">
        <v>88.0</v>
      </c>
      <c r="F157" s="827">
        <f t="shared" si="21"/>
        <v>-481.17</v>
      </c>
      <c r="G157" s="278"/>
      <c r="H157" s="778"/>
      <c r="I157" s="778"/>
    </row>
    <row r="158" ht="14.25" customHeight="1">
      <c r="A158" s="188"/>
      <c r="B158" s="199">
        <v>47944.0</v>
      </c>
      <c r="C158" s="319">
        <v>10.0</v>
      </c>
      <c r="D158" s="199" t="s">
        <v>278</v>
      </c>
      <c r="E158" s="262">
        <v>362.0</v>
      </c>
      <c r="F158" s="827">
        <f t="shared" si="21"/>
        <v>-393.17</v>
      </c>
      <c r="G158" s="278"/>
      <c r="H158" s="778"/>
      <c r="I158" s="778"/>
    </row>
    <row r="159" ht="14.25" customHeight="1">
      <c r="A159" s="188"/>
      <c r="B159" s="548"/>
      <c r="C159" s="544"/>
      <c r="D159" s="548"/>
      <c r="E159" s="580">
        <f>SUM(E155:E158)</f>
        <v>604</v>
      </c>
      <c r="F159" s="817">
        <f t="shared" si="21"/>
        <v>-31.17</v>
      </c>
      <c r="G159" s="278"/>
      <c r="H159" s="778"/>
      <c r="I159" s="778">
        <f>I145+E159</f>
        <v>7844</v>
      </c>
    </row>
    <row r="160" ht="14.25" customHeight="1">
      <c r="A160" s="188"/>
      <c r="B160" s="548"/>
      <c r="C160" s="564"/>
      <c r="D160" s="566"/>
      <c r="E160" s="567"/>
      <c r="F160" s="833"/>
      <c r="G160" s="278"/>
      <c r="H160" s="778"/>
      <c r="I160" s="778"/>
    </row>
    <row r="161" ht="14.25" customHeight="1">
      <c r="A161" s="205"/>
      <c r="B161" s="784"/>
      <c r="C161" s="785"/>
      <c r="D161" s="784"/>
      <c r="E161" s="786"/>
      <c r="F161" s="818"/>
      <c r="G161" s="281"/>
      <c r="H161" s="778"/>
      <c r="I161" s="778"/>
    </row>
    <row r="162" ht="14.25" customHeight="1">
      <c r="A162" s="832">
        <v>45805.0</v>
      </c>
      <c r="B162" s="588" t="s">
        <v>604</v>
      </c>
      <c r="C162" s="575">
        <f>2+4+3+3</f>
        <v>12</v>
      </c>
      <c r="D162" s="588" t="s">
        <v>327</v>
      </c>
      <c r="E162" s="578">
        <v>176.0</v>
      </c>
      <c r="F162" s="814">
        <v>-635.17</v>
      </c>
      <c r="G162" s="775">
        <v>1.0</v>
      </c>
      <c r="H162" s="778"/>
      <c r="I162" s="778"/>
    </row>
    <row r="163" ht="14.25" customHeight="1">
      <c r="A163" s="188"/>
      <c r="B163" s="548">
        <v>52024.0</v>
      </c>
      <c r="C163" s="544">
        <v>7.0</v>
      </c>
      <c r="D163" s="548" t="s">
        <v>439</v>
      </c>
      <c r="E163" s="549">
        <v>310.0</v>
      </c>
      <c r="F163" s="777">
        <f t="shared" ref="F163:F166" si="22">F162+E162</f>
        <v>-459.17</v>
      </c>
      <c r="G163" s="278"/>
      <c r="H163" s="778"/>
      <c r="I163" s="778"/>
    </row>
    <row r="164" ht="14.25" customHeight="1">
      <c r="A164" s="188"/>
      <c r="B164" s="548">
        <v>52163.0</v>
      </c>
      <c r="C164" s="544">
        <v>3.0</v>
      </c>
      <c r="D164" s="548" t="s">
        <v>448</v>
      </c>
      <c r="E164" s="549">
        <v>77.0</v>
      </c>
      <c r="F164" s="777">
        <f t="shared" si="22"/>
        <v>-149.17</v>
      </c>
      <c r="G164" s="278"/>
      <c r="H164" s="778"/>
      <c r="I164" s="778"/>
    </row>
    <row r="165" ht="14.25" customHeight="1">
      <c r="A165" s="188"/>
      <c r="B165" s="548">
        <v>53171.0</v>
      </c>
      <c r="C165" s="544">
        <v>7.0</v>
      </c>
      <c r="D165" s="548" t="s">
        <v>605</v>
      </c>
      <c r="E165" s="549">
        <v>300.0</v>
      </c>
      <c r="F165" s="777">
        <f t="shared" si="22"/>
        <v>-72.17</v>
      </c>
      <c r="G165" s="278"/>
      <c r="H165" s="778"/>
      <c r="I165" s="778"/>
    </row>
    <row r="166" ht="14.25" customHeight="1">
      <c r="A166" s="188"/>
      <c r="B166" s="566"/>
      <c r="C166" s="564"/>
      <c r="D166" s="566"/>
      <c r="E166" s="567">
        <f>SUM(E162:E165)</f>
        <v>863</v>
      </c>
      <c r="F166" s="779">
        <f t="shared" si="22"/>
        <v>227.83</v>
      </c>
      <c r="G166" s="278"/>
      <c r="H166" s="778">
        <f>H151+E166</f>
        <v>9628</v>
      </c>
      <c r="I166" s="778"/>
    </row>
    <row r="167" ht="14.25" customHeight="1">
      <c r="A167" s="188"/>
      <c r="B167" s="566"/>
      <c r="C167" s="564"/>
      <c r="D167" s="566"/>
      <c r="E167" s="594"/>
      <c r="F167" s="777"/>
      <c r="G167" s="278"/>
      <c r="H167" s="778"/>
      <c r="I167" s="778"/>
    </row>
    <row r="168" ht="14.25" customHeight="1">
      <c r="A168" s="188"/>
      <c r="B168" s="548">
        <v>54132.0</v>
      </c>
      <c r="C168" s="544">
        <v>1.0</v>
      </c>
      <c r="D168" s="548" t="s">
        <v>439</v>
      </c>
      <c r="E168" s="549">
        <v>77.0</v>
      </c>
      <c r="F168" s="782">
        <v>-635.17</v>
      </c>
      <c r="G168" s="781">
        <v>2.0</v>
      </c>
      <c r="H168" s="778"/>
      <c r="I168" s="778"/>
    </row>
    <row r="169" ht="14.25" customHeight="1">
      <c r="A169" s="188"/>
      <c r="B169" s="548" t="s">
        <v>606</v>
      </c>
      <c r="C169" s="544">
        <v>4.0</v>
      </c>
      <c r="D169" s="548" t="s">
        <v>446</v>
      </c>
      <c r="E169" s="549">
        <v>154.0</v>
      </c>
      <c r="F169" s="777">
        <f t="shared" ref="F169:F173" si="23">F168+E168</f>
        <v>-558.17</v>
      </c>
      <c r="G169" s="278"/>
      <c r="H169" s="778"/>
      <c r="I169" s="778"/>
    </row>
    <row r="170" ht="14.25" customHeight="1">
      <c r="A170" s="188"/>
      <c r="B170" s="548" t="s">
        <v>607</v>
      </c>
      <c r="C170" s="544">
        <f>2+2+2+2</f>
        <v>8</v>
      </c>
      <c r="D170" s="548" t="s">
        <v>448</v>
      </c>
      <c r="E170" s="549">
        <f>77+77+77+77</f>
        <v>308</v>
      </c>
      <c r="F170" s="777">
        <f t="shared" si="23"/>
        <v>-404.17</v>
      </c>
      <c r="G170" s="278"/>
      <c r="H170" s="778"/>
      <c r="I170" s="778"/>
    </row>
    <row r="171" ht="14.25" customHeight="1">
      <c r="A171" s="188"/>
      <c r="B171" s="548">
        <v>54075.0</v>
      </c>
      <c r="C171" s="544">
        <v>7.0</v>
      </c>
      <c r="D171" s="548" t="s">
        <v>278</v>
      </c>
      <c r="E171" s="549">
        <v>362.0</v>
      </c>
      <c r="F171" s="777">
        <f t="shared" si="23"/>
        <v>-96.17</v>
      </c>
      <c r="G171" s="278"/>
      <c r="H171" s="778"/>
      <c r="I171" s="778"/>
    </row>
    <row r="172" ht="14.25" customHeight="1">
      <c r="A172" s="188"/>
      <c r="B172" s="548">
        <v>53432.0</v>
      </c>
      <c r="C172" s="544">
        <v>2.0</v>
      </c>
      <c r="D172" s="548" t="s">
        <v>439</v>
      </c>
      <c r="E172" s="549">
        <v>77.0</v>
      </c>
      <c r="F172" s="777">
        <f t="shared" si="23"/>
        <v>265.83</v>
      </c>
      <c r="G172" s="278"/>
      <c r="H172" s="778"/>
      <c r="I172" s="778"/>
    </row>
    <row r="173" ht="14.25" customHeight="1">
      <c r="A173" s="188"/>
      <c r="B173" s="548"/>
      <c r="C173" s="544"/>
      <c r="D173" s="548"/>
      <c r="E173" s="580">
        <f>SUM(E168:E172)</f>
        <v>978</v>
      </c>
      <c r="F173" s="779">
        <f t="shared" si="23"/>
        <v>342.83</v>
      </c>
      <c r="G173" s="278"/>
      <c r="H173" s="778"/>
      <c r="I173" s="778">
        <f>I159+E173</f>
        <v>8822</v>
      </c>
    </row>
    <row r="174" ht="14.25" customHeight="1">
      <c r="A174" s="188"/>
      <c r="B174" s="548"/>
      <c r="C174" s="564"/>
      <c r="D174" s="566"/>
      <c r="E174" s="567"/>
      <c r="F174" s="777"/>
      <c r="G174" s="278"/>
      <c r="H174" s="778"/>
      <c r="I174" s="778"/>
    </row>
    <row r="175" ht="14.25" customHeight="1">
      <c r="A175" s="205"/>
      <c r="B175" s="784"/>
      <c r="C175" s="785"/>
      <c r="D175" s="784"/>
      <c r="E175" s="786"/>
      <c r="F175" s="818"/>
      <c r="G175" s="281"/>
      <c r="H175" s="778"/>
      <c r="I175" s="778"/>
    </row>
    <row r="176" ht="14.25" customHeight="1">
      <c r="A176" s="832">
        <v>45806.0</v>
      </c>
      <c r="B176" s="548">
        <v>53816.0</v>
      </c>
      <c r="C176" s="575">
        <v>8.0</v>
      </c>
      <c r="D176" s="588" t="s">
        <v>450</v>
      </c>
      <c r="E176" s="578">
        <v>310.0</v>
      </c>
      <c r="F176" s="814">
        <v>-635.17</v>
      </c>
      <c r="G176" s="834">
        <v>1.0</v>
      </c>
      <c r="H176" s="778"/>
      <c r="I176" s="778"/>
    </row>
    <row r="177" ht="14.25" customHeight="1">
      <c r="A177" s="188"/>
      <c r="B177" s="835">
        <v>53911.0</v>
      </c>
      <c r="C177" s="835">
        <v>2.0</v>
      </c>
      <c r="D177" s="835" t="s">
        <v>608</v>
      </c>
      <c r="E177" s="836">
        <v>170.0</v>
      </c>
      <c r="F177" s="777">
        <f t="shared" ref="F177:F180" si="24">F176+E176</f>
        <v>-325.17</v>
      </c>
      <c r="G177" s="278"/>
      <c r="H177" s="778"/>
      <c r="I177" s="778"/>
    </row>
    <row r="178" ht="14.25" customHeight="1">
      <c r="A178" s="188"/>
      <c r="B178" s="548">
        <v>53912.0</v>
      </c>
      <c r="C178" s="544">
        <v>2.0</v>
      </c>
      <c r="D178" s="548" t="s">
        <v>450</v>
      </c>
      <c r="E178" s="549">
        <v>77.0</v>
      </c>
      <c r="F178" s="777">
        <f t="shared" si="24"/>
        <v>-155.17</v>
      </c>
      <c r="G178" s="278"/>
      <c r="H178" s="778"/>
      <c r="I178" s="778"/>
    </row>
    <row r="179" ht="14.25" customHeight="1">
      <c r="A179" s="188"/>
      <c r="B179" s="548">
        <v>53386.0</v>
      </c>
      <c r="C179" s="544">
        <v>2.0</v>
      </c>
      <c r="D179" s="548" t="s">
        <v>456</v>
      </c>
      <c r="E179" s="549">
        <v>63.0</v>
      </c>
      <c r="F179" s="777">
        <f t="shared" si="24"/>
        <v>-78.17</v>
      </c>
      <c r="G179" s="278"/>
      <c r="H179" s="778"/>
      <c r="I179" s="778"/>
    </row>
    <row r="180" ht="14.25" customHeight="1">
      <c r="A180" s="188"/>
      <c r="B180" s="566"/>
      <c r="C180" s="564"/>
      <c r="D180" s="566"/>
      <c r="E180" s="567">
        <f>SUM(E176:E179)</f>
        <v>620</v>
      </c>
      <c r="F180" s="789">
        <f t="shared" si="24"/>
        <v>-15.17</v>
      </c>
      <c r="G180" s="278"/>
      <c r="H180" s="778">
        <f>H166+E180</f>
        <v>10248</v>
      </c>
      <c r="I180" s="778"/>
    </row>
    <row r="181" ht="14.25" customHeight="1">
      <c r="A181" s="188"/>
      <c r="B181" s="566"/>
      <c r="C181" s="564"/>
      <c r="D181" s="566"/>
      <c r="E181" s="594"/>
      <c r="F181" s="837"/>
      <c r="G181" s="278"/>
      <c r="H181" s="778"/>
      <c r="I181" s="778"/>
    </row>
    <row r="182" ht="14.25" customHeight="1">
      <c r="A182" s="188"/>
      <c r="B182" s="566"/>
      <c r="C182" s="564"/>
      <c r="D182" s="566"/>
      <c r="E182" s="594"/>
      <c r="F182" s="777"/>
      <c r="G182" s="815"/>
      <c r="H182" s="778"/>
      <c r="I182" s="778"/>
    </row>
    <row r="183" ht="14.25" customHeight="1">
      <c r="A183" s="188"/>
      <c r="B183" s="548">
        <v>53695.0</v>
      </c>
      <c r="C183" s="544">
        <v>5.0</v>
      </c>
      <c r="D183" s="548" t="s">
        <v>446</v>
      </c>
      <c r="E183" s="549">
        <v>154.0</v>
      </c>
      <c r="F183" s="782">
        <v>-635.17</v>
      </c>
      <c r="G183" s="790">
        <v>2.0</v>
      </c>
      <c r="H183" s="778"/>
      <c r="I183" s="778"/>
    </row>
    <row r="184" ht="14.25" customHeight="1">
      <c r="A184" s="188"/>
      <c r="B184" s="548">
        <v>48442.0</v>
      </c>
      <c r="C184" s="544">
        <v>2.0</v>
      </c>
      <c r="D184" s="548" t="s">
        <v>439</v>
      </c>
      <c r="E184" s="549">
        <v>77.0</v>
      </c>
      <c r="F184" s="777">
        <f t="shared" ref="F184:F186" si="25">F183+E183</f>
        <v>-481.17</v>
      </c>
      <c r="G184" s="278"/>
      <c r="H184" s="778"/>
      <c r="I184" s="778"/>
    </row>
    <row r="185" ht="14.25" customHeight="1">
      <c r="A185" s="188"/>
      <c r="B185" s="548">
        <v>52077.0</v>
      </c>
      <c r="C185" s="544">
        <v>6.0</v>
      </c>
      <c r="D185" s="548" t="s">
        <v>475</v>
      </c>
      <c r="E185" s="549">
        <v>206.0</v>
      </c>
      <c r="F185" s="777">
        <f t="shared" si="25"/>
        <v>-404.17</v>
      </c>
      <c r="G185" s="278"/>
      <c r="H185" s="778"/>
      <c r="I185" s="778"/>
    </row>
    <row r="186" ht="14.25" customHeight="1">
      <c r="A186" s="188"/>
      <c r="B186" s="548"/>
      <c r="C186" s="544"/>
      <c r="D186" s="548"/>
      <c r="E186" s="580">
        <f>SUM(E183:E185)</f>
        <v>437</v>
      </c>
      <c r="F186" s="789">
        <f t="shared" si="25"/>
        <v>-198.17</v>
      </c>
      <c r="G186" s="278"/>
      <c r="H186" s="778"/>
      <c r="I186" s="778">
        <f>I173+E186</f>
        <v>9259</v>
      </c>
    </row>
    <row r="187" ht="14.25" customHeight="1">
      <c r="A187" s="188"/>
      <c r="B187" s="548"/>
      <c r="C187" s="564"/>
      <c r="D187" s="566"/>
      <c r="E187" s="567"/>
      <c r="F187" s="777"/>
      <c r="G187" s="278"/>
      <c r="H187" s="778"/>
      <c r="I187" s="778"/>
    </row>
    <row r="188" ht="14.25" customHeight="1">
      <c r="A188" s="205"/>
      <c r="B188" s="784"/>
      <c r="C188" s="785"/>
      <c r="D188" s="784"/>
      <c r="E188" s="786"/>
      <c r="F188" s="818"/>
      <c r="G188" s="281"/>
      <c r="H188" s="778"/>
      <c r="I188" s="778"/>
    </row>
    <row r="189" ht="14.25" customHeight="1">
      <c r="A189" s="832">
        <v>45807.0</v>
      </c>
      <c r="B189" s="588">
        <v>53555.0</v>
      </c>
      <c r="C189" s="575">
        <v>10.0</v>
      </c>
      <c r="D189" s="588" t="s">
        <v>439</v>
      </c>
      <c r="E189" s="578">
        <v>310.0</v>
      </c>
      <c r="F189" s="814">
        <v>-635.17</v>
      </c>
      <c r="G189" s="775">
        <v>1.0</v>
      </c>
      <c r="H189" s="778"/>
      <c r="I189" s="778"/>
    </row>
    <row r="190" ht="14.25" customHeight="1">
      <c r="A190" s="188"/>
      <c r="B190" s="548">
        <v>48139.0</v>
      </c>
      <c r="C190" s="544">
        <v>4.0</v>
      </c>
      <c r="D190" s="548" t="s">
        <v>438</v>
      </c>
      <c r="E190" s="549">
        <v>362.0</v>
      </c>
      <c r="F190" s="777">
        <f t="shared" ref="F190:F193" si="26">F189+E189</f>
        <v>-325.17</v>
      </c>
      <c r="G190" s="278"/>
      <c r="H190" s="778"/>
      <c r="I190" s="778"/>
    </row>
    <row r="191" ht="14.25" customHeight="1">
      <c r="A191" s="188"/>
      <c r="B191" s="548">
        <v>51617.0</v>
      </c>
      <c r="C191" s="544">
        <v>6.0</v>
      </c>
      <c r="D191" s="548" t="s">
        <v>475</v>
      </c>
      <c r="E191" s="549">
        <v>206.0</v>
      </c>
      <c r="F191" s="777">
        <f t="shared" si="26"/>
        <v>36.83</v>
      </c>
      <c r="G191" s="278"/>
      <c r="H191" s="778"/>
      <c r="I191" s="778"/>
    </row>
    <row r="192" ht="14.25" customHeight="1">
      <c r="A192" s="188"/>
      <c r="B192" s="149">
        <v>53045.0</v>
      </c>
      <c r="C192" s="544">
        <v>1.0</v>
      </c>
      <c r="D192" s="548" t="s">
        <v>439</v>
      </c>
      <c r="E192" s="549">
        <v>77.0</v>
      </c>
      <c r="F192" s="777">
        <f t="shared" si="26"/>
        <v>242.83</v>
      </c>
      <c r="G192" s="278"/>
      <c r="H192" s="778"/>
      <c r="I192" s="778"/>
    </row>
    <row r="193" ht="14.25" customHeight="1">
      <c r="A193" s="188"/>
      <c r="B193" s="566"/>
      <c r="C193" s="564"/>
      <c r="D193" s="566"/>
      <c r="E193" s="567">
        <f>SUM(E189:E192)</f>
        <v>955</v>
      </c>
      <c r="F193" s="779">
        <f t="shared" si="26"/>
        <v>319.83</v>
      </c>
      <c r="G193" s="278"/>
      <c r="H193" s="778">
        <f>H180+E193</f>
        <v>11203</v>
      </c>
      <c r="I193" s="778"/>
    </row>
    <row r="194" ht="14.25" customHeight="1">
      <c r="A194" s="188"/>
      <c r="B194" s="566"/>
      <c r="C194" s="564"/>
      <c r="D194" s="566"/>
      <c r="E194" s="594"/>
      <c r="F194" s="777"/>
      <c r="G194" s="278"/>
      <c r="H194" s="778"/>
      <c r="I194" s="778"/>
    </row>
    <row r="195" ht="14.25" customHeight="1">
      <c r="A195" s="188"/>
      <c r="B195" s="566"/>
      <c r="C195" s="564"/>
      <c r="D195" s="566"/>
      <c r="E195" s="594"/>
      <c r="F195" s="777"/>
      <c r="G195" s="278"/>
      <c r="H195" s="778"/>
      <c r="I195" s="778"/>
    </row>
    <row r="196" ht="14.25" customHeight="1">
      <c r="A196" s="188"/>
      <c r="B196" s="548">
        <v>53612.0</v>
      </c>
      <c r="C196" s="544">
        <v>10.0</v>
      </c>
      <c r="D196" s="548" t="s">
        <v>609</v>
      </c>
      <c r="E196" s="580">
        <v>1087.0</v>
      </c>
      <c r="F196" s="782">
        <v>-635.17</v>
      </c>
      <c r="G196" s="781">
        <v>2.0</v>
      </c>
      <c r="H196" s="778"/>
      <c r="I196" s="778"/>
    </row>
    <row r="197" ht="14.25" customHeight="1">
      <c r="A197" s="188"/>
      <c r="B197" s="548"/>
      <c r="C197" s="544"/>
      <c r="D197" s="548"/>
      <c r="E197" s="549"/>
      <c r="F197" s="779">
        <f>F196+E196</f>
        <v>451.83</v>
      </c>
      <c r="G197" s="278"/>
      <c r="H197" s="778"/>
      <c r="I197" s="778">
        <f>I186+E196</f>
        <v>10346</v>
      </c>
    </row>
    <row r="198" ht="14.25" customHeight="1">
      <c r="A198" s="188"/>
      <c r="B198" s="548"/>
      <c r="C198" s="544"/>
      <c r="D198" s="548"/>
      <c r="E198" s="549"/>
      <c r="F198" s="777"/>
      <c r="G198" s="278"/>
      <c r="H198" s="778"/>
      <c r="I198" s="778"/>
    </row>
    <row r="199" ht="14.25" customHeight="1">
      <c r="A199" s="188"/>
      <c r="B199" s="548"/>
      <c r="C199" s="544"/>
      <c r="D199" s="548"/>
      <c r="E199" s="549"/>
      <c r="F199" s="777"/>
      <c r="G199" s="278"/>
      <c r="H199" s="778"/>
      <c r="I199" s="778"/>
    </row>
    <row r="200" ht="14.25" customHeight="1">
      <c r="A200" s="188"/>
      <c r="B200" s="548"/>
      <c r="C200" s="544"/>
      <c r="D200" s="548"/>
      <c r="E200" s="549"/>
      <c r="F200" s="837"/>
      <c r="G200" s="278"/>
      <c r="H200" s="778"/>
      <c r="I200" s="778"/>
    </row>
    <row r="201" ht="14.25" customHeight="1">
      <c r="A201" s="188"/>
      <c r="B201" s="548"/>
      <c r="C201" s="564"/>
      <c r="D201" s="566"/>
      <c r="E201" s="567"/>
      <c r="F201" s="783"/>
      <c r="G201" s="278"/>
      <c r="H201" s="778"/>
      <c r="I201" s="778"/>
    </row>
    <row r="202" ht="14.25" customHeight="1">
      <c r="A202" s="205"/>
      <c r="B202" s="784"/>
      <c r="C202" s="785"/>
      <c r="D202" s="784"/>
      <c r="E202" s="786"/>
      <c r="F202" s="818"/>
      <c r="G202" s="281"/>
      <c r="H202" s="778"/>
      <c r="I202" s="778"/>
    </row>
    <row r="203" ht="14.25" customHeight="1">
      <c r="A203" s="832">
        <v>45808.0</v>
      </c>
      <c r="B203" s="548">
        <v>53612.0</v>
      </c>
      <c r="C203" s="544">
        <v>10.0</v>
      </c>
      <c r="D203" s="548" t="s">
        <v>610</v>
      </c>
      <c r="E203" s="580">
        <v>1087.0</v>
      </c>
      <c r="F203" s="838">
        <v>0.0</v>
      </c>
      <c r="G203" s="775">
        <v>1.0</v>
      </c>
      <c r="H203" s="778"/>
      <c r="I203" s="778"/>
    </row>
    <row r="204" ht="14.25" customHeight="1">
      <c r="A204" s="188"/>
      <c r="B204" s="548"/>
      <c r="C204" s="544"/>
      <c r="D204" s="646" t="s">
        <v>611</v>
      </c>
      <c r="E204" s="726"/>
      <c r="F204" s="777">
        <f t="shared" ref="F204:F207" si="27">F203+E203</f>
        <v>1087</v>
      </c>
      <c r="G204" s="278"/>
      <c r="H204" s="778"/>
      <c r="I204" s="778"/>
    </row>
    <row r="205" ht="14.25" customHeight="1">
      <c r="A205" s="188"/>
      <c r="B205" s="548"/>
      <c r="C205" s="544"/>
      <c r="D205" s="548"/>
      <c r="E205" s="549"/>
      <c r="F205" s="777">
        <f t="shared" si="27"/>
        <v>1087</v>
      </c>
      <c r="G205" s="278"/>
      <c r="H205" s="778"/>
      <c r="I205" s="778"/>
    </row>
    <row r="206" ht="14.25" customHeight="1">
      <c r="A206" s="188"/>
      <c r="B206" s="548"/>
      <c r="C206" s="544"/>
      <c r="D206" s="548"/>
      <c r="E206" s="549"/>
      <c r="F206" s="777">
        <f t="shared" si="27"/>
        <v>1087</v>
      </c>
      <c r="G206" s="278"/>
      <c r="H206" s="778"/>
      <c r="I206" s="778"/>
    </row>
    <row r="207" ht="14.25" customHeight="1">
      <c r="A207" s="188"/>
      <c r="B207" s="566"/>
      <c r="C207" s="564"/>
      <c r="D207" s="566"/>
      <c r="E207" s="567">
        <f>SUM(E203:E206)</f>
        <v>1087</v>
      </c>
      <c r="F207" s="779">
        <f t="shared" si="27"/>
        <v>1087</v>
      </c>
      <c r="G207" s="278"/>
      <c r="H207" s="839">
        <f>H193+E207</f>
        <v>12290</v>
      </c>
      <c r="I207" s="778"/>
    </row>
    <row r="208" ht="14.25" customHeight="1">
      <c r="A208" s="188"/>
      <c r="B208" s="566"/>
      <c r="C208" s="564"/>
      <c r="D208" s="566"/>
      <c r="E208" s="594"/>
      <c r="F208" s="777"/>
      <c r="G208" s="278"/>
      <c r="H208" s="778"/>
      <c r="I208" s="778"/>
    </row>
    <row r="209" ht="14.25" customHeight="1">
      <c r="A209" s="188"/>
      <c r="B209" s="651"/>
      <c r="C209" s="648"/>
      <c r="D209" s="651"/>
      <c r="E209" s="617"/>
      <c r="F209" s="777"/>
      <c r="G209" s="278"/>
      <c r="H209" s="778"/>
      <c r="I209" s="778"/>
    </row>
    <row r="210" ht="14.25" customHeight="1">
      <c r="A210" s="188"/>
      <c r="B210" s="28">
        <v>53737.0</v>
      </c>
      <c r="C210" s="544">
        <v>4.0</v>
      </c>
      <c r="D210" s="548" t="s">
        <v>438</v>
      </c>
      <c r="E210" s="549">
        <v>362.0</v>
      </c>
      <c r="F210" s="840">
        <v>0.0</v>
      </c>
      <c r="G210" s="781">
        <v>2.0</v>
      </c>
      <c r="H210" s="778"/>
      <c r="I210" s="778"/>
    </row>
    <row r="211" ht="14.25" customHeight="1">
      <c r="A211" s="188"/>
      <c r="B211" s="28">
        <v>51774.0</v>
      </c>
      <c r="C211" s="544">
        <v>9.0</v>
      </c>
      <c r="D211" s="548" t="s">
        <v>439</v>
      </c>
      <c r="E211" s="549">
        <v>310.0</v>
      </c>
      <c r="F211" s="841">
        <f t="shared" ref="F211:F214" si="28">F210+E210</f>
        <v>362</v>
      </c>
      <c r="G211" s="278"/>
      <c r="H211" s="778"/>
      <c r="I211" s="778"/>
    </row>
    <row r="212" ht="14.25" customHeight="1">
      <c r="A212" s="188"/>
      <c r="B212" s="28">
        <v>54007.0</v>
      </c>
      <c r="C212" s="544">
        <v>8.0</v>
      </c>
      <c r="D212" s="548" t="s">
        <v>459</v>
      </c>
      <c r="E212" s="549">
        <v>310.0</v>
      </c>
      <c r="F212" s="841">
        <f t="shared" si="28"/>
        <v>672</v>
      </c>
      <c r="G212" s="278"/>
      <c r="H212" s="778"/>
      <c r="I212" s="778"/>
    </row>
    <row r="213" ht="14.25" customHeight="1">
      <c r="A213" s="188"/>
      <c r="B213" s="28">
        <v>50942.0</v>
      </c>
      <c r="C213" s="544">
        <v>1.0</v>
      </c>
      <c r="D213" s="548" t="s">
        <v>448</v>
      </c>
      <c r="E213" s="549">
        <v>77.0</v>
      </c>
      <c r="F213" s="841">
        <f t="shared" si="28"/>
        <v>982</v>
      </c>
      <c r="G213" s="278"/>
      <c r="H213" s="778"/>
      <c r="I213" s="778"/>
    </row>
    <row r="214" ht="14.25" customHeight="1">
      <c r="A214" s="188"/>
      <c r="B214" s="548"/>
      <c r="C214" s="544"/>
      <c r="D214" s="548"/>
      <c r="E214" s="580">
        <f>SUM(E210:E213)</f>
        <v>1059</v>
      </c>
      <c r="F214" s="842">
        <f t="shared" si="28"/>
        <v>1059</v>
      </c>
      <c r="G214" s="278"/>
      <c r="H214" s="778"/>
      <c r="I214" s="839">
        <f>I197+E214</f>
        <v>11405</v>
      </c>
    </row>
    <row r="215" ht="14.25" customHeight="1">
      <c r="A215" s="188"/>
      <c r="B215" s="592"/>
      <c r="C215" s="590"/>
      <c r="D215" s="592"/>
      <c r="E215" s="593"/>
      <c r="F215" s="777"/>
      <c r="G215" s="278"/>
      <c r="H215" s="778"/>
      <c r="I215" s="778"/>
    </row>
    <row r="216" ht="14.25" customHeight="1">
      <c r="A216" s="205"/>
      <c r="B216" s="784"/>
      <c r="C216" s="785"/>
      <c r="D216" s="784"/>
      <c r="E216" s="786"/>
      <c r="F216" s="818"/>
      <c r="G216" s="281"/>
      <c r="H216" s="843"/>
      <c r="I216" s="843"/>
    </row>
    <row r="217" ht="14.25" customHeight="1">
      <c r="A217" s="844"/>
      <c r="B217" s="149"/>
      <c r="C217" s="539"/>
      <c r="D217" s="149"/>
      <c r="E217" s="542"/>
      <c r="F217" s="542"/>
      <c r="H217" s="765"/>
      <c r="I217" s="765"/>
    </row>
    <row r="218" ht="14.25" customHeight="1">
      <c r="A218" s="844"/>
      <c r="B218" s="149"/>
      <c r="C218" s="539"/>
      <c r="D218" s="149"/>
      <c r="E218" s="542"/>
      <c r="F218" s="542"/>
      <c r="H218" s="765"/>
      <c r="I218" s="765"/>
    </row>
    <row r="219" ht="14.25" customHeight="1">
      <c r="A219" s="844"/>
      <c r="B219" s="149"/>
      <c r="C219" s="845"/>
      <c r="D219" s="846"/>
    </row>
    <row r="220" ht="14.25" customHeight="1">
      <c r="A220" s="844"/>
      <c r="B220" s="149"/>
      <c r="C220" s="539"/>
      <c r="D220" s="149"/>
      <c r="E220" s="847" t="s">
        <v>612</v>
      </c>
      <c r="F220" s="747"/>
      <c r="G220" s="748"/>
      <c r="H220" s="848">
        <f>H207</f>
        <v>12290</v>
      </c>
      <c r="I220" s="849">
        <f>I214</f>
        <v>11405</v>
      </c>
    </row>
    <row r="221" ht="14.25" customHeight="1">
      <c r="A221" s="844"/>
      <c r="B221" s="149"/>
      <c r="C221" s="539"/>
      <c r="D221" s="149"/>
      <c r="E221" s="850" t="s">
        <v>613</v>
      </c>
      <c r="F221" s="747"/>
      <c r="G221" s="748"/>
      <c r="H221" s="851">
        <v>9527.5</v>
      </c>
      <c r="I221" s="852">
        <v>9527.5</v>
      </c>
    </row>
    <row r="222" ht="14.25" customHeight="1">
      <c r="A222" s="844"/>
      <c r="B222" s="149"/>
      <c r="C222" s="539"/>
      <c r="D222" s="149"/>
      <c r="E222" s="853" t="s">
        <v>614</v>
      </c>
      <c r="F222" s="747"/>
      <c r="G222" s="748"/>
      <c r="H222" s="851">
        <v>75.0</v>
      </c>
      <c r="I222" s="852">
        <v>0.0</v>
      </c>
    </row>
    <row r="223" ht="14.25" customHeight="1">
      <c r="A223" s="844"/>
      <c r="B223" s="149"/>
      <c r="C223" s="539"/>
      <c r="D223" s="149"/>
      <c r="E223" s="854" t="s">
        <v>615</v>
      </c>
      <c r="F223" s="747"/>
      <c r="G223" s="748"/>
      <c r="H223" s="855">
        <f t="shared" ref="H223:I223" si="29">H220-H221-H222</f>
        <v>2687.5</v>
      </c>
      <c r="I223" s="855">
        <f t="shared" si="29"/>
        <v>1877.5</v>
      </c>
    </row>
    <row r="224" ht="14.25" customHeight="1">
      <c r="A224" s="844"/>
      <c r="B224" s="149"/>
      <c r="C224" s="539"/>
      <c r="D224" s="149"/>
      <c r="E224" s="542"/>
      <c r="F224" s="542"/>
      <c r="H224" s="765"/>
      <c r="I224" s="765"/>
    </row>
    <row r="225" ht="14.25" customHeight="1">
      <c r="A225" s="844"/>
      <c r="B225" s="149"/>
      <c r="C225" s="539"/>
      <c r="D225" s="149"/>
      <c r="E225" s="542"/>
      <c r="F225" s="542"/>
      <c r="H225" s="765"/>
      <c r="I225" s="765"/>
    </row>
    <row r="226" ht="14.25" customHeight="1">
      <c r="A226" s="844"/>
      <c r="B226" s="149"/>
      <c r="C226" s="539"/>
      <c r="D226" s="149"/>
      <c r="E226" s="542"/>
      <c r="F226" s="542"/>
      <c r="H226" s="765"/>
      <c r="I226" s="765"/>
    </row>
    <row r="227" ht="14.25" customHeight="1">
      <c r="A227" s="844"/>
      <c r="B227" s="149"/>
      <c r="C227" s="539"/>
      <c r="D227" s="149"/>
      <c r="E227" s="542"/>
      <c r="F227" s="542"/>
      <c r="H227" s="765"/>
      <c r="I227" s="765"/>
    </row>
    <row r="228" ht="14.25" customHeight="1">
      <c r="A228" s="844"/>
      <c r="B228" s="149"/>
      <c r="C228" s="539"/>
      <c r="D228" s="149"/>
      <c r="E228" s="542"/>
      <c r="F228" s="542"/>
      <c r="H228" s="765"/>
      <c r="I228" s="765"/>
    </row>
    <row r="229" ht="14.25" customHeight="1">
      <c r="A229" s="844"/>
      <c r="B229" s="149"/>
      <c r="C229" s="539"/>
      <c r="D229" s="149"/>
      <c r="E229" s="542"/>
      <c r="F229" s="542"/>
      <c r="H229" s="765"/>
      <c r="I229" s="765"/>
    </row>
    <row r="230" ht="14.25" customHeight="1">
      <c r="A230" s="844"/>
      <c r="B230" s="149"/>
      <c r="C230" s="539"/>
      <c r="D230" s="149"/>
      <c r="E230" s="542"/>
      <c r="F230" s="542"/>
      <c r="H230" s="765"/>
      <c r="I230" s="765"/>
    </row>
    <row r="231" ht="14.25" customHeight="1">
      <c r="A231" s="844"/>
      <c r="B231" s="149"/>
      <c r="C231" s="539"/>
      <c r="D231" s="149"/>
      <c r="E231" s="542"/>
      <c r="F231" s="542"/>
      <c r="H231" s="765"/>
      <c r="I231" s="765"/>
    </row>
    <row r="232" ht="14.25" customHeight="1">
      <c r="A232" s="844"/>
      <c r="B232" s="149"/>
      <c r="C232" s="539"/>
      <c r="D232" s="149"/>
      <c r="E232" s="542"/>
      <c r="F232" s="542"/>
      <c r="H232" s="765"/>
      <c r="I232" s="765"/>
    </row>
    <row r="233" ht="14.25" customHeight="1">
      <c r="A233" s="844"/>
      <c r="B233" s="149"/>
      <c r="C233" s="539"/>
      <c r="D233" s="149"/>
      <c r="E233" s="542"/>
      <c r="F233" s="542"/>
      <c r="H233" s="765"/>
      <c r="I233" s="765"/>
    </row>
    <row r="234" ht="14.25" customHeight="1">
      <c r="A234" s="844"/>
      <c r="B234" s="149"/>
      <c r="C234" s="539"/>
      <c r="D234" s="149"/>
      <c r="E234" s="542"/>
      <c r="F234" s="542"/>
      <c r="H234" s="765"/>
      <c r="I234" s="765"/>
    </row>
    <row r="235" ht="14.25" customHeight="1">
      <c r="A235" s="844"/>
      <c r="B235" s="149"/>
      <c r="C235" s="539"/>
      <c r="D235" s="149"/>
      <c r="E235" s="542"/>
      <c r="F235" s="542"/>
      <c r="H235" s="765"/>
      <c r="I235" s="765"/>
    </row>
    <row r="236" ht="14.25" customHeight="1">
      <c r="A236" s="844"/>
      <c r="B236" s="149"/>
      <c r="C236" s="539"/>
      <c r="D236" s="149"/>
      <c r="E236" s="542"/>
      <c r="F236" s="542"/>
      <c r="H236" s="765"/>
      <c r="I236" s="765"/>
    </row>
    <row r="237" ht="14.25" customHeight="1">
      <c r="A237" s="844"/>
      <c r="B237" s="149"/>
      <c r="C237" s="539"/>
      <c r="D237" s="149"/>
      <c r="E237" s="542"/>
      <c r="F237" s="542"/>
      <c r="H237" s="765"/>
      <c r="I237" s="765"/>
    </row>
    <row r="238" ht="14.25" customHeight="1">
      <c r="A238" s="844"/>
      <c r="B238" s="149"/>
      <c r="C238" s="539"/>
      <c r="D238" s="149"/>
      <c r="E238" s="542"/>
      <c r="F238" s="542"/>
      <c r="H238" s="765"/>
      <c r="I238" s="765"/>
    </row>
    <row r="239" ht="14.25" customHeight="1">
      <c r="A239" s="844"/>
      <c r="B239" s="149"/>
      <c r="C239" s="539"/>
      <c r="D239" s="149"/>
      <c r="E239" s="542"/>
      <c r="F239" s="542"/>
      <c r="H239" s="765"/>
      <c r="I239" s="765"/>
    </row>
    <row r="240" ht="14.25" customHeight="1">
      <c r="A240" s="844"/>
      <c r="B240" s="149"/>
      <c r="C240" s="539"/>
      <c r="D240" s="149"/>
      <c r="E240" s="542"/>
      <c r="F240" s="542"/>
      <c r="H240" s="765"/>
      <c r="I240" s="765"/>
    </row>
    <row r="241" ht="14.25" customHeight="1">
      <c r="A241" s="844"/>
      <c r="B241" s="149"/>
      <c r="C241" s="539"/>
      <c r="D241" s="149"/>
      <c r="E241" s="542"/>
      <c r="F241" s="542"/>
      <c r="H241" s="765"/>
      <c r="I241" s="765"/>
    </row>
    <row r="242" ht="14.25" customHeight="1">
      <c r="A242" s="844"/>
      <c r="B242" s="149"/>
      <c r="C242" s="539"/>
      <c r="D242" s="149"/>
      <c r="E242" s="542"/>
      <c r="F242" s="542"/>
      <c r="H242" s="765"/>
      <c r="I242" s="765"/>
    </row>
    <row r="243" ht="14.25" customHeight="1">
      <c r="A243" s="844"/>
      <c r="B243" s="149"/>
      <c r="C243" s="539"/>
      <c r="D243" s="149"/>
      <c r="E243" s="542"/>
      <c r="F243" s="542"/>
      <c r="H243" s="765"/>
      <c r="I243" s="765"/>
    </row>
    <row r="244" ht="14.25" customHeight="1">
      <c r="A244" s="844"/>
      <c r="B244" s="149"/>
      <c r="C244" s="539"/>
      <c r="D244" s="149"/>
      <c r="E244" s="542"/>
      <c r="F244" s="542"/>
      <c r="H244" s="765"/>
      <c r="I244" s="765"/>
    </row>
    <row r="245" ht="14.25" customHeight="1">
      <c r="A245" s="844"/>
      <c r="B245" s="149"/>
      <c r="C245" s="539"/>
      <c r="D245" s="149"/>
      <c r="E245" s="542"/>
      <c r="F245" s="542"/>
      <c r="H245" s="765"/>
      <c r="I245" s="765"/>
    </row>
    <row r="246" ht="14.25" customHeight="1">
      <c r="A246" s="844"/>
      <c r="B246" s="149"/>
      <c r="C246" s="539"/>
      <c r="D246" s="149"/>
      <c r="E246" s="542"/>
      <c r="F246" s="542"/>
      <c r="H246" s="765"/>
      <c r="I246" s="765"/>
    </row>
    <row r="247" ht="14.25" customHeight="1">
      <c r="A247" s="844"/>
      <c r="B247" s="149"/>
      <c r="C247" s="539"/>
      <c r="D247" s="149"/>
      <c r="E247" s="542"/>
      <c r="F247" s="542"/>
      <c r="H247" s="765"/>
      <c r="I247" s="765"/>
    </row>
    <row r="248" ht="14.25" customHeight="1">
      <c r="A248" s="844"/>
      <c r="B248" s="149"/>
      <c r="C248" s="539"/>
      <c r="D248" s="149"/>
      <c r="E248" s="542"/>
      <c r="F248" s="542"/>
      <c r="H248" s="765"/>
      <c r="I248" s="765"/>
    </row>
    <row r="249" ht="14.25" customHeight="1">
      <c r="A249" s="844"/>
      <c r="B249" s="149"/>
      <c r="C249" s="539"/>
      <c r="D249" s="149"/>
      <c r="E249" s="542"/>
      <c r="F249" s="542"/>
      <c r="H249" s="765"/>
      <c r="I249" s="765"/>
    </row>
    <row r="250" ht="14.25" customHeight="1">
      <c r="A250" s="844"/>
      <c r="B250" s="149"/>
      <c r="C250" s="539"/>
      <c r="D250" s="149"/>
      <c r="E250" s="542"/>
      <c r="F250" s="542"/>
      <c r="H250" s="765"/>
      <c r="I250" s="765"/>
    </row>
    <row r="251" ht="14.25" customHeight="1">
      <c r="A251" s="844"/>
      <c r="B251" s="149"/>
      <c r="C251" s="539"/>
      <c r="D251" s="149"/>
      <c r="E251" s="542"/>
      <c r="F251" s="542"/>
      <c r="H251" s="765"/>
      <c r="I251" s="765"/>
    </row>
    <row r="252" ht="14.25" customHeight="1">
      <c r="A252" s="844"/>
      <c r="B252" s="149"/>
      <c r="C252" s="539"/>
      <c r="D252" s="149"/>
      <c r="E252" s="542"/>
      <c r="F252" s="542"/>
      <c r="H252" s="765"/>
      <c r="I252" s="765"/>
    </row>
    <row r="253" ht="14.25" customHeight="1">
      <c r="A253" s="844"/>
      <c r="B253" s="149"/>
      <c r="C253" s="539"/>
      <c r="D253" s="149"/>
      <c r="E253" s="542"/>
      <c r="F253" s="542"/>
      <c r="H253" s="765"/>
      <c r="I253" s="765"/>
    </row>
    <row r="254" ht="14.25" customHeight="1">
      <c r="A254" s="844"/>
      <c r="B254" s="149"/>
      <c r="C254" s="539"/>
      <c r="D254" s="149"/>
      <c r="E254" s="542"/>
      <c r="F254" s="542"/>
      <c r="H254" s="765"/>
      <c r="I254" s="765"/>
    </row>
    <row r="255" ht="14.25" customHeight="1">
      <c r="A255" s="844"/>
      <c r="B255" s="149"/>
      <c r="C255" s="539"/>
      <c r="D255" s="149"/>
      <c r="E255" s="542"/>
      <c r="F255" s="542"/>
      <c r="H255" s="765"/>
      <c r="I255" s="765"/>
    </row>
    <row r="256" ht="14.25" customHeight="1">
      <c r="A256" s="844"/>
      <c r="B256" s="149"/>
      <c r="C256" s="539"/>
      <c r="D256" s="149"/>
      <c r="E256" s="542"/>
      <c r="F256" s="542"/>
      <c r="H256" s="765"/>
      <c r="I256" s="765"/>
    </row>
    <row r="257" ht="14.25" customHeight="1">
      <c r="A257" s="844"/>
      <c r="B257" s="149"/>
      <c r="C257" s="539"/>
      <c r="D257" s="149"/>
      <c r="E257" s="542"/>
      <c r="F257" s="542"/>
      <c r="H257" s="765"/>
      <c r="I257" s="765"/>
    </row>
    <row r="258" ht="14.25" customHeight="1">
      <c r="A258" s="844"/>
      <c r="B258" s="149"/>
      <c r="C258" s="539"/>
      <c r="D258" s="149"/>
      <c r="E258" s="542"/>
      <c r="F258" s="542"/>
      <c r="H258" s="765"/>
      <c r="I258" s="765"/>
    </row>
    <row r="259" ht="14.25" customHeight="1">
      <c r="A259" s="844"/>
      <c r="B259" s="149"/>
      <c r="C259" s="539"/>
      <c r="D259" s="149"/>
      <c r="E259" s="542"/>
      <c r="F259" s="542"/>
      <c r="H259" s="765"/>
      <c r="I259" s="765"/>
    </row>
    <row r="260" ht="14.25" customHeight="1">
      <c r="A260" s="844"/>
      <c r="B260" s="149"/>
      <c r="C260" s="539"/>
      <c r="D260" s="149"/>
      <c r="E260" s="542"/>
      <c r="F260" s="542"/>
      <c r="H260" s="765"/>
      <c r="I260" s="765"/>
    </row>
    <row r="261" ht="14.25" customHeight="1">
      <c r="A261" s="844"/>
      <c r="B261" s="149"/>
      <c r="C261" s="539"/>
      <c r="D261" s="149"/>
      <c r="E261" s="542"/>
      <c r="F261" s="542"/>
      <c r="H261" s="765"/>
      <c r="I261" s="765"/>
    </row>
    <row r="262" ht="14.25" customHeight="1">
      <c r="A262" s="844"/>
      <c r="B262" s="149"/>
      <c r="C262" s="539"/>
      <c r="D262" s="149"/>
      <c r="E262" s="542"/>
      <c r="F262" s="542"/>
      <c r="H262" s="765"/>
      <c r="I262" s="765"/>
    </row>
    <row r="263" ht="14.25" customHeight="1">
      <c r="A263" s="844"/>
      <c r="B263" s="149"/>
      <c r="C263" s="539"/>
      <c r="D263" s="149"/>
      <c r="E263" s="542"/>
      <c r="F263" s="542"/>
      <c r="H263" s="765"/>
      <c r="I263" s="765"/>
    </row>
    <row r="264" ht="14.25" customHeight="1">
      <c r="A264" s="844"/>
      <c r="B264" s="149"/>
      <c r="C264" s="539"/>
      <c r="D264" s="149"/>
      <c r="E264" s="542"/>
      <c r="F264" s="542"/>
      <c r="H264" s="765"/>
      <c r="I264" s="765"/>
    </row>
    <row r="265" ht="14.25" customHeight="1">
      <c r="A265" s="844"/>
      <c r="B265" s="149"/>
      <c r="C265" s="539"/>
      <c r="D265" s="149"/>
      <c r="E265" s="542"/>
      <c r="F265" s="542"/>
      <c r="H265" s="765"/>
      <c r="I265" s="765"/>
    </row>
    <row r="266" ht="14.25" customHeight="1">
      <c r="A266" s="844"/>
      <c r="B266" s="149"/>
      <c r="C266" s="539"/>
      <c r="D266" s="149"/>
      <c r="E266" s="542"/>
      <c r="F266" s="542"/>
      <c r="H266" s="765"/>
      <c r="I266" s="765"/>
    </row>
    <row r="267" ht="14.25" customHeight="1">
      <c r="A267" s="844"/>
      <c r="B267" s="149"/>
      <c r="C267" s="539"/>
      <c r="D267" s="149"/>
      <c r="E267" s="542"/>
      <c r="F267" s="542"/>
      <c r="H267" s="765"/>
      <c r="I267" s="765"/>
    </row>
    <row r="268" ht="14.25" customHeight="1">
      <c r="A268" s="844"/>
      <c r="B268" s="149"/>
      <c r="C268" s="539"/>
      <c r="D268" s="149"/>
      <c r="E268" s="542"/>
      <c r="F268" s="542"/>
      <c r="H268" s="765"/>
      <c r="I268" s="765"/>
    </row>
    <row r="269" ht="14.25" customHeight="1">
      <c r="A269" s="844"/>
      <c r="B269" s="149"/>
      <c r="C269" s="539"/>
      <c r="D269" s="149"/>
      <c r="E269" s="542"/>
      <c r="F269" s="542"/>
      <c r="H269" s="765"/>
      <c r="I269" s="765"/>
    </row>
    <row r="270" ht="14.25" customHeight="1">
      <c r="A270" s="844"/>
      <c r="B270" s="149"/>
      <c r="C270" s="539"/>
      <c r="D270" s="149"/>
      <c r="E270" s="542"/>
      <c r="F270" s="542"/>
      <c r="H270" s="765"/>
      <c r="I270" s="765"/>
    </row>
    <row r="271" ht="14.25" customHeight="1">
      <c r="A271" s="844"/>
      <c r="B271" s="149"/>
      <c r="C271" s="539"/>
      <c r="D271" s="149"/>
      <c r="E271" s="542"/>
      <c r="F271" s="542"/>
      <c r="H271" s="765"/>
      <c r="I271" s="765"/>
    </row>
    <row r="272" ht="14.25" customHeight="1">
      <c r="A272" s="844"/>
      <c r="B272" s="149"/>
      <c r="C272" s="539"/>
      <c r="D272" s="149"/>
      <c r="E272" s="542"/>
      <c r="F272" s="542"/>
      <c r="H272" s="765"/>
      <c r="I272" s="765"/>
    </row>
    <row r="273" ht="14.25" customHeight="1">
      <c r="A273" s="844"/>
      <c r="B273" s="149"/>
      <c r="C273" s="539"/>
      <c r="D273" s="149"/>
      <c r="E273" s="542"/>
      <c r="F273" s="542"/>
      <c r="H273" s="765"/>
      <c r="I273" s="765"/>
    </row>
    <row r="274" ht="14.25" customHeight="1">
      <c r="A274" s="844"/>
      <c r="B274" s="149"/>
      <c r="C274" s="539"/>
      <c r="D274" s="149"/>
      <c r="E274" s="542"/>
      <c r="F274" s="542"/>
      <c r="H274" s="765"/>
      <c r="I274" s="765"/>
    </row>
    <row r="275" ht="14.25" customHeight="1">
      <c r="A275" s="844"/>
      <c r="B275" s="149"/>
      <c r="C275" s="539"/>
      <c r="D275" s="149"/>
      <c r="E275" s="542"/>
      <c r="F275" s="542"/>
      <c r="H275" s="765"/>
      <c r="I275" s="765"/>
    </row>
    <row r="276" ht="14.25" customHeight="1">
      <c r="A276" s="844"/>
      <c r="B276" s="149"/>
      <c r="C276" s="539"/>
      <c r="D276" s="149"/>
      <c r="E276" s="542"/>
      <c r="F276" s="542"/>
      <c r="H276" s="765"/>
      <c r="I276" s="765"/>
    </row>
    <row r="277" ht="14.25" customHeight="1">
      <c r="A277" s="844"/>
      <c r="B277" s="149"/>
      <c r="C277" s="539"/>
      <c r="D277" s="149"/>
      <c r="E277" s="542"/>
      <c r="F277" s="542"/>
      <c r="H277" s="765"/>
      <c r="I277" s="765"/>
    </row>
    <row r="278" ht="14.25" customHeight="1">
      <c r="A278" s="844"/>
      <c r="B278" s="149"/>
      <c r="C278" s="539"/>
      <c r="D278" s="149"/>
      <c r="E278" s="542"/>
      <c r="F278" s="542"/>
      <c r="H278" s="765"/>
      <c r="I278" s="765"/>
    </row>
    <row r="279" ht="14.25" customHeight="1">
      <c r="A279" s="844"/>
      <c r="B279" s="149"/>
      <c r="C279" s="539"/>
      <c r="D279" s="149"/>
      <c r="E279" s="542"/>
      <c r="F279" s="542"/>
      <c r="H279" s="765"/>
      <c r="I279" s="765"/>
    </row>
    <row r="280" ht="14.25" customHeight="1">
      <c r="A280" s="844"/>
      <c r="B280" s="149"/>
      <c r="C280" s="539"/>
      <c r="D280" s="149"/>
      <c r="E280" s="542"/>
      <c r="F280" s="542"/>
      <c r="H280" s="765"/>
      <c r="I280" s="765"/>
    </row>
    <row r="281" ht="14.25" customHeight="1">
      <c r="A281" s="844"/>
      <c r="B281" s="149"/>
      <c r="C281" s="539"/>
      <c r="D281" s="149"/>
      <c r="E281" s="542"/>
      <c r="F281" s="542"/>
      <c r="H281" s="765"/>
      <c r="I281" s="765"/>
    </row>
    <row r="282" ht="14.25" customHeight="1">
      <c r="A282" s="844"/>
      <c r="B282" s="149"/>
      <c r="C282" s="539"/>
      <c r="D282" s="149"/>
      <c r="E282" s="542"/>
      <c r="F282" s="542"/>
      <c r="H282" s="765"/>
      <c r="I282" s="765"/>
    </row>
    <row r="283" ht="14.25" customHeight="1">
      <c r="A283" s="844"/>
      <c r="B283" s="149"/>
      <c r="C283" s="539"/>
      <c r="D283" s="149"/>
      <c r="E283" s="542"/>
      <c r="F283" s="542"/>
      <c r="H283" s="765"/>
      <c r="I283" s="765"/>
    </row>
    <row r="284" ht="14.25" customHeight="1">
      <c r="A284" s="844"/>
      <c r="B284" s="149"/>
      <c r="C284" s="539"/>
      <c r="D284" s="149"/>
      <c r="E284" s="542"/>
      <c r="F284" s="542"/>
      <c r="H284" s="765"/>
      <c r="I284" s="765"/>
    </row>
    <row r="285" ht="14.25" customHeight="1">
      <c r="A285" s="844"/>
      <c r="B285" s="149"/>
      <c r="C285" s="539"/>
      <c r="D285" s="149"/>
      <c r="E285" s="542"/>
      <c r="F285" s="542"/>
      <c r="H285" s="765"/>
      <c r="I285" s="765"/>
    </row>
    <row r="286" ht="14.25" customHeight="1">
      <c r="A286" s="844"/>
      <c r="B286" s="149"/>
      <c r="C286" s="539"/>
      <c r="D286" s="149"/>
      <c r="E286" s="542"/>
      <c r="F286" s="542"/>
      <c r="H286" s="765"/>
      <c r="I286" s="765"/>
    </row>
    <row r="287" ht="14.25" customHeight="1">
      <c r="A287" s="844"/>
      <c r="B287" s="149"/>
      <c r="C287" s="539"/>
      <c r="D287" s="149"/>
      <c r="E287" s="542"/>
      <c r="F287" s="542"/>
      <c r="H287" s="765"/>
      <c r="I287" s="765"/>
    </row>
    <row r="288" ht="14.25" customHeight="1">
      <c r="A288" s="844"/>
      <c r="B288" s="149"/>
      <c r="C288" s="539"/>
      <c r="D288" s="149"/>
      <c r="E288" s="542"/>
      <c r="F288" s="542"/>
      <c r="H288" s="765"/>
      <c r="I288" s="765"/>
    </row>
    <row r="289" ht="14.25" customHeight="1">
      <c r="A289" s="844"/>
      <c r="B289" s="149"/>
      <c r="C289" s="539"/>
      <c r="D289" s="149"/>
      <c r="E289" s="542"/>
      <c r="F289" s="542"/>
      <c r="H289" s="765"/>
      <c r="I289" s="765"/>
    </row>
    <row r="290" ht="14.25" customHeight="1">
      <c r="A290" s="844"/>
      <c r="B290" s="149"/>
      <c r="C290" s="539"/>
      <c r="D290" s="149"/>
      <c r="E290" s="542"/>
      <c r="F290" s="542"/>
      <c r="H290" s="765"/>
      <c r="I290" s="765"/>
    </row>
    <row r="291" ht="14.25" customHeight="1">
      <c r="A291" s="844"/>
      <c r="B291" s="149"/>
      <c r="C291" s="539"/>
      <c r="D291" s="149"/>
      <c r="E291" s="542"/>
      <c r="F291" s="542"/>
      <c r="H291" s="765"/>
      <c r="I291" s="765"/>
    </row>
    <row r="292" ht="14.25" customHeight="1">
      <c r="A292" s="844"/>
      <c r="B292" s="149"/>
      <c r="C292" s="539"/>
      <c r="D292" s="149"/>
      <c r="E292" s="542"/>
      <c r="F292" s="542"/>
      <c r="H292" s="765"/>
      <c r="I292" s="765"/>
    </row>
    <row r="293" ht="14.25" customHeight="1">
      <c r="A293" s="844"/>
      <c r="B293" s="149"/>
      <c r="C293" s="539"/>
      <c r="D293" s="149"/>
      <c r="E293" s="542"/>
      <c r="F293" s="542"/>
      <c r="H293" s="765"/>
      <c r="I293" s="765"/>
    </row>
    <row r="294" ht="14.25" customHeight="1">
      <c r="A294" s="844"/>
      <c r="B294" s="149"/>
      <c r="C294" s="539"/>
      <c r="D294" s="149"/>
      <c r="E294" s="542"/>
      <c r="F294" s="542"/>
      <c r="H294" s="765"/>
      <c r="I294" s="765"/>
    </row>
    <row r="295" ht="14.25" customHeight="1">
      <c r="A295" s="844"/>
      <c r="B295" s="149"/>
      <c r="C295" s="539"/>
      <c r="D295" s="149"/>
      <c r="E295" s="542"/>
      <c r="F295" s="542"/>
      <c r="H295" s="765"/>
      <c r="I295" s="765"/>
    </row>
    <row r="296" ht="14.25" customHeight="1">
      <c r="A296" s="844"/>
      <c r="B296" s="149"/>
      <c r="C296" s="539"/>
      <c r="D296" s="149"/>
      <c r="E296" s="542"/>
      <c r="F296" s="542"/>
      <c r="H296" s="765"/>
      <c r="I296" s="765"/>
    </row>
    <row r="297" ht="14.25" customHeight="1">
      <c r="A297" s="844"/>
      <c r="B297" s="149"/>
      <c r="C297" s="539"/>
      <c r="D297" s="149"/>
      <c r="E297" s="542"/>
      <c r="F297" s="542"/>
      <c r="H297" s="765"/>
      <c r="I297" s="765"/>
    </row>
    <row r="298" ht="14.25" customHeight="1">
      <c r="A298" s="844"/>
      <c r="B298" s="149"/>
      <c r="C298" s="539"/>
      <c r="D298" s="149"/>
      <c r="E298" s="542"/>
      <c r="F298" s="542"/>
      <c r="H298" s="765"/>
      <c r="I298" s="765"/>
    </row>
    <row r="299" ht="14.25" customHeight="1">
      <c r="A299" s="844"/>
      <c r="B299" s="149"/>
      <c r="C299" s="539"/>
      <c r="D299" s="149"/>
      <c r="E299" s="542"/>
      <c r="F299" s="542"/>
      <c r="H299" s="765"/>
      <c r="I299" s="765"/>
    </row>
    <row r="300" ht="14.25" customHeight="1">
      <c r="A300" s="844"/>
      <c r="B300" s="149"/>
      <c r="C300" s="539"/>
      <c r="D300" s="149"/>
      <c r="E300" s="542"/>
      <c r="F300" s="542"/>
      <c r="H300" s="765"/>
      <c r="I300" s="765"/>
    </row>
    <row r="301" ht="14.25" customHeight="1">
      <c r="A301" s="844"/>
      <c r="B301" s="149"/>
      <c r="C301" s="539"/>
      <c r="D301" s="149"/>
      <c r="E301" s="542"/>
      <c r="F301" s="542"/>
      <c r="H301" s="765"/>
      <c r="I301" s="765"/>
    </row>
    <row r="302" ht="14.25" customHeight="1">
      <c r="A302" s="844"/>
      <c r="B302" s="149"/>
      <c r="C302" s="539"/>
      <c r="D302" s="149"/>
      <c r="E302" s="542"/>
      <c r="F302" s="542"/>
      <c r="H302" s="765"/>
      <c r="I302" s="765"/>
    </row>
    <row r="303" ht="14.25" customHeight="1">
      <c r="A303" s="844"/>
      <c r="B303" s="149"/>
      <c r="C303" s="539"/>
      <c r="D303" s="149"/>
      <c r="E303" s="542"/>
      <c r="F303" s="542"/>
      <c r="H303" s="765"/>
      <c r="I303" s="765"/>
    </row>
    <row r="304" ht="14.25" customHeight="1">
      <c r="A304" s="844"/>
      <c r="B304" s="149"/>
      <c r="C304" s="539"/>
      <c r="D304" s="149"/>
      <c r="E304" s="542"/>
      <c r="F304" s="542"/>
      <c r="H304" s="765"/>
      <c r="I304" s="765"/>
    </row>
    <row r="305" ht="14.25" customHeight="1">
      <c r="A305" s="844"/>
      <c r="B305" s="149"/>
      <c r="C305" s="539"/>
      <c r="D305" s="149"/>
      <c r="E305" s="542"/>
      <c r="F305" s="542"/>
      <c r="H305" s="765"/>
      <c r="I305" s="765"/>
    </row>
    <row r="306" ht="14.25" customHeight="1">
      <c r="A306" s="844"/>
      <c r="B306" s="149"/>
      <c r="C306" s="539"/>
      <c r="D306" s="149"/>
      <c r="E306" s="542"/>
      <c r="F306" s="542"/>
      <c r="H306" s="765"/>
      <c r="I306" s="765"/>
    </row>
    <row r="307" ht="14.25" customHeight="1">
      <c r="A307" s="844"/>
      <c r="B307" s="149"/>
      <c r="C307" s="539"/>
      <c r="D307" s="149"/>
      <c r="E307" s="542"/>
      <c r="F307" s="542"/>
      <c r="H307" s="765"/>
      <c r="I307" s="765"/>
    </row>
    <row r="308" ht="14.25" customHeight="1">
      <c r="A308" s="844"/>
      <c r="B308" s="149"/>
      <c r="C308" s="539"/>
      <c r="D308" s="149"/>
      <c r="E308" s="542"/>
      <c r="F308" s="542"/>
      <c r="H308" s="765"/>
      <c r="I308" s="765"/>
    </row>
    <row r="309" ht="14.25" customHeight="1">
      <c r="A309" s="844"/>
      <c r="B309" s="149"/>
      <c r="C309" s="539"/>
      <c r="D309" s="149"/>
      <c r="E309" s="542"/>
      <c r="F309" s="542"/>
      <c r="H309" s="765"/>
      <c r="I309" s="765"/>
    </row>
    <row r="310" ht="14.25" customHeight="1">
      <c r="A310" s="844"/>
      <c r="B310" s="149"/>
      <c r="C310" s="539"/>
      <c r="D310" s="149"/>
      <c r="E310" s="542"/>
      <c r="F310" s="542"/>
      <c r="H310" s="765"/>
      <c r="I310" s="765"/>
    </row>
    <row r="311" ht="14.25" customHeight="1">
      <c r="A311" s="844"/>
      <c r="B311" s="149"/>
      <c r="C311" s="539"/>
      <c r="D311" s="149"/>
      <c r="E311" s="542"/>
      <c r="F311" s="542"/>
      <c r="H311" s="765"/>
      <c r="I311" s="765"/>
    </row>
    <row r="312" ht="14.25" customHeight="1">
      <c r="A312" s="844"/>
      <c r="B312" s="149"/>
      <c r="C312" s="539"/>
      <c r="D312" s="149"/>
      <c r="E312" s="542"/>
      <c r="F312" s="542"/>
      <c r="H312" s="765"/>
      <c r="I312" s="765"/>
    </row>
    <row r="313" ht="14.25" customHeight="1">
      <c r="A313" s="844"/>
      <c r="B313" s="149"/>
      <c r="C313" s="539"/>
      <c r="D313" s="149"/>
      <c r="E313" s="542"/>
      <c r="F313" s="542"/>
      <c r="H313" s="765"/>
      <c r="I313" s="765"/>
    </row>
    <row r="314" ht="14.25" customHeight="1">
      <c r="A314" s="844"/>
      <c r="B314" s="149"/>
      <c r="C314" s="539"/>
      <c r="D314" s="149"/>
      <c r="E314" s="542"/>
      <c r="F314" s="542"/>
      <c r="H314" s="765"/>
      <c r="I314" s="765"/>
    </row>
    <row r="315" ht="14.25" customHeight="1">
      <c r="A315" s="844"/>
      <c r="B315" s="149"/>
      <c r="C315" s="539"/>
      <c r="D315" s="149"/>
      <c r="E315" s="542"/>
      <c r="F315" s="542"/>
      <c r="H315" s="765"/>
      <c r="I315" s="765"/>
    </row>
    <row r="316" ht="14.25" customHeight="1">
      <c r="A316" s="844"/>
      <c r="B316" s="149"/>
      <c r="C316" s="539"/>
      <c r="D316" s="149"/>
      <c r="E316" s="542"/>
      <c r="F316" s="542"/>
      <c r="H316" s="765"/>
      <c r="I316" s="765"/>
    </row>
    <row r="317" ht="14.25" customHeight="1">
      <c r="A317" s="844"/>
      <c r="B317" s="149"/>
      <c r="C317" s="539"/>
      <c r="D317" s="149"/>
      <c r="E317" s="542"/>
      <c r="F317" s="542"/>
      <c r="H317" s="765"/>
      <c r="I317" s="765"/>
    </row>
    <row r="318" ht="14.25" customHeight="1">
      <c r="A318" s="844"/>
      <c r="B318" s="149"/>
      <c r="C318" s="539"/>
      <c r="D318" s="149"/>
      <c r="E318" s="542"/>
      <c r="F318" s="542"/>
      <c r="H318" s="765"/>
      <c r="I318" s="765"/>
    </row>
    <row r="319" ht="14.25" customHeight="1">
      <c r="A319" s="844"/>
      <c r="B319" s="149"/>
      <c r="C319" s="539"/>
      <c r="D319" s="149"/>
      <c r="E319" s="542"/>
      <c r="F319" s="542"/>
      <c r="H319" s="765"/>
      <c r="I319" s="765"/>
    </row>
    <row r="320" ht="14.25" customHeight="1">
      <c r="A320" s="844"/>
      <c r="B320" s="149"/>
      <c r="C320" s="539"/>
      <c r="D320" s="149"/>
      <c r="E320" s="542"/>
      <c r="F320" s="542"/>
      <c r="H320" s="765"/>
      <c r="I320" s="765"/>
    </row>
    <row r="321" ht="14.25" customHeight="1">
      <c r="A321" s="844"/>
      <c r="B321" s="149"/>
      <c r="C321" s="539"/>
      <c r="D321" s="149"/>
      <c r="E321" s="542"/>
      <c r="F321" s="542"/>
      <c r="H321" s="765"/>
      <c r="I321" s="765"/>
    </row>
    <row r="322" ht="14.25" customHeight="1">
      <c r="A322" s="844"/>
      <c r="B322" s="149"/>
      <c r="C322" s="539"/>
      <c r="D322" s="149"/>
      <c r="E322" s="542"/>
      <c r="F322" s="542"/>
      <c r="H322" s="765"/>
      <c r="I322" s="765"/>
    </row>
    <row r="323" ht="14.25" customHeight="1">
      <c r="A323" s="844"/>
      <c r="B323" s="149"/>
      <c r="C323" s="539"/>
      <c r="D323" s="149"/>
      <c r="E323" s="542"/>
      <c r="F323" s="542"/>
      <c r="H323" s="765"/>
      <c r="I323" s="765"/>
    </row>
    <row r="324" ht="14.25" customHeight="1">
      <c r="A324" s="844"/>
      <c r="B324" s="149"/>
      <c r="C324" s="539"/>
      <c r="D324" s="149"/>
      <c r="E324" s="542"/>
      <c r="F324" s="542"/>
      <c r="H324" s="765"/>
      <c r="I324" s="765"/>
    </row>
    <row r="325" ht="14.25" customHeight="1">
      <c r="A325" s="844"/>
      <c r="B325" s="149"/>
      <c r="C325" s="539"/>
      <c r="D325" s="149"/>
      <c r="E325" s="542"/>
      <c r="F325" s="542"/>
      <c r="H325" s="765"/>
      <c r="I325" s="765"/>
    </row>
    <row r="326" ht="14.25" customHeight="1">
      <c r="A326" s="844"/>
      <c r="B326" s="149"/>
      <c r="C326" s="539"/>
      <c r="D326" s="149"/>
      <c r="E326" s="542"/>
      <c r="F326" s="542"/>
      <c r="H326" s="765"/>
      <c r="I326" s="765"/>
    </row>
    <row r="327" ht="14.25" customHeight="1">
      <c r="A327" s="844"/>
      <c r="B327" s="149"/>
      <c r="C327" s="539"/>
      <c r="D327" s="149"/>
      <c r="E327" s="542"/>
      <c r="F327" s="542"/>
      <c r="H327" s="765"/>
      <c r="I327" s="765"/>
    </row>
    <row r="328" ht="14.25" customHeight="1">
      <c r="A328" s="844"/>
      <c r="B328" s="149"/>
      <c r="C328" s="539"/>
      <c r="D328" s="149"/>
      <c r="E328" s="542"/>
      <c r="F328" s="542"/>
      <c r="H328" s="765"/>
      <c r="I328" s="765"/>
    </row>
    <row r="329" ht="14.25" customHeight="1">
      <c r="A329" s="844"/>
      <c r="B329" s="149"/>
      <c r="C329" s="539"/>
      <c r="D329" s="149"/>
      <c r="E329" s="542"/>
      <c r="F329" s="542"/>
      <c r="H329" s="765"/>
      <c r="I329" s="765"/>
    </row>
    <row r="330" ht="14.25" customHeight="1">
      <c r="A330" s="844"/>
      <c r="B330" s="149"/>
      <c r="C330" s="539"/>
      <c r="D330" s="149"/>
      <c r="E330" s="542"/>
      <c r="F330" s="542"/>
      <c r="H330" s="765"/>
      <c r="I330" s="765"/>
    </row>
    <row r="331" ht="14.25" customHeight="1">
      <c r="A331" s="844"/>
      <c r="B331" s="149"/>
      <c r="C331" s="539"/>
      <c r="D331" s="149"/>
      <c r="E331" s="542"/>
      <c r="F331" s="542"/>
      <c r="H331" s="765"/>
      <c r="I331" s="765"/>
    </row>
    <row r="332" ht="14.25" customHeight="1">
      <c r="A332" s="844"/>
      <c r="B332" s="149"/>
      <c r="C332" s="539"/>
      <c r="D332" s="149"/>
      <c r="E332" s="542"/>
      <c r="F332" s="542"/>
      <c r="H332" s="765"/>
      <c r="I332" s="765"/>
    </row>
    <row r="333" ht="14.25" customHeight="1">
      <c r="A333" s="844"/>
      <c r="B333" s="149"/>
      <c r="C333" s="539"/>
      <c r="D333" s="149"/>
      <c r="E333" s="542"/>
      <c r="F333" s="542"/>
      <c r="H333" s="765"/>
      <c r="I333" s="765"/>
    </row>
    <row r="334" ht="14.25" customHeight="1">
      <c r="A334" s="844"/>
      <c r="B334" s="149"/>
      <c r="C334" s="539"/>
      <c r="D334" s="149"/>
      <c r="E334" s="542"/>
      <c r="F334" s="542"/>
      <c r="H334" s="765"/>
      <c r="I334" s="765"/>
    </row>
    <row r="335" ht="14.25" customHeight="1">
      <c r="A335" s="844"/>
      <c r="B335" s="149"/>
      <c r="C335" s="539"/>
      <c r="D335" s="149"/>
      <c r="E335" s="542"/>
      <c r="F335" s="542"/>
      <c r="H335" s="765"/>
      <c r="I335" s="765"/>
    </row>
    <row r="336" ht="14.25" customHeight="1">
      <c r="A336" s="844"/>
      <c r="B336" s="149"/>
      <c r="C336" s="539"/>
      <c r="D336" s="149"/>
      <c r="E336" s="542"/>
      <c r="F336" s="542"/>
      <c r="H336" s="765"/>
      <c r="I336" s="765"/>
    </row>
    <row r="337" ht="14.25" customHeight="1">
      <c r="A337" s="844"/>
      <c r="B337" s="149"/>
      <c r="C337" s="539"/>
      <c r="D337" s="149"/>
      <c r="E337" s="542"/>
      <c r="F337" s="542"/>
      <c r="H337" s="765"/>
      <c r="I337" s="765"/>
    </row>
    <row r="338" ht="14.25" customHeight="1">
      <c r="A338" s="844"/>
      <c r="B338" s="149"/>
      <c r="C338" s="539"/>
      <c r="D338" s="149"/>
      <c r="E338" s="542"/>
      <c r="F338" s="542"/>
      <c r="H338" s="765"/>
      <c r="I338" s="765"/>
    </row>
    <row r="339" ht="14.25" customHeight="1">
      <c r="A339" s="844"/>
      <c r="B339" s="149"/>
      <c r="C339" s="539"/>
      <c r="D339" s="149"/>
      <c r="E339" s="542"/>
      <c r="F339" s="542"/>
      <c r="H339" s="765"/>
      <c r="I339" s="765"/>
    </row>
    <row r="340" ht="14.25" customHeight="1">
      <c r="A340" s="844"/>
      <c r="B340" s="149"/>
      <c r="C340" s="539"/>
      <c r="D340" s="149"/>
      <c r="E340" s="542"/>
      <c r="F340" s="542"/>
      <c r="H340" s="765"/>
      <c r="I340" s="765"/>
    </row>
    <row r="341" ht="14.25" customHeight="1">
      <c r="A341" s="844"/>
      <c r="B341" s="149"/>
      <c r="C341" s="539"/>
      <c r="D341" s="149"/>
      <c r="E341" s="542"/>
      <c r="F341" s="542"/>
      <c r="H341" s="765"/>
      <c r="I341" s="765"/>
    </row>
    <row r="342" ht="14.25" customHeight="1">
      <c r="A342" s="844"/>
      <c r="B342" s="149"/>
      <c r="C342" s="539"/>
      <c r="D342" s="149"/>
      <c r="E342" s="542"/>
      <c r="F342" s="542"/>
      <c r="H342" s="765"/>
      <c r="I342" s="765"/>
    </row>
    <row r="343" ht="14.25" customHeight="1">
      <c r="A343" s="844"/>
      <c r="B343" s="149"/>
      <c r="C343" s="539"/>
      <c r="D343" s="149"/>
      <c r="E343" s="542"/>
      <c r="F343" s="542"/>
      <c r="H343" s="765"/>
      <c r="I343" s="765"/>
    </row>
    <row r="344" ht="14.25" customHeight="1">
      <c r="A344" s="844"/>
      <c r="B344" s="149"/>
      <c r="C344" s="539"/>
      <c r="D344" s="149"/>
      <c r="E344" s="542"/>
      <c r="F344" s="542"/>
      <c r="H344" s="765"/>
      <c r="I344" s="765"/>
    </row>
    <row r="345" ht="14.25" customHeight="1">
      <c r="A345" s="844"/>
      <c r="B345" s="149"/>
      <c r="C345" s="539"/>
      <c r="D345" s="149"/>
      <c r="E345" s="542"/>
      <c r="F345" s="542"/>
      <c r="H345" s="765"/>
      <c r="I345" s="765"/>
    </row>
    <row r="346" ht="14.25" customHeight="1">
      <c r="A346" s="844"/>
      <c r="B346" s="149"/>
      <c r="C346" s="539"/>
      <c r="D346" s="149"/>
      <c r="E346" s="542"/>
      <c r="F346" s="542"/>
      <c r="H346" s="765"/>
      <c r="I346" s="765"/>
    </row>
    <row r="347" ht="14.25" customHeight="1">
      <c r="A347" s="844"/>
      <c r="B347" s="149"/>
      <c r="C347" s="539"/>
      <c r="D347" s="149"/>
      <c r="E347" s="542"/>
      <c r="F347" s="542"/>
      <c r="H347" s="765"/>
      <c r="I347" s="765"/>
    </row>
    <row r="348" ht="14.25" customHeight="1">
      <c r="A348" s="844"/>
      <c r="B348" s="149"/>
      <c r="C348" s="539"/>
      <c r="D348" s="149"/>
      <c r="E348" s="542"/>
      <c r="F348" s="542"/>
      <c r="H348" s="765"/>
      <c r="I348" s="765"/>
    </row>
    <row r="349" ht="14.25" customHeight="1">
      <c r="A349" s="844"/>
      <c r="B349" s="149"/>
      <c r="C349" s="539"/>
      <c r="D349" s="149"/>
      <c r="E349" s="542"/>
      <c r="F349" s="542"/>
      <c r="H349" s="765"/>
      <c r="I349" s="765"/>
    </row>
    <row r="350" ht="14.25" customHeight="1">
      <c r="A350" s="844"/>
      <c r="B350" s="149"/>
      <c r="C350" s="539"/>
      <c r="D350" s="149"/>
      <c r="E350" s="542"/>
      <c r="F350" s="542"/>
      <c r="H350" s="765"/>
      <c r="I350" s="765"/>
    </row>
    <row r="351" ht="14.25" customHeight="1">
      <c r="A351" s="844"/>
      <c r="B351" s="149"/>
      <c r="C351" s="539"/>
      <c r="D351" s="149"/>
      <c r="E351" s="542"/>
      <c r="F351" s="542"/>
      <c r="H351" s="765"/>
      <c r="I351" s="765"/>
    </row>
    <row r="352" ht="14.25" customHeight="1">
      <c r="A352" s="844"/>
      <c r="B352" s="149"/>
      <c r="C352" s="539"/>
      <c r="D352" s="149"/>
      <c r="E352" s="542"/>
      <c r="F352" s="542"/>
      <c r="H352" s="765"/>
      <c r="I352" s="765"/>
    </row>
    <row r="353" ht="14.25" customHeight="1">
      <c r="A353" s="844"/>
      <c r="B353" s="149"/>
      <c r="C353" s="539"/>
      <c r="D353" s="149"/>
      <c r="E353" s="542"/>
      <c r="F353" s="542"/>
      <c r="H353" s="765"/>
      <c r="I353" s="765"/>
    </row>
    <row r="354" ht="14.25" customHeight="1">
      <c r="A354" s="844"/>
      <c r="B354" s="149"/>
      <c r="C354" s="539"/>
      <c r="D354" s="149"/>
      <c r="E354" s="542"/>
      <c r="F354" s="542"/>
      <c r="H354" s="765"/>
      <c r="I354" s="765"/>
    </row>
    <row r="355" ht="14.25" customHeight="1">
      <c r="A355" s="844"/>
      <c r="B355" s="149"/>
      <c r="C355" s="539"/>
      <c r="D355" s="149"/>
      <c r="E355" s="542"/>
      <c r="F355" s="542"/>
      <c r="H355" s="765"/>
      <c r="I355" s="765"/>
    </row>
    <row r="356" ht="14.25" customHeight="1">
      <c r="A356" s="844"/>
      <c r="B356" s="149"/>
      <c r="C356" s="539"/>
      <c r="D356" s="149"/>
      <c r="E356" s="542"/>
      <c r="F356" s="542"/>
      <c r="H356" s="765"/>
      <c r="I356" s="765"/>
    </row>
    <row r="357" ht="14.25" customHeight="1">
      <c r="A357" s="844"/>
      <c r="B357" s="149"/>
      <c r="C357" s="539"/>
      <c r="D357" s="149"/>
      <c r="E357" s="542"/>
      <c r="F357" s="542"/>
      <c r="H357" s="765"/>
      <c r="I357" s="765"/>
    </row>
    <row r="358" ht="14.25" customHeight="1">
      <c r="A358" s="844"/>
      <c r="B358" s="149"/>
      <c r="C358" s="539"/>
      <c r="D358" s="149"/>
      <c r="E358" s="542"/>
      <c r="F358" s="542"/>
      <c r="H358" s="765"/>
      <c r="I358" s="765"/>
    </row>
    <row r="359" ht="14.25" customHeight="1">
      <c r="A359" s="844"/>
      <c r="B359" s="149"/>
      <c r="C359" s="539"/>
      <c r="D359" s="149"/>
      <c r="E359" s="542"/>
      <c r="F359" s="542"/>
      <c r="H359" s="765"/>
      <c r="I359" s="765"/>
    </row>
    <row r="360" ht="14.25" customHeight="1">
      <c r="A360" s="844"/>
      <c r="B360" s="149"/>
      <c r="C360" s="539"/>
      <c r="D360" s="149"/>
      <c r="E360" s="542"/>
      <c r="F360" s="542"/>
      <c r="H360" s="765"/>
      <c r="I360" s="765"/>
    </row>
    <row r="361" ht="14.25" customHeight="1">
      <c r="A361" s="844"/>
      <c r="B361" s="149"/>
      <c r="C361" s="539"/>
      <c r="D361" s="149"/>
      <c r="E361" s="542"/>
      <c r="F361" s="542"/>
      <c r="H361" s="765"/>
      <c r="I361" s="765"/>
    </row>
    <row r="362" ht="14.25" customHeight="1">
      <c r="A362" s="844"/>
      <c r="B362" s="149"/>
      <c r="C362" s="539"/>
      <c r="D362" s="149"/>
      <c r="E362" s="542"/>
      <c r="F362" s="542"/>
      <c r="H362" s="765"/>
      <c r="I362" s="765"/>
    </row>
    <row r="363" ht="14.25" customHeight="1">
      <c r="A363" s="844"/>
      <c r="B363" s="149"/>
      <c r="C363" s="539"/>
      <c r="D363" s="149"/>
      <c r="E363" s="542"/>
      <c r="F363" s="542"/>
      <c r="H363" s="765"/>
      <c r="I363" s="765"/>
    </row>
    <row r="364" ht="14.25" customHeight="1">
      <c r="A364" s="844"/>
      <c r="B364" s="149"/>
      <c r="C364" s="539"/>
      <c r="D364" s="149"/>
      <c r="E364" s="542"/>
      <c r="F364" s="542"/>
      <c r="H364" s="765"/>
      <c r="I364" s="765"/>
    </row>
    <row r="365" ht="14.25" customHeight="1">
      <c r="A365" s="844"/>
      <c r="B365" s="149"/>
      <c r="C365" s="539"/>
      <c r="D365" s="149"/>
      <c r="E365" s="542"/>
      <c r="F365" s="542"/>
      <c r="H365" s="765"/>
      <c r="I365" s="765"/>
    </row>
    <row r="366" ht="14.25" customHeight="1">
      <c r="A366" s="844"/>
      <c r="B366" s="149"/>
      <c r="C366" s="539"/>
      <c r="D366" s="149"/>
      <c r="E366" s="542"/>
      <c r="F366" s="542"/>
      <c r="H366" s="765"/>
      <c r="I366" s="765"/>
    </row>
    <row r="367" ht="14.25" customHeight="1">
      <c r="A367" s="844"/>
      <c r="B367" s="149"/>
      <c r="C367" s="539"/>
      <c r="D367" s="149"/>
      <c r="E367" s="542"/>
      <c r="F367" s="542"/>
      <c r="H367" s="765"/>
      <c r="I367" s="765"/>
    </row>
    <row r="368" ht="14.25" customHeight="1">
      <c r="A368" s="844"/>
      <c r="B368" s="149"/>
      <c r="C368" s="539"/>
      <c r="D368" s="149"/>
      <c r="E368" s="542"/>
      <c r="F368" s="542"/>
      <c r="H368" s="765"/>
      <c r="I368" s="765"/>
    </row>
    <row r="369" ht="14.25" customHeight="1">
      <c r="A369" s="844"/>
      <c r="B369" s="149"/>
      <c r="C369" s="539"/>
      <c r="D369" s="149"/>
      <c r="E369" s="542"/>
      <c r="F369" s="542"/>
      <c r="H369" s="765"/>
      <c r="I369" s="765"/>
    </row>
    <row r="370" ht="14.25" customHeight="1">
      <c r="A370" s="844"/>
      <c r="B370" s="149"/>
      <c r="C370" s="539"/>
      <c r="D370" s="149"/>
      <c r="E370" s="542"/>
      <c r="F370" s="542"/>
      <c r="H370" s="765"/>
      <c r="I370" s="765"/>
    </row>
    <row r="371" ht="14.25" customHeight="1">
      <c r="A371" s="844"/>
      <c r="B371" s="149"/>
      <c r="C371" s="539"/>
      <c r="D371" s="149"/>
      <c r="E371" s="542"/>
      <c r="F371" s="542"/>
      <c r="H371" s="765"/>
      <c r="I371" s="765"/>
    </row>
    <row r="372" ht="14.25" customHeight="1">
      <c r="A372" s="844"/>
      <c r="B372" s="149"/>
      <c r="C372" s="539"/>
      <c r="D372" s="149"/>
      <c r="E372" s="542"/>
      <c r="F372" s="542"/>
      <c r="H372" s="765"/>
      <c r="I372" s="765"/>
    </row>
    <row r="373" ht="14.25" customHeight="1">
      <c r="A373" s="844"/>
      <c r="B373" s="149"/>
      <c r="C373" s="539"/>
      <c r="D373" s="149"/>
      <c r="E373" s="542"/>
      <c r="F373" s="542"/>
      <c r="H373" s="765"/>
      <c r="I373" s="765"/>
    </row>
    <row r="374" ht="14.25" customHeight="1">
      <c r="A374" s="844"/>
      <c r="B374" s="149"/>
      <c r="C374" s="539"/>
      <c r="D374" s="149"/>
      <c r="E374" s="542"/>
      <c r="F374" s="542"/>
      <c r="H374" s="765"/>
      <c r="I374" s="765"/>
    </row>
    <row r="375" ht="14.25" customHeight="1">
      <c r="A375" s="844"/>
      <c r="B375" s="149"/>
      <c r="C375" s="539"/>
      <c r="D375" s="149"/>
      <c r="E375" s="542"/>
      <c r="F375" s="542"/>
      <c r="H375" s="765"/>
      <c r="I375" s="765"/>
    </row>
    <row r="376" ht="14.25" customHeight="1">
      <c r="A376" s="844"/>
      <c r="B376" s="149"/>
      <c r="C376" s="539"/>
      <c r="D376" s="149"/>
      <c r="E376" s="542"/>
      <c r="F376" s="542"/>
      <c r="H376" s="765"/>
      <c r="I376" s="765"/>
    </row>
    <row r="377" ht="14.25" customHeight="1">
      <c r="A377" s="844"/>
      <c r="B377" s="149"/>
      <c r="C377" s="539"/>
      <c r="D377" s="149"/>
      <c r="E377" s="542"/>
      <c r="F377" s="542"/>
      <c r="H377" s="765"/>
      <c r="I377" s="765"/>
    </row>
    <row r="378" ht="14.25" customHeight="1">
      <c r="A378" s="844"/>
      <c r="B378" s="149"/>
      <c r="C378" s="539"/>
      <c r="D378" s="149"/>
      <c r="E378" s="542"/>
      <c r="F378" s="542"/>
      <c r="H378" s="765"/>
      <c r="I378" s="765"/>
    </row>
    <row r="379" ht="14.25" customHeight="1">
      <c r="A379" s="844"/>
      <c r="B379" s="149"/>
      <c r="C379" s="539"/>
      <c r="D379" s="149"/>
      <c r="E379" s="542"/>
      <c r="F379" s="542"/>
      <c r="H379" s="765"/>
      <c r="I379" s="765"/>
    </row>
    <row r="380" ht="14.25" customHeight="1">
      <c r="A380" s="844"/>
      <c r="B380" s="149"/>
      <c r="C380" s="539"/>
      <c r="D380" s="149"/>
      <c r="E380" s="542"/>
      <c r="F380" s="542"/>
      <c r="H380" s="765"/>
      <c r="I380" s="765"/>
    </row>
    <row r="381" ht="14.25" customHeight="1">
      <c r="A381" s="844"/>
      <c r="B381" s="149"/>
      <c r="C381" s="539"/>
      <c r="D381" s="149"/>
      <c r="E381" s="542"/>
      <c r="F381" s="542"/>
      <c r="H381" s="765"/>
      <c r="I381" s="765"/>
    </row>
    <row r="382" ht="14.25" customHeight="1">
      <c r="A382" s="844"/>
      <c r="B382" s="149"/>
      <c r="C382" s="539"/>
      <c r="D382" s="149"/>
      <c r="E382" s="542"/>
      <c r="F382" s="542"/>
      <c r="H382" s="765"/>
      <c r="I382" s="765"/>
    </row>
    <row r="383" ht="14.25" customHeight="1">
      <c r="A383" s="844"/>
      <c r="B383" s="149"/>
      <c r="C383" s="539"/>
      <c r="D383" s="149"/>
      <c r="E383" s="542"/>
      <c r="F383" s="542"/>
      <c r="H383" s="765"/>
      <c r="I383" s="765"/>
    </row>
    <row r="384" ht="14.25" customHeight="1">
      <c r="A384" s="844"/>
      <c r="B384" s="149"/>
      <c r="C384" s="539"/>
      <c r="D384" s="149"/>
      <c r="E384" s="542"/>
      <c r="F384" s="542"/>
      <c r="H384" s="765"/>
      <c r="I384" s="765"/>
    </row>
    <row r="385" ht="14.25" customHeight="1">
      <c r="A385" s="844"/>
      <c r="B385" s="149"/>
      <c r="C385" s="539"/>
      <c r="D385" s="149"/>
      <c r="E385" s="542"/>
      <c r="F385" s="542"/>
      <c r="H385" s="765"/>
      <c r="I385" s="765"/>
    </row>
    <row r="386" ht="14.25" customHeight="1">
      <c r="A386" s="844"/>
      <c r="B386" s="149"/>
      <c r="C386" s="539"/>
      <c r="D386" s="149"/>
      <c r="E386" s="542"/>
      <c r="F386" s="542"/>
      <c r="H386" s="765"/>
      <c r="I386" s="765"/>
    </row>
    <row r="387" ht="14.25" customHeight="1">
      <c r="A387" s="844"/>
      <c r="B387" s="149"/>
      <c r="C387" s="539"/>
      <c r="D387" s="149"/>
      <c r="E387" s="542"/>
      <c r="F387" s="542"/>
      <c r="H387" s="765"/>
      <c r="I387" s="765"/>
    </row>
    <row r="388" ht="14.25" customHeight="1">
      <c r="A388" s="844"/>
      <c r="B388" s="149"/>
      <c r="C388" s="539"/>
      <c r="D388" s="149"/>
      <c r="E388" s="542"/>
      <c r="F388" s="542"/>
      <c r="H388" s="765"/>
      <c r="I388" s="765"/>
    </row>
    <row r="389" ht="14.25" customHeight="1">
      <c r="A389" s="844"/>
      <c r="B389" s="149"/>
      <c r="C389" s="539"/>
      <c r="D389" s="149"/>
      <c r="E389" s="542"/>
      <c r="F389" s="542"/>
      <c r="H389" s="765"/>
      <c r="I389" s="765"/>
    </row>
    <row r="390" ht="14.25" customHeight="1">
      <c r="A390" s="844"/>
      <c r="B390" s="149"/>
      <c r="C390" s="539"/>
      <c r="D390" s="149"/>
      <c r="E390" s="542"/>
      <c r="F390" s="542"/>
      <c r="H390" s="765"/>
      <c r="I390" s="765"/>
    </row>
    <row r="391" ht="14.25" customHeight="1">
      <c r="A391" s="844"/>
      <c r="B391" s="149"/>
      <c r="C391" s="539"/>
      <c r="D391" s="149"/>
      <c r="E391" s="542"/>
      <c r="F391" s="542"/>
      <c r="H391" s="765"/>
      <c r="I391" s="765"/>
    </row>
    <row r="392" ht="14.25" customHeight="1">
      <c r="A392" s="844"/>
      <c r="B392" s="149"/>
      <c r="C392" s="539"/>
      <c r="D392" s="149"/>
      <c r="E392" s="542"/>
      <c r="F392" s="542"/>
      <c r="H392" s="765"/>
      <c r="I392" s="765"/>
    </row>
    <row r="393" ht="14.25" customHeight="1">
      <c r="A393" s="844"/>
      <c r="B393" s="149"/>
      <c r="C393" s="539"/>
      <c r="D393" s="149"/>
      <c r="E393" s="542"/>
      <c r="F393" s="542"/>
      <c r="H393" s="765"/>
      <c r="I393" s="765"/>
    </row>
    <row r="394" ht="14.25" customHeight="1">
      <c r="A394" s="844"/>
      <c r="B394" s="149"/>
      <c r="C394" s="539"/>
      <c r="D394" s="149"/>
      <c r="E394" s="542"/>
      <c r="F394" s="542"/>
      <c r="H394" s="765"/>
      <c r="I394" s="765"/>
    </row>
    <row r="395" ht="14.25" customHeight="1">
      <c r="A395" s="844"/>
      <c r="B395" s="149"/>
      <c r="C395" s="539"/>
      <c r="D395" s="149"/>
      <c r="E395" s="542"/>
      <c r="F395" s="542"/>
      <c r="H395" s="765"/>
      <c r="I395" s="765"/>
    </row>
    <row r="396" ht="14.25" customHeight="1">
      <c r="A396" s="844"/>
      <c r="B396" s="149"/>
      <c r="C396" s="539"/>
      <c r="D396" s="149"/>
      <c r="E396" s="542"/>
      <c r="F396" s="542"/>
      <c r="H396" s="765"/>
      <c r="I396" s="765"/>
    </row>
    <row r="397" ht="14.25" customHeight="1">
      <c r="A397" s="844"/>
      <c r="B397" s="149"/>
      <c r="C397" s="539"/>
      <c r="D397" s="149"/>
      <c r="E397" s="542"/>
      <c r="F397" s="542"/>
      <c r="H397" s="765"/>
      <c r="I397" s="765"/>
    </row>
    <row r="398" ht="14.25" customHeight="1">
      <c r="A398" s="844"/>
      <c r="B398" s="149"/>
      <c r="C398" s="539"/>
      <c r="D398" s="149"/>
      <c r="E398" s="542"/>
      <c r="F398" s="542"/>
      <c r="H398" s="765"/>
      <c r="I398" s="765"/>
    </row>
    <row r="399" ht="14.25" customHeight="1">
      <c r="A399" s="844"/>
      <c r="B399" s="149"/>
      <c r="C399" s="539"/>
      <c r="D399" s="149"/>
      <c r="E399" s="542"/>
      <c r="F399" s="542"/>
      <c r="H399" s="765"/>
      <c r="I399" s="765"/>
    </row>
    <row r="400" ht="14.25" customHeight="1">
      <c r="A400" s="844"/>
      <c r="B400" s="149"/>
      <c r="C400" s="539"/>
      <c r="D400" s="149"/>
      <c r="E400" s="542"/>
      <c r="F400" s="542"/>
      <c r="H400" s="765"/>
      <c r="I400" s="765"/>
    </row>
    <row r="401" ht="14.25" customHeight="1">
      <c r="A401" s="844"/>
      <c r="B401" s="149"/>
      <c r="C401" s="539"/>
      <c r="D401" s="149"/>
      <c r="E401" s="542"/>
      <c r="F401" s="542"/>
      <c r="H401" s="765"/>
      <c r="I401" s="765"/>
    </row>
    <row r="402" ht="14.25" customHeight="1">
      <c r="A402" s="844"/>
      <c r="B402" s="149"/>
      <c r="C402" s="539"/>
      <c r="D402" s="149"/>
      <c r="E402" s="542"/>
      <c r="F402" s="542"/>
      <c r="H402" s="765"/>
      <c r="I402" s="765"/>
    </row>
    <row r="403" ht="14.25" customHeight="1">
      <c r="A403" s="844"/>
      <c r="B403" s="149"/>
      <c r="C403" s="539"/>
      <c r="D403" s="149"/>
      <c r="E403" s="542"/>
      <c r="F403" s="542"/>
      <c r="H403" s="765"/>
      <c r="I403" s="765"/>
    </row>
    <row r="404" ht="14.25" customHeight="1">
      <c r="A404" s="844"/>
      <c r="B404" s="149"/>
      <c r="C404" s="539"/>
      <c r="D404" s="149"/>
      <c r="E404" s="542"/>
      <c r="F404" s="542"/>
      <c r="H404" s="765"/>
      <c r="I404" s="765"/>
    </row>
    <row r="405" ht="14.25" customHeight="1">
      <c r="A405" s="844"/>
      <c r="B405" s="149"/>
      <c r="C405" s="539"/>
      <c r="D405" s="149"/>
      <c r="E405" s="542"/>
      <c r="F405" s="542"/>
      <c r="H405" s="765"/>
      <c r="I405" s="765"/>
    </row>
    <row r="406" ht="14.25" customHeight="1">
      <c r="A406" s="844"/>
      <c r="B406" s="149"/>
      <c r="C406" s="539"/>
      <c r="D406" s="149"/>
      <c r="E406" s="542"/>
      <c r="F406" s="542"/>
      <c r="H406" s="765"/>
      <c r="I406" s="765"/>
    </row>
    <row r="407" ht="14.25" customHeight="1">
      <c r="A407" s="844"/>
      <c r="B407" s="149"/>
      <c r="C407" s="539"/>
      <c r="D407" s="149"/>
      <c r="E407" s="542"/>
      <c r="F407" s="542"/>
      <c r="H407" s="765"/>
      <c r="I407" s="765"/>
    </row>
    <row r="408" ht="14.25" customHeight="1">
      <c r="A408" s="844"/>
      <c r="B408" s="149"/>
      <c r="C408" s="539"/>
      <c r="D408" s="149"/>
      <c r="E408" s="542"/>
      <c r="F408" s="542"/>
      <c r="H408" s="765"/>
      <c r="I408" s="765"/>
    </row>
    <row r="409" ht="14.25" customHeight="1">
      <c r="A409" s="844"/>
      <c r="B409" s="149"/>
      <c r="C409" s="539"/>
      <c r="D409" s="149"/>
      <c r="E409" s="542"/>
      <c r="F409" s="542"/>
      <c r="H409" s="765"/>
      <c r="I409" s="765"/>
    </row>
    <row r="410" ht="14.25" customHeight="1">
      <c r="A410" s="844"/>
      <c r="B410" s="149"/>
      <c r="C410" s="539"/>
      <c r="D410" s="149"/>
      <c r="E410" s="542"/>
      <c r="F410" s="542"/>
      <c r="H410" s="765"/>
      <c r="I410" s="765"/>
    </row>
    <row r="411" ht="14.25" customHeight="1">
      <c r="A411" s="844"/>
      <c r="B411" s="149"/>
      <c r="C411" s="539"/>
      <c r="D411" s="149"/>
      <c r="E411" s="542"/>
      <c r="F411" s="542"/>
      <c r="H411" s="765"/>
      <c r="I411" s="765"/>
    </row>
    <row r="412" ht="14.25" customHeight="1">
      <c r="A412" s="844"/>
      <c r="B412" s="149"/>
      <c r="C412" s="539"/>
      <c r="D412" s="149"/>
      <c r="E412" s="542"/>
      <c r="F412" s="542"/>
      <c r="H412" s="765"/>
      <c r="I412" s="765"/>
    </row>
    <row r="413" ht="14.25" customHeight="1">
      <c r="A413" s="844"/>
      <c r="B413" s="149"/>
      <c r="C413" s="539"/>
      <c r="D413" s="149"/>
      <c r="E413" s="542"/>
      <c r="F413" s="542"/>
      <c r="H413" s="765"/>
      <c r="I413" s="765"/>
    </row>
    <row r="414" ht="14.25" customHeight="1">
      <c r="A414" s="844"/>
      <c r="B414" s="149"/>
      <c r="C414" s="539"/>
      <c r="D414" s="149"/>
      <c r="E414" s="542"/>
      <c r="F414" s="542"/>
      <c r="H414" s="765"/>
      <c r="I414" s="765"/>
    </row>
    <row r="415" ht="14.25" customHeight="1">
      <c r="A415" s="844"/>
      <c r="B415" s="149"/>
      <c r="C415" s="539"/>
      <c r="D415" s="149"/>
      <c r="E415" s="542"/>
      <c r="F415" s="542"/>
      <c r="H415" s="765"/>
      <c r="I415" s="765"/>
    </row>
    <row r="416" ht="14.25" customHeight="1">
      <c r="A416" s="844"/>
      <c r="B416" s="149"/>
      <c r="C416" s="539"/>
      <c r="D416" s="149"/>
      <c r="E416" s="542"/>
      <c r="F416" s="542"/>
      <c r="H416" s="765"/>
      <c r="I416" s="765"/>
    </row>
    <row r="417" ht="14.25" customHeight="1">
      <c r="A417" s="844"/>
      <c r="B417" s="149"/>
      <c r="C417" s="539"/>
      <c r="D417" s="149"/>
      <c r="E417" s="542"/>
      <c r="F417" s="542"/>
      <c r="H417" s="765"/>
      <c r="I417" s="765"/>
    </row>
    <row r="418" ht="14.25" customHeight="1">
      <c r="A418" s="844"/>
      <c r="B418" s="149"/>
      <c r="C418" s="539"/>
      <c r="D418" s="149"/>
      <c r="E418" s="542"/>
      <c r="F418" s="542"/>
      <c r="H418" s="765"/>
      <c r="I418" s="765"/>
    </row>
    <row r="419" ht="14.25" customHeight="1">
      <c r="A419" s="844"/>
      <c r="B419" s="149"/>
      <c r="C419" s="539"/>
      <c r="D419" s="149"/>
      <c r="E419" s="542"/>
      <c r="F419" s="542"/>
      <c r="H419" s="765"/>
      <c r="I419" s="765"/>
    </row>
    <row r="420" ht="14.25" customHeight="1">
      <c r="A420" s="844"/>
      <c r="B420" s="149"/>
      <c r="C420" s="539"/>
      <c r="D420" s="149"/>
      <c r="E420" s="542"/>
      <c r="F420" s="542"/>
      <c r="H420" s="765"/>
      <c r="I420" s="765"/>
    </row>
    <row r="421" ht="14.25" customHeight="1">
      <c r="A421" s="844"/>
      <c r="B421" s="149"/>
      <c r="C421" s="539"/>
      <c r="D421" s="149"/>
      <c r="E421" s="542"/>
      <c r="F421" s="542"/>
      <c r="H421" s="765"/>
      <c r="I421" s="765"/>
    </row>
    <row r="422" ht="14.25" customHeight="1">
      <c r="A422" s="844"/>
      <c r="B422" s="149"/>
      <c r="C422" s="539"/>
      <c r="D422" s="149"/>
      <c r="E422" s="542"/>
      <c r="F422" s="542"/>
      <c r="H422" s="765"/>
      <c r="I422" s="765"/>
    </row>
    <row r="423" ht="14.25" customHeight="1">
      <c r="A423" s="844"/>
      <c r="B423" s="149"/>
      <c r="C423" s="539"/>
      <c r="D423" s="149"/>
      <c r="E423" s="542"/>
      <c r="F423" s="542"/>
      <c r="H423" s="765"/>
      <c r="I423" s="765"/>
    </row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6">
    <mergeCell ref="A1:G1"/>
    <mergeCell ref="A3:A16"/>
    <mergeCell ref="G3:G8"/>
    <mergeCell ref="G9:G16"/>
    <mergeCell ref="A17:A29"/>
    <mergeCell ref="G17:G22"/>
    <mergeCell ref="G36:G42"/>
    <mergeCell ref="G23:G29"/>
    <mergeCell ref="G30:G35"/>
    <mergeCell ref="G43:G48"/>
    <mergeCell ref="G49:G57"/>
    <mergeCell ref="G58:G63"/>
    <mergeCell ref="G64:G69"/>
    <mergeCell ref="G70:G75"/>
    <mergeCell ref="A105:A118"/>
    <mergeCell ref="A119:A134"/>
    <mergeCell ref="A135:A148"/>
    <mergeCell ref="A149:A161"/>
    <mergeCell ref="A162:A175"/>
    <mergeCell ref="A176:A188"/>
    <mergeCell ref="A189:A202"/>
    <mergeCell ref="A203:A216"/>
    <mergeCell ref="A30:A42"/>
    <mergeCell ref="A43:A57"/>
    <mergeCell ref="A58:A69"/>
    <mergeCell ref="A70:A79"/>
    <mergeCell ref="A80:A91"/>
    <mergeCell ref="A92:A104"/>
    <mergeCell ref="B105:B109"/>
    <mergeCell ref="B119:B124"/>
    <mergeCell ref="G76:G79"/>
    <mergeCell ref="G80:G84"/>
    <mergeCell ref="G85:G91"/>
    <mergeCell ref="G92:G96"/>
    <mergeCell ref="G97:G104"/>
    <mergeCell ref="G105:G111"/>
    <mergeCell ref="G112:G118"/>
    <mergeCell ref="G119:G126"/>
    <mergeCell ref="G127:G134"/>
    <mergeCell ref="G135:G141"/>
    <mergeCell ref="G142:G148"/>
    <mergeCell ref="G149:G154"/>
    <mergeCell ref="G155:G161"/>
    <mergeCell ref="G162:G167"/>
    <mergeCell ref="D219:E219"/>
    <mergeCell ref="E220:G220"/>
    <mergeCell ref="E221:G221"/>
    <mergeCell ref="E222:G222"/>
    <mergeCell ref="E223:G223"/>
    <mergeCell ref="G168:G175"/>
    <mergeCell ref="G176:G182"/>
    <mergeCell ref="G183:G188"/>
    <mergeCell ref="G189:G195"/>
    <mergeCell ref="G196:G202"/>
    <mergeCell ref="G203:G209"/>
    <mergeCell ref="G210:G216"/>
  </mergeCells>
  <printOptions/>
  <pageMargins bottom="0.787401575" footer="0.0" header="0.0" left="0.511811024" right="0.511811024" top="0.7874015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4.25"/>
    <col customWidth="1" min="2" max="2" width="12.63"/>
    <col customWidth="1" min="3" max="3" width="31.0"/>
    <col customWidth="1" min="4" max="4" width="12.63"/>
    <col customWidth="1" min="5" max="5" width="40.38"/>
    <col customWidth="1" min="6" max="6" width="22.38"/>
    <col customWidth="1" min="7" max="7" width="19.63"/>
    <col customWidth="1" min="9" max="9" width="21.0"/>
    <col customWidth="1" min="10" max="10" width="22.0"/>
    <col customWidth="1" min="11" max="11" width="19.63"/>
  </cols>
  <sheetData>
    <row r="1">
      <c r="B1" s="856" t="s">
        <v>553</v>
      </c>
      <c r="I1" s="765"/>
      <c r="J1" s="765"/>
    </row>
    <row r="2">
      <c r="B2" s="4"/>
      <c r="C2" s="149"/>
      <c r="D2" s="539"/>
      <c r="E2" s="149"/>
      <c r="F2" s="542"/>
      <c r="G2" s="542"/>
      <c r="I2" s="765"/>
      <c r="J2" s="765"/>
    </row>
    <row r="3">
      <c r="B3" s="857" t="s">
        <v>1</v>
      </c>
      <c r="C3" s="767" t="s">
        <v>2</v>
      </c>
      <c r="D3" s="768" t="s">
        <v>3</v>
      </c>
      <c r="E3" s="767" t="s">
        <v>7</v>
      </c>
      <c r="F3" s="769" t="s">
        <v>8</v>
      </c>
      <c r="G3" s="770" t="s">
        <v>9</v>
      </c>
      <c r="H3" s="858" t="s">
        <v>433</v>
      </c>
      <c r="I3" s="859" t="s">
        <v>11</v>
      </c>
      <c r="J3" s="860" t="s">
        <v>13</v>
      </c>
    </row>
    <row r="4">
      <c r="B4" s="22">
        <v>45778.0</v>
      </c>
      <c r="C4" s="621">
        <v>53294.0</v>
      </c>
      <c r="D4" s="544">
        <v>6.0</v>
      </c>
      <c r="E4" s="550" t="s">
        <v>616</v>
      </c>
      <c r="F4" s="549">
        <v>300.0</v>
      </c>
      <c r="G4" s="782">
        <v>-635.17</v>
      </c>
      <c r="H4" s="861">
        <v>1.0</v>
      </c>
      <c r="I4" s="776"/>
      <c r="J4" s="862"/>
    </row>
    <row r="5">
      <c r="B5" s="188"/>
      <c r="C5" s="621">
        <v>53346.0</v>
      </c>
      <c r="D5" s="544">
        <v>4.0</v>
      </c>
      <c r="E5" s="550" t="s">
        <v>459</v>
      </c>
      <c r="F5" s="549">
        <v>77.0</v>
      </c>
      <c r="G5" s="794">
        <f t="shared" ref="G5:G8" si="1">G4+F4</f>
        <v>-335.17</v>
      </c>
      <c r="H5" s="278"/>
      <c r="I5" s="778"/>
      <c r="J5" s="863"/>
    </row>
    <row r="6">
      <c r="B6" s="188"/>
      <c r="C6" s="621" t="s">
        <v>617</v>
      </c>
      <c r="D6" s="544">
        <v>6.0</v>
      </c>
      <c r="E6" s="550" t="s">
        <v>618</v>
      </c>
      <c r="F6" s="549">
        <f>40*3</f>
        <v>120</v>
      </c>
      <c r="G6" s="794">
        <f t="shared" si="1"/>
        <v>-258.17</v>
      </c>
      <c r="H6" s="278"/>
      <c r="I6" s="778"/>
      <c r="J6" s="863"/>
    </row>
    <row r="7">
      <c r="B7" s="188"/>
      <c r="C7" s="621">
        <v>49002.0</v>
      </c>
      <c r="D7" s="544">
        <v>6.0</v>
      </c>
      <c r="E7" s="550" t="s">
        <v>438</v>
      </c>
      <c r="F7" s="549">
        <v>362.0</v>
      </c>
      <c r="G7" s="794">
        <f t="shared" si="1"/>
        <v>-138.17</v>
      </c>
      <c r="H7" s="278"/>
      <c r="I7" s="778"/>
      <c r="J7" s="863"/>
    </row>
    <row r="8">
      <c r="B8" s="188"/>
      <c r="C8" s="621"/>
      <c r="D8" s="544"/>
      <c r="E8" s="550"/>
      <c r="F8" s="116">
        <f>SUM(F4:F7)</f>
        <v>859</v>
      </c>
      <c r="G8" s="797">
        <f t="shared" si="1"/>
        <v>223.83</v>
      </c>
      <c r="H8" s="278"/>
      <c r="I8" s="780">
        <v>859.0</v>
      </c>
      <c r="J8" s="863"/>
    </row>
    <row r="9">
      <c r="B9" s="188"/>
      <c r="C9" s="796"/>
      <c r="D9" s="564"/>
      <c r="E9" s="563"/>
      <c r="F9" s="567"/>
      <c r="G9" s="864"/>
      <c r="H9" s="815"/>
      <c r="I9" s="778"/>
      <c r="J9" s="863"/>
    </row>
    <row r="10">
      <c r="B10" s="188"/>
      <c r="C10" s="796"/>
      <c r="D10" s="564"/>
      <c r="E10" s="563"/>
      <c r="F10" s="594"/>
      <c r="G10" s="799"/>
      <c r="H10" s="865"/>
      <c r="I10" s="778"/>
      <c r="J10" s="863"/>
    </row>
    <row r="11">
      <c r="B11" s="188"/>
      <c r="C11" s="621">
        <v>52499.0</v>
      </c>
      <c r="D11" s="544">
        <v>5.0</v>
      </c>
      <c r="E11" s="550" t="s">
        <v>56</v>
      </c>
      <c r="F11" s="549">
        <v>310.0</v>
      </c>
      <c r="G11" s="800">
        <v>-635.17</v>
      </c>
      <c r="H11" s="861">
        <v>2.0</v>
      </c>
      <c r="I11" s="778"/>
      <c r="J11" s="863"/>
    </row>
    <row r="12">
      <c r="B12" s="188"/>
      <c r="C12" s="621">
        <v>49467.0</v>
      </c>
      <c r="D12" s="544">
        <v>2.0</v>
      </c>
      <c r="E12" s="550" t="s">
        <v>448</v>
      </c>
      <c r="F12" s="549">
        <v>77.0</v>
      </c>
      <c r="G12" s="801">
        <f t="shared" ref="G12:G15" si="2">G11+F11</f>
        <v>-325.17</v>
      </c>
      <c r="H12" s="278"/>
      <c r="I12" s="778"/>
      <c r="J12" s="863"/>
    </row>
    <row r="13">
      <c r="B13" s="188"/>
      <c r="C13" s="621">
        <v>50588.0</v>
      </c>
      <c r="D13" s="544">
        <v>4.0</v>
      </c>
      <c r="E13" s="550" t="s">
        <v>446</v>
      </c>
      <c r="F13" s="549">
        <v>154.0</v>
      </c>
      <c r="G13" s="801">
        <f t="shared" si="2"/>
        <v>-248.17</v>
      </c>
      <c r="H13" s="278"/>
      <c r="I13" s="778"/>
      <c r="J13" s="863"/>
    </row>
    <row r="14">
      <c r="B14" s="188"/>
      <c r="C14" s="621">
        <v>46086.0</v>
      </c>
      <c r="D14" s="544">
        <v>5.0</v>
      </c>
      <c r="E14" s="550" t="s">
        <v>439</v>
      </c>
      <c r="F14" s="549">
        <v>310.0</v>
      </c>
      <c r="G14" s="801">
        <f t="shared" si="2"/>
        <v>-94.17</v>
      </c>
      <c r="H14" s="278"/>
      <c r="I14" s="778"/>
      <c r="J14" s="863"/>
    </row>
    <row r="15">
      <c r="B15" s="188"/>
      <c r="C15" s="621"/>
      <c r="D15" s="564"/>
      <c r="E15" s="563"/>
      <c r="F15" s="567">
        <f>SUM(F11:F14)</f>
        <v>851</v>
      </c>
      <c r="G15" s="802">
        <f t="shared" si="2"/>
        <v>215.83</v>
      </c>
      <c r="H15" s="278"/>
      <c r="I15" s="778"/>
      <c r="J15" s="866">
        <v>851.0</v>
      </c>
    </row>
    <row r="16">
      <c r="B16" s="205"/>
      <c r="C16" s="585"/>
      <c r="D16" s="784"/>
      <c r="E16" s="585"/>
      <c r="F16" s="586"/>
      <c r="G16" s="803"/>
      <c r="H16" s="281"/>
      <c r="I16" s="778"/>
      <c r="J16" s="863"/>
    </row>
    <row r="17">
      <c r="B17" s="83">
        <v>45779.0</v>
      </c>
      <c r="C17" s="825" t="s">
        <v>619</v>
      </c>
      <c r="D17" s="867">
        <v>10.0</v>
      </c>
      <c r="E17" s="868" t="s">
        <v>620</v>
      </c>
      <c r="F17" s="578"/>
      <c r="G17" s="807">
        <v>-635.17</v>
      </c>
      <c r="H17" s="808">
        <v>1.0</v>
      </c>
      <c r="I17" s="778"/>
      <c r="J17" s="863"/>
    </row>
    <row r="18">
      <c r="B18" s="188"/>
      <c r="C18" s="616"/>
      <c r="D18" s="869"/>
      <c r="E18" s="616"/>
      <c r="F18" s="580">
        <v>793.0</v>
      </c>
      <c r="G18" s="810">
        <f>G17+F18</f>
        <v>157.83</v>
      </c>
      <c r="H18" s="795"/>
      <c r="I18" s="778">
        <f>I8+F18</f>
        <v>1652</v>
      </c>
      <c r="J18" s="863"/>
    </row>
    <row r="19">
      <c r="B19" s="188"/>
      <c r="C19" s="616"/>
      <c r="D19" s="869"/>
      <c r="E19" s="616"/>
      <c r="F19" s="549"/>
      <c r="G19" s="809"/>
      <c r="H19" s="795"/>
      <c r="I19" s="778"/>
      <c r="J19" s="863"/>
    </row>
    <row r="20">
      <c r="B20" s="188"/>
      <c r="C20" s="624"/>
      <c r="D20" s="870"/>
      <c r="E20" s="624"/>
      <c r="F20" s="549"/>
      <c r="G20" s="809"/>
      <c r="H20" s="795"/>
      <c r="I20" s="778"/>
      <c r="J20" s="863"/>
    </row>
    <row r="21" ht="15.75" customHeight="1">
      <c r="B21" s="188"/>
      <c r="C21" s="566"/>
      <c r="D21" s="564"/>
      <c r="E21" s="566"/>
      <c r="F21" s="567"/>
      <c r="G21" s="871"/>
      <c r="H21" s="798"/>
      <c r="I21" s="778"/>
      <c r="J21" s="863"/>
    </row>
    <row r="22" ht="15.75" customHeight="1">
      <c r="B22" s="188"/>
      <c r="C22" s="566"/>
      <c r="D22" s="564"/>
      <c r="E22" s="566"/>
      <c r="F22" s="594"/>
      <c r="G22" s="811"/>
      <c r="H22" s="872"/>
      <c r="I22" s="778"/>
      <c r="J22" s="863"/>
    </row>
    <row r="23" ht="15.75" customHeight="1">
      <c r="B23" s="188"/>
      <c r="C23" s="548">
        <v>51251.0</v>
      </c>
      <c r="D23" s="544">
        <v>4.0</v>
      </c>
      <c r="E23" s="835" t="s">
        <v>438</v>
      </c>
      <c r="F23" s="549">
        <v>310.0</v>
      </c>
      <c r="G23" s="812">
        <v>-635.17</v>
      </c>
      <c r="H23" s="793">
        <v>2.0</v>
      </c>
      <c r="I23" s="778"/>
      <c r="J23" s="863"/>
    </row>
    <row r="24" ht="15.75" customHeight="1">
      <c r="B24" s="188"/>
      <c r="C24" s="548">
        <v>53346.0</v>
      </c>
      <c r="D24" s="544">
        <v>4.0</v>
      </c>
      <c r="E24" s="835" t="s">
        <v>621</v>
      </c>
      <c r="F24" s="549">
        <v>793.0</v>
      </c>
      <c r="G24" s="809">
        <f t="shared" ref="G24:G25" si="3">G23+F23</f>
        <v>-325.17</v>
      </c>
      <c r="H24" s="795"/>
      <c r="I24" s="778"/>
      <c r="J24" s="863"/>
    </row>
    <row r="25" ht="15.75" customHeight="1">
      <c r="B25" s="188"/>
      <c r="C25" s="548"/>
      <c r="D25" s="544"/>
      <c r="E25" s="548"/>
      <c r="F25" s="580">
        <f>SUM(F23:F24)</f>
        <v>1103</v>
      </c>
      <c r="G25" s="810">
        <f t="shared" si="3"/>
        <v>467.83</v>
      </c>
      <c r="H25" s="795"/>
      <c r="I25" s="778"/>
      <c r="J25" s="863">
        <f>851+1103</f>
        <v>1954</v>
      </c>
    </row>
    <row r="26" ht="15.75" customHeight="1">
      <c r="B26" s="188"/>
      <c r="C26" s="548"/>
      <c r="D26" s="544"/>
      <c r="E26" s="548"/>
      <c r="F26" s="549"/>
      <c r="G26" s="809"/>
      <c r="H26" s="795"/>
      <c r="I26" s="778"/>
      <c r="J26" s="863"/>
    </row>
    <row r="27" ht="15.75" customHeight="1">
      <c r="B27" s="813"/>
      <c r="C27" s="585"/>
      <c r="D27" s="582"/>
      <c r="E27" s="585"/>
      <c r="F27" s="586"/>
      <c r="G27" s="873"/>
      <c r="H27" s="804"/>
      <c r="I27" s="778"/>
      <c r="J27" s="863"/>
    </row>
    <row r="28" ht="15.75" customHeight="1">
      <c r="B28" s="83">
        <v>45780.0</v>
      </c>
      <c r="C28" s="588">
        <v>51666.0</v>
      </c>
      <c r="D28" s="575">
        <v>2.0</v>
      </c>
      <c r="E28" s="588" t="s">
        <v>622</v>
      </c>
      <c r="F28" s="578">
        <v>77.0</v>
      </c>
      <c r="G28" s="814">
        <v>-635.17</v>
      </c>
      <c r="H28" s="775">
        <v>1.0</v>
      </c>
      <c r="I28" s="778"/>
      <c r="J28" s="863"/>
    </row>
    <row r="29" ht="15.75" customHeight="1">
      <c r="B29" s="188"/>
      <c r="C29" s="548">
        <v>50738.0</v>
      </c>
      <c r="D29" s="544">
        <v>7.0</v>
      </c>
      <c r="E29" s="548" t="s">
        <v>459</v>
      </c>
      <c r="F29" s="549">
        <v>310.0</v>
      </c>
      <c r="G29" s="783">
        <f t="shared" ref="G29:G33" si="4">G28+F28</f>
        <v>-558.17</v>
      </c>
      <c r="H29" s="278"/>
      <c r="I29" s="778"/>
      <c r="J29" s="863"/>
    </row>
    <row r="30" ht="15.75" customHeight="1">
      <c r="B30" s="188"/>
      <c r="C30" s="548">
        <v>50394.0</v>
      </c>
      <c r="D30" s="544">
        <v>2.0</v>
      </c>
      <c r="E30" s="548" t="s">
        <v>437</v>
      </c>
      <c r="F30" s="549">
        <v>103.0</v>
      </c>
      <c r="G30" s="783">
        <f t="shared" si="4"/>
        <v>-248.17</v>
      </c>
      <c r="H30" s="278"/>
      <c r="I30" s="778"/>
      <c r="J30" s="863"/>
    </row>
    <row r="31" ht="15.75" customHeight="1">
      <c r="B31" s="188"/>
      <c r="C31" s="548">
        <v>49958.0</v>
      </c>
      <c r="D31" s="544">
        <v>2.0</v>
      </c>
      <c r="E31" s="548" t="s">
        <v>439</v>
      </c>
      <c r="F31" s="549">
        <v>77.0</v>
      </c>
      <c r="G31" s="783">
        <f t="shared" si="4"/>
        <v>-145.17</v>
      </c>
      <c r="H31" s="278"/>
      <c r="I31" s="778"/>
      <c r="J31" s="863"/>
    </row>
    <row r="32" ht="15.75" customHeight="1">
      <c r="B32" s="188"/>
      <c r="C32" s="548">
        <v>51662.0</v>
      </c>
      <c r="D32" s="544">
        <v>2.0</v>
      </c>
      <c r="E32" s="548" t="s">
        <v>459</v>
      </c>
      <c r="F32" s="549">
        <v>77.0</v>
      </c>
      <c r="G32" s="783">
        <f t="shared" si="4"/>
        <v>-68.17</v>
      </c>
      <c r="H32" s="278"/>
      <c r="I32" s="778"/>
      <c r="J32" s="863"/>
    </row>
    <row r="33" ht="15.75" customHeight="1">
      <c r="B33" s="188"/>
      <c r="C33" s="548"/>
      <c r="D33" s="544"/>
      <c r="E33" s="548"/>
      <c r="F33" s="580">
        <f>SUM(F28:F32)</f>
        <v>644</v>
      </c>
      <c r="G33" s="802">
        <f t="shared" si="4"/>
        <v>8.83</v>
      </c>
      <c r="H33" s="278"/>
      <c r="I33" s="778">
        <f>I18+F33</f>
        <v>2296</v>
      </c>
      <c r="J33" s="863"/>
    </row>
    <row r="34" ht="15.75" customHeight="1">
      <c r="B34" s="188"/>
      <c r="C34" s="548"/>
      <c r="D34" s="544"/>
      <c r="E34" s="548"/>
      <c r="F34" s="549"/>
      <c r="G34" s="127"/>
      <c r="H34" s="874">
        <v>2.0</v>
      </c>
      <c r="I34" s="778"/>
      <c r="J34" s="863"/>
    </row>
    <row r="35" ht="15.75" customHeight="1">
      <c r="B35" s="188"/>
      <c r="C35" s="548">
        <v>53346.0</v>
      </c>
      <c r="D35" s="544">
        <v>4.0</v>
      </c>
      <c r="E35" s="548" t="s">
        <v>623</v>
      </c>
      <c r="F35" s="549">
        <v>509.0</v>
      </c>
      <c r="G35" s="127">
        <v>-635.17</v>
      </c>
      <c r="H35" s="278"/>
      <c r="I35" s="778"/>
      <c r="J35" s="863"/>
    </row>
    <row r="36" ht="15.75" customHeight="1">
      <c r="B36" s="188"/>
      <c r="C36" s="548">
        <v>52824.0</v>
      </c>
      <c r="D36" s="544">
        <v>3.0</v>
      </c>
      <c r="E36" s="548" t="s">
        <v>345</v>
      </c>
      <c r="F36" s="549">
        <v>81.0</v>
      </c>
      <c r="G36" s="108">
        <f t="shared" ref="G36:G38" si="5">G35+F35</f>
        <v>-126.17</v>
      </c>
      <c r="H36" s="278"/>
      <c r="I36" s="778"/>
      <c r="J36" s="863"/>
    </row>
    <row r="37" ht="15.75" customHeight="1">
      <c r="B37" s="188"/>
      <c r="C37" s="548" t="s">
        <v>624</v>
      </c>
      <c r="D37" s="544">
        <v>2.0</v>
      </c>
      <c r="E37" s="548" t="s">
        <v>625</v>
      </c>
      <c r="F37" s="549">
        <v>0.0</v>
      </c>
      <c r="G37" s="108">
        <f t="shared" si="5"/>
        <v>-45.17</v>
      </c>
      <c r="H37" s="278"/>
      <c r="I37" s="778"/>
      <c r="J37" s="863"/>
    </row>
    <row r="38" ht="15.75" customHeight="1">
      <c r="B38" s="188"/>
      <c r="C38" s="548"/>
      <c r="D38" s="564"/>
      <c r="E38" s="566"/>
      <c r="F38" s="567">
        <f>SUM(F35:F37)</f>
        <v>590</v>
      </c>
      <c r="G38" s="728">
        <f t="shared" si="5"/>
        <v>-45.17</v>
      </c>
      <c r="H38" s="278"/>
      <c r="I38" s="778"/>
      <c r="J38" s="863">
        <f>1954+590</f>
        <v>2544</v>
      </c>
    </row>
    <row r="39" ht="15.75" customHeight="1">
      <c r="B39" s="205"/>
      <c r="C39" s="784"/>
      <c r="D39" s="785"/>
      <c r="E39" s="784"/>
      <c r="F39" s="786"/>
      <c r="G39" s="875"/>
      <c r="H39" s="281"/>
      <c r="I39" s="778"/>
      <c r="J39" s="863"/>
    </row>
    <row r="40" ht="15.75" customHeight="1">
      <c r="B40" s="83">
        <v>45781.0</v>
      </c>
      <c r="C40" s="588" t="s">
        <v>626</v>
      </c>
      <c r="D40" s="575">
        <v>10.0</v>
      </c>
      <c r="E40" s="588" t="s">
        <v>159</v>
      </c>
      <c r="F40" s="578">
        <f>40*5</f>
        <v>200</v>
      </c>
      <c r="G40" s="876">
        <v>-635.17</v>
      </c>
      <c r="H40" s="816">
        <v>1.0</v>
      </c>
      <c r="I40" s="778"/>
      <c r="J40" s="863"/>
    </row>
    <row r="41" ht="15.75" customHeight="1">
      <c r="B41" s="188"/>
      <c r="C41" s="548">
        <v>53346.0</v>
      </c>
      <c r="D41" s="544">
        <v>3.0</v>
      </c>
      <c r="E41" s="548" t="s">
        <v>439</v>
      </c>
      <c r="F41" s="549">
        <v>77.0</v>
      </c>
      <c r="G41" s="181">
        <f t="shared" ref="G41:G43" si="6">G40+F40</f>
        <v>-435.17</v>
      </c>
      <c r="H41" s="278"/>
      <c r="I41" s="778"/>
      <c r="J41" s="863"/>
    </row>
    <row r="42" ht="15.75" customHeight="1">
      <c r="B42" s="188"/>
      <c r="C42" s="548">
        <v>52324.0</v>
      </c>
      <c r="D42" s="544">
        <v>4.0</v>
      </c>
      <c r="E42" s="548" t="s">
        <v>448</v>
      </c>
      <c r="F42" s="549">
        <v>276.0</v>
      </c>
      <c r="G42" s="181">
        <f t="shared" si="6"/>
        <v>-358.17</v>
      </c>
      <c r="H42" s="278"/>
      <c r="I42" s="778"/>
      <c r="J42" s="863"/>
    </row>
    <row r="43" ht="15.75" customHeight="1">
      <c r="B43" s="188"/>
      <c r="C43" s="548"/>
      <c r="D43" s="544"/>
      <c r="E43" s="548"/>
      <c r="F43" s="580">
        <f>SUM(F40:F42)</f>
        <v>553</v>
      </c>
      <c r="G43" s="877">
        <f t="shared" si="6"/>
        <v>-82.17</v>
      </c>
      <c r="H43" s="278"/>
      <c r="I43" s="778">
        <f>I33+F43</f>
        <v>2849</v>
      </c>
      <c r="J43" s="863"/>
    </row>
    <row r="44" ht="15.75" customHeight="1">
      <c r="B44" s="188"/>
      <c r="C44" s="566"/>
      <c r="D44" s="564"/>
      <c r="E44" s="566"/>
      <c r="F44" s="594"/>
      <c r="G44" s="181"/>
      <c r="H44" s="278"/>
      <c r="I44" s="778"/>
      <c r="J44" s="863"/>
    </row>
    <row r="45" ht="15.75" customHeight="1">
      <c r="B45" s="188"/>
      <c r="C45" s="548"/>
      <c r="D45" s="544"/>
      <c r="E45" s="548"/>
      <c r="F45" s="549"/>
      <c r="G45" s="181"/>
      <c r="H45" s="278"/>
      <c r="I45" s="778"/>
      <c r="J45" s="863"/>
    </row>
    <row r="46" ht="15.75" customHeight="1">
      <c r="B46" s="188"/>
      <c r="C46" s="548" t="s">
        <v>617</v>
      </c>
      <c r="D46" s="544">
        <v>8.0</v>
      </c>
      <c r="E46" s="548" t="s">
        <v>159</v>
      </c>
      <c r="F46" s="549">
        <v>160.0</v>
      </c>
      <c r="G46" s="127">
        <v>-635.17</v>
      </c>
      <c r="H46" s="278"/>
      <c r="I46" s="778"/>
      <c r="J46" s="863"/>
    </row>
    <row r="47" ht="15.75" customHeight="1">
      <c r="B47" s="188"/>
      <c r="C47" s="548">
        <v>51472.0</v>
      </c>
      <c r="D47" s="544">
        <v>2.0</v>
      </c>
      <c r="E47" s="548" t="s">
        <v>450</v>
      </c>
      <c r="F47" s="549">
        <v>77.0</v>
      </c>
      <c r="G47" s="108">
        <f t="shared" ref="G47:G49" si="7">G46+F46</f>
        <v>-475.17</v>
      </c>
      <c r="H47" s="878">
        <v>2.0</v>
      </c>
      <c r="I47" s="778"/>
      <c r="J47" s="863"/>
    </row>
    <row r="48" ht="15.75" customHeight="1">
      <c r="B48" s="188"/>
      <c r="C48" s="548" t="s">
        <v>627</v>
      </c>
      <c r="D48" s="544">
        <v>7.0</v>
      </c>
      <c r="E48" s="548" t="s">
        <v>456</v>
      </c>
      <c r="F48" s="549">
        <f>63*3</f>
        <v>189</v>
      </c>
      <c r="G48" s="108">
        <f t="shared" si="7"/>
        <v>-398.17</v>
      </c>
      <c r="H48" s="278"/>
      <c r="I48" s="778"/>
      <c r="J48" s="863"/>
    </row>
    <row r="49" ht="15.75" customHeight="1">
      <c r="B49" s="188"/>
      <c r="C49" s="548"/>
      <c r="D49" s="544"/>
      <c r="E49" s="548"/>
      <c r="F49" s="580">
        <f>SUM(F46:F48)</f>
        <v>426</v>
      </c>
      <c r="G49" s="728">
        <f t="shared" si="7"/>
        <v>-209.17</v>
      </c>
      <c r="H49" s="278"/>
      <c r="I49" s="778"/>
      <c r="J49" s="863">
        <f>J38+F49</f>
        <v>2970</v>
      </c>
    </row>
    <row r="50" ht="15.75" customHeight="1">
      <c r="B50" s="188"/>
      <c r="C50" s="548"/>
      <c r="D50" s="544"/>
      <c r="E50" s="548"/>
      <c r="F50" s="580"/>
      <c r="G50" s="879"/>
      <c r="H50" s="278"/>
      <c r="I50" s="778"/>
      <c r="J50" s="863"/>
    </row>
    <row r="51" ht="15.75" customHeight="1">
      <c r="B51" s="188"/>
      <c r="C51" s="548"/>
      <c r="D51" s="544"/>
      <c r="E51" s="548"/>
      <c r="F51" s="549"/>
      <c r="G51" s="108"/>
      <c r="H51" s="278"/>
      <c r="I51" s="778"/>
      <c r="J51" s="863"/>
    </row>
    <row r="52" ht="15.75" customHeight="1">
      <c r="B52" s="205"/>
      <c r="C52" s="784"/>
      <c r="D52" s="785"/>
      <c r="E52" s="784"/>
      <c r="F52" s="786"/>
      <c r="G52" s="875"/>
      <c r="H52" s="281"/>
      <c r="I52" s="778"/>
      <c r="J52" s="863"/>
    </row>
    <row r="53" ht="15.75" customHeight="1">
      <c r="B53" s="83">
        <v>45782.0</v>
      </c>
      <c r="C53" s="825">
        <v>53126.0</v>
      </c>
      <c r="D53" s="575">
        <v>8.0</v>
      </c>
      <c r="E53" s="588" t="s">
        <v>278</v>
      </c>
      <c r="F53" s="578">
        <v>362.0</v>
      </c>
      <c r="G53" s="774">
        <v>-635.17</v>
      </c>
      <c r="H53" s="781">
        <v>1.0</v>
      </c>
      <c r="I53" s="778"/>
      <c r="J53" s="863"/>
    </row>
    <row r="54" ht="15.75" customHeight="1">
      <c r="B54" s="188"/>
      <c r="C54" s="579">
        <v>49677.0</v>
      </c>
      <c r="D54" s="544">
        <v>2.0</v>
      </c>
      <c r="E54" s="548" t="s">
        <v>459</v>
      </c>
      <c r="F54" s="549">
        <v>77.0</v>
      </c>
      <c r="G54" s="777">
        <f t="shared" ref="G54:G57" si="8">G53+F53</f>
        <v>-273.17</v>
      </c>
      <c r="H54" s="278"/>
      <c r="I54" s="778"/>
      <c r="J54" s="863"/>
    </row>
    <row r="55" ht="15.75" customHeight="1">
      <c r="B55" s="188"/>
      <c r="C55" s="579">
        <v>51661.0</v>
      </c>
      <c r="D55" s="544">
        <v>1.0</v>
      </c>
      <c r="E55" s="548" t="s">
        <v>456</v>
      </c>
      <c r="F55" s="549">
        <v>63.0</v>
      </c>
      <c r="G55" s="777">
        <f t="shared" si="8"/>
        <v>-196.17</v>
      </c>
      <c r="H55" s="278"/>
      <c r="I55" s="778"/>
      <c r="J55" s="863"/>
    </row>
    <row r="56" ht="15.75" customHeight="1">
      <c r="B56" s="188"/>
      <c r="C56" s="579">
        <v>52818.0</v>
      </c>
      <c r="D56" s="544">
        <v>5.0</v>
      </c>
      <c r="E56" s="548" t="s">
        <v>475</v>
      </c>
      <c r="F56" s="549">
        <v>257.5</v>
      </c>
      <c r="G56" s="777">
        <f t="shared" si="8"/>
        <v>-133.17</v>
      </c>
      <c r="H56" s="278"/>
      <c r="I56" s="778"/>
      <c r="J56" s="863"/>
    </row>
    <row r="57" ht="15.75" customHeight="1">
      <c r="B57" s="188"/>
      <c r="C57" s="579"/>
      <c r="D57" s="544"/>
      <c r="E57" s="548"/>
      <c r="F57" s="580">
        <f>SUM(F53:F56)</f>
        <v>759.5</v>
      </c>
      <c r="G57" s="779">
        <f t="shared" si="8"/>
        <v>124.33</v>
      </c>
      <c r="H57" s="278"/>
      <c r="I57" s="778">
        <f>I43+F57</f>
        <v>3608.5</v>
      </c>
      <c r="J57" s="863"/>
    </row>
    <row r="58" ht="15.75" customHeight="1">
      <c r="B58" s="188"/>
      <c r="C58" s="566"/>
      <c r="D58" s="564"/>
      <c r="E58" s="566"/>
      <c r="F58" s="567"/>
      <c r="G58" s="777"/>
      <c r="H58" s="278"/>
      <c r="I58" s="778"/>
      <c r="J58" s="863"/>
    </row>
    <row r="59" ht="15.75" customHeight="1">
      <c r="B59" s="188"/>
      <c r="C59" s="548">
        <v>53127.0</v>
      </c>
      <c r="D59" s="544">
        <v>8.0</v>
      </c>
      <c r="E59" s="548" t="s">
        <v>278</v>
      </c>
      <c r="F59" s="549">
        <v>362.0</v>
      </c>
      <c r="G59" s="782">
        <v>-635.17</v>
      </c>
      <c r="H59" s="278"/>
      <c r="I59" s="778"/>
      <c r="J59" s="863"/>
    </row>
    <row r="60" ht="15.75" customHeight="1">
      <c r="B60" s="188"/>
      <c r="C60" s="548">
        <v>50016.0</v>
      </c>
      <c r="D60" s="544">
        <v>2.0</v>
      </c>
      <c r="E60" s="548" t="s">
        <v>439</v>
      </c>
      <c r="F60" s="549">
        <v>77.0</v>
      </c>
      <c r="G60" s="782">
        <f t="shared" ref="G60:G64" si="9">G59+F59</f>
        <v>-273.17</v>
      </c>
      <c r="H60" s="880">
        <v>2.0</v>
      </c>
      <c r="I60" s="778"/>
      <c r="J60" s="863"/>
    </row>
    <row r="61" ht="15.75" customHeight="1">
      <c r="B61" s="188"/>
      <c r="C61" s="548">
        <v>48178.0</v>
      </c>
      <c r="D61" s="544">
        <v>2.0</v>
      </c>
      <c r="E61" s="548" t="s">
        <v>439</v>
      </c>
      <c r="F61" s="549">
        <v>77.0</v>
      </c>
      <c r="G61" s="782">
        <f t="shared" si="9"/>
        <v>-196.17</v>
      </c>
      <c r="H61" s="278"/>
      <c r="I61" s="778"/>
      <c r="J61" s="863"/>
    </row>
    <row r="62" ht="15.75" customHeight="1">
      <c r="B62" s="188"/>
      <c r="C62" s="548">
        <v>52109.0</v>
      </c>
      <c r="D62" s="544">
        <v>2.0</v>
      </c>
      <c r="E62" s="548" t="s">
        <v>437</v>
      </c>
      <c r="F62" s="549">
        <v>103.0</v>
      </c>
      <c r="G62" s="782">
        <f t="shared" si="9"/>
        <v>-119.17</v>
      </c>
      <c r="H62" s="278"/>
      <c r="I62" s="778"/>
      <c r="J62" s="863"/>
    </row>
    <row r="63" ht="15.75" customHeight="1">
      <c r="B63" s="188"/>
      <c r="C63" s="548">
        <v>50231.0</v>
      </c>
      <c r="D63" s="544">
        <v>4.0</v>
      </c>
      <c r="E63" s="548" t="s">
        <v>446</v>
      </c>
      <c r="F63" s="549">
        <v>154.0</v>
      </c>
      <c r="G63" s="782">
        <f t="shared" si="9"/>
        <v>-16.17</v>
      </c>
      <c r="H63" s="278"/>
      <c r="I63" s="778"/>
      <c r="J63" s="863"/>
    </row>
    <row r="64" ht="15.75" customHeight="1">
      <c r="B64" s="188"/>
      <c r="C64" s="548"/>
      <c r="D64" s="544"/>
      <c r="E64" s="548"/>
      <c r="F64" s="580">
        <f>SUM(F59:F63)</f>
        <v>773</v>
      </c>
      <c r="G64" s="791">
        <f t="shared" si="9"/>
        <v>137.83</v>
      </c>
      <c r="H64" s="278"/>
      <c r="I64" s="778"/>
      <c r="J64" s="863">
        <f>J49+F64</f>
        <v>3743</v>
      </c>
    </row>
    <row r="65" ht="15.75" customHeight="1">
      <c r="B65" s="813"/>
      <c r="C65" s="647"/>
      <c r="D65" s="564"/>
      <c r="E65" s="566"/>
      <c r="F65" s="567"/>
      <c r="G65" s="777"/>
      <c r="H65" s="281"/>
      <c r="I65" s="778"/>
      <c r="J65" s="863"/>
    </row>
    <row r="66" ht="15.75" customHeight="1">
      <c r="B66" s="83">
        <v>45783.0</v>
      </c>
      <c r="C66" s="881">
        <v>52059.0</v>
      </c>
      <c r="D66" s="575">
        <v>4.0</v>
      </c>
      <c r="E66" s="588" t="s">
        <v>448</v>
      </c>
      <c r="F66" s="578">
        <v>154.0</v>
      </c>
      <c r="G66" s="447">
        <v>-635.17</v>
      </c>
      <c r="H66" s="834">
        <v>1.0</v>
      </c>
      <c r="I66" s="778"/>
      <c r="J66" s="863"/>
    </row>
    <row r="67" ht="15.75" customHeight="1">
      <c r="B67" s="188"/>
      <c r="C67" s="159">
        <v>52666.0</v>
      </c>
      <c r="D67" s="544">
        <v>4.0</v>
      </c>
      <c r="E67" s="548" t="s">
        <v>459</v>
      </c>
      <c r="F67" s="549">
        <v>310.0</v>
      </c>
      <c r="G67" s="172">
        <f t="shared" ref="G67:G70" si="10">G66+F66</f>
        <v>-481.17</v>
      </c>
      <c r="H67" s="278"/>
      <c r="I67" s="778"/>
      <c r="J67" s="863"/>
    </row>
    <row r="68" ht="15.75" customHeight="1">
      <c r="B68" s="188"/>
      <c r="C68" s="159">
        <v>52048.0</v>
      </c>
      <c r="D68" s="544">
        <v>3.0</v>
      </c>
      <c r="E68" s="548" t="s">
        <v>450</v>
      </c>
      <c r="F68" s="549">
        <v>77.0</v>
      </c>
      <c r="G68" s="172">
        <f t="shared" si="10"/>
        <v>-171.17</v>
      </c>
      <c r="H68" s="278"/>
      <c r="I68" s="778"/>
      <c r="J68" s="863"/>
    </row>
    <row r="69" ht="15.75" customHeight="1">
      <c r="B69" s="188"/>
      <c r="C69" s="159">
        <v>49597.0</v>
      </c>
      <c r="D69" s="544">
        <v>4.0</v>
      </c>
      <c r="E69" s="548" t="s">
        <v>327</v>
      </c>
      <c r="F69" s="549">
        <v>88.0</v>
      </c>
      <c r="G69" s="172">
        <f t="shared" si="10"/>
        <v>-94.17</v>
      </c>
      <c r="H69" s="278"/>
      <c r="I69" s="778"/>
      <c r="J69" s="863"/>
    </row>
    <row r="70" ht="15.75" customHeight="1">
      <c r="B70" s="188"/>
      <c r="C70" s="159"/>
      <c r="D70" s="544"/>
      <c r="E70" s="548"/>
      <c r="F70" s="580">
        <f>SUM(F66:F69)</f>
        <v>629</v>
      </c>
      <c r="G70" s="728">
        <f t="shared" si="10"/>
        <v>-6.17</v>
      </c>
      <c r="H70" s="278"/>
      <c r="I70" s="778">
        <f>3608.5+629</f>
        <v>4237.5</v>
      </c>
      <c r="J70" s="863"/>
    </row>
    <row r="71" ht="15.75" customHeight="1">
      <c r="B71" s="188"/>
      <c r="C71" s="579"/>
      <c r="D71" s="544"/>
      <c r="E71" s="548"/>
      <c r="F71" s="549"/>
      <c r="G71" s="172"/>
      <c r="H71" s="278"/>
      <c r="I71" s="778"/>
      <c r="J71" s="863"/>
    </row>
    <row r="72" ht="15.75" customHeight="1">
      <c r="B72" s="188"/>
      <c r="C72" s="831"/>
      <c r="D72" s="564"/>
      <c r="E72" s="566"/>
      <c r="F72" s="567"/>
      <c r="G72" s="172"/>
      <c r="H72" s="278"/>
      <c r="I72" s="778"/>
      <c r="J72" s="863"/>
    </row>
    <row r="73" ht="15.75" customHeight="1">
      <c r="B73" s="188"/>
      <c r="C73" s="566"/>
      <c r="D73" s="564"/>
      <c r="E73" s="566"/>
      <c r="F73" s="594"/>
      <c r="G73" s="172"/>
      <c r="H73" s="815"/>
      <c r="I73" s="778"/>
      <c r="J73" s="863"/>
    </row>
    <row r="74" ht="15.75" customHeight="1">
      <c r="B74" s="188"/>
      <c r="C74" s="548">
        <v>43686.0</v>
      </c>
      <c r="D74" s="544">
        <v>4.0</v>
      </c>
      <c r="E74" s="548" t="s">
        <v>628</v>
      </c>
      <c r="F74" s="549">
        <v>232.0</v>
      </c>
      <c r="G74" s="181">
        <v>-635.17</v>
      </c>
      <c r="H74" s="781">
        <v>2.0</v>
      </c>
      <c r="I74" s="778"/>
      <c r="J74" s="863"/>
    </row>
    <row r="75" ht="15.75" customHeight="1">
      <c r="B75" s="188"/>
      <c r="C75" s="548">
        <v>49002.0</v>
      </c>
      <c r="D75" s="544">
        <v>6.0</v>
      </c>
      <c r="E75" s="548" t="s">
        <v>278</v>
      </c>
      <c r="F75" s="549">
        <v>362.0</v>
      </c>
      <c r="G75" s="181">
        <f t="shared" ref="G75:G77" si="11">G74+F74</f>
        <v>-403.17</v>
      </c>
      <c r="H75" s="278"/>
      <c r="I75" s="778"/>
      <c r="J75" s="863"/>
    </row>
    <row r="76" ht="15.75" customHeight="1">
      <c r="B76" s="188"/>
      <c r="C76" s="600">
        <v>52865.0</v>
      </c>
      <c r="D76" s="544">
        <v>1.0</v>
      </c>
      <c r="E76" s="548" t="s">
        <v>629</v>
      </c>
      <c r="F76" s="549">
        <v>44.0</v>
      </c>
      <c r="G76" s="181">
        <f t="shared" si="11"/>
        <v>-41.17</v>
      </c>
      <c r="H76" s="278"/>
      <c r="I76" s="778"/>
      <c r="J76" s="863"/>
    </row>
    <row r="77" ht="15.75" customHeight="1">
      <c r="B77" s="188"/>
      <c r="C77" s="548"/>
      <c r="D77" s="544"/>
      <c r="E77" s="548"/>
      <c r="F77" s="580">
        <f>SUM(F74:F76)</f>
        <v>638</v>
      </c>
      <c r="G77" s="821">
        <f t="shared" si="11"/>
        <v>2.83</v>
      </c>
      <c r="H77" s="278"/>
      <c r="I77" s="778"/>
      <c r="J77" s="863">
        <f>J64+F77</f>
        <v>4381</v>
      </c>
    </row>
    <row r="78" ht="15.75" customHeight="1">
      <c r="B78" s="188"/>
      <c r="C78" s="548"/>
      <c r="D78" s="544"/>
      <c r="E78" s="548"/>
      <c r="F78" s="580"/>
      <c r="G78" s="181"/>
      <c r="H78" s="278"/>
      <c r="I78" s="778"/>
      <c r="J78" s="863"/>
    </row>
    <row r="79" ht="15.75" customHeight="1">
      <c r="B79" s="188"/>
      <c r="C79" s="548"/>
      <c r="D79" s="544"/>
      <c r="E79" s="548"/>
      <c r="F79" s="549"/>
      <c r="G79" s="181"/>
      <c r="H79" s="278"/>
      <c r="I79" s="778"/>
      <c r="J79" s="863"/>
    </row>
    <row r="80" ht="15.75" customHeight="1">
      <c r="B80" s="188"/>
      <c r="C80" s="548"/>
      <c r="D80" s="564"/>
      <c r="E80" s="566"/>
      <c r="F80" s="567"/>
      <c r="G80" s="108"/>
      <c r="H80" s="278"/>
      <c r="I80" s="778"/>
      <c r="J80" s="863"/>
    </row>
    <row r="81" ht="15.75" customHeight="1">
      <c r="B81" s="205"/>
      <c r="C81" s="784"/>
      <c r="D81" s="785"/>
      <c r="E81" s="784"/>
      <c r="F81" s="786"/>
      <c r="G81" s="875"/>
      <c r="H81" s="281"/>
      <c r="I81" s="778"/>
      <c r="J81" s="863"/>
    </row>
    <row r="82" ht="15.75" customHeight="1">
      <c r="B82" s="83">
        <v>45784.0</v>
      </c>
      <c r="C82" s="87">
        <v>52478.0</v>
      </c>
      <c r="D82" s="575">
        <v>2.0</v>
      </c>
      <c r="E82" s="588" t="s">
        <v>439</v>
      </c>
      <c r="F82" s="578">
        <v>77.0</v>
      </c>
      <c r="G82" s="774">
        <v>-635.17</v>
      </c>
      <c r="H82" s="775">
        <v>1.0</v>
      </c>
      <c r="I82" s="778"/>
      <c r="J82" s="863"/>
    </row>
    <row r="83" ht="15.75" customHeight="1">
      <c r="B83" s="188"/>
      <c r="C83" s="28">
        <v>50738.0</v>
      </c>
      <c r="D83" s="544">
        <v>7.0</v>
      </c>
      <c r="E83" s="548" t="s">
        <v>439</v>
      </c>
      <c r="F83" s="549">
        <v>310.0</v>
      </c>
      <c r="G83" s="777">
        <f t="shared" ref="G83:G88" si="12">G82+F82</f>
        <v>-558.17</v>
      </c>
      <c r="H83" s="278"/>
      <c r="I83" s="778"/>
      <c r="J83" s="863"/>
    </row>
    <row r="84" ht="15.75" customHeight="1">
      <c r="B84" s="188"/>
      <c r="C84" s="28" t="s">
        <v>630</v>
      </c>
      <c r="D84" s="544">
        <v>2.0</v>
      </c>
      <c r="E84" s="548" t="s">
        <v>456</v>
      </c>
      <c r="F84" s="549">
        <v>0.0</v>
      </c>
      <c r="G84" s="777">
        <f t="shared" si="12"/>
        <v>-248.17</v>
      </c>
      <c r="H84" s="278"/>
      <c r="I84" s="778"/>
      <c r="J84" s="863"/>
    </row>
    <row r="85" ht="15.75" customHeight="1">
      <c r="B85" s="188"/>
      <c r="C85" s="28">
        <v>49830.0</v>
      </c>
      <c r="D85" s="544">
        <v>1.0</v>
      </c>
      <c r="E85" s="548" t="s">
        <v>99</v>
      </c>
      <c r="F85" s="549">
        <v>81.0</v>
      </c>
      <c r="G85" s="777">
        <f t="shared" si="12"/>
        <v>-248.17</v>
      </c>
      <c r="H85" s="278"/>
      <c r="I85" s="778"/>
      <c r="J85" s="863"/>
    </row>
    <row r="86" ht="15.75" customHeight="1">
      <c r="B86" s="188"/>
      <c r="C86" s="28">
        <v>53433.0</v>
      </c>
      <c r="D86" s="544">
        <v>2.0</v>
      </c>
      <c r="E86" s="548" t="s">
        <v>470</v>
      </c>
      <c r="F86" s="549">
        <v>44.0</v>
      </c>
      <c r="G86" s="777">
        <f t="shared" si="12"/>
        <v>-167.17</v>
      </c>
      <c r="H86" s="278"/>
      <c r="I86" s="778"/>
      <c r="J86" s="863"/>
    </row>
    <row r="87" ht="15.75" customHeight="1">
      <c r="B87" s="188"/>
      <c r="C87" s="28">
        <v>53287.0</v>
      </c>
      <c r="D87" s="544">
        <v>2.0</v>
      </c>
      <c r="E87" s="548" t="s">
        <v>99</v>
      </c>
      <c r="F87" s="549">
        <v>81.0</v>
      </c>
      <c r="G87" s="777">
        <f t="shared" si="12"/>
        <v>-123.17</v>
      </c>
      <c r="H87" s="278"/>
      <c r="I87" s="778"/>
      <c r="J87" s="863"/>
    </row>
    <row r="88" ht="15.75" customHeight="1">
      <c r="B88" s="188"/>
      <c r="D88" s="564"/>
      <c r="E88" s="566"/>
      <c r="F88" s="567">
        <f>SUM(F82:F87)</f>
        <v>593</v>
      </c>
      <c r="G88" s="789">
        <f t="shared" si="12"/>
        <v>-42.17</v>
      </c>
      <c r="H88" s="278"/>
      <c r="I88" s="778">
        <f>4237.5+F88</f>
        <v>4830.5</v>
      </c>
      <c r="J88" s="863"/>
    </row>
    <row r="89" ht="15.75" customHeight="1">
      <c r="B89" s="188"/>
      <c r="C89" s="548"/>
      <c r="D89" s="544"/>
      <c r="E89" s="548"/>
      <c r="F89" s="549"/>
      <c r="G89" s="782"/>
      <c r="H89" s="278"/>
      <c r="I89" s="778"/>
      <c r="J89" s="863"/>
    </row>
    <row r="90" ht="15.75" customHeight="1">
      <c r="B90" s="188"/>
      <c r="C90" s="548">
        <v>53252.0</v>
      </c>
      <c r="D90" s="544">
        <v>2.0</v>
      </c>
      <c r="E90" s="548" t="s">
        <v>628</v>
      </c>
      <c r="F90" s="549">
        <v>81.0</v>
      </c>
      <c r="G90" s="782">
        <v>-635.17</v>
      </c>
      <c r="H90" s="781">
        <v>2.0</v>
      </c>
      <c r="I90" s="778"/>
      <c r="J90" s="863"/>
    </row>
    <row r="91" ht="15.75" customHeight="1">
      <c r="B91" s="188"/>
      <c r="C91" s="548">
        <v>52176.0</v>
      </c>
      <c r="D91" s="544">
        <v>1.0</v>
      </c>
      <c r="E91" s="548" t="s">
        <v>278</v>
      </c>
      <c r="F91" s="634">
        <v>103.0</v>
      </c>
      <c r="G91" s="777">
        <f t="shared" ref="G91:G96" si="13">G90+F90</f>
        <v>-554.17</v>
      </c>
      <c r="H91" s="278"/>
      <c r="I91" s="778"/>
      <c r="J91" s="863"/>
    </row>
    <row r="92" ht="15.75" customHeight="1">
      <c r="B92" s="188"/>
      <c r="C92" s="548">
        <v>53263.0</v>
      </c>
      <c r="D92" s="544">
        <v>2.0</v>
      </c>
      <c r="E92" s="548" t="s">
        <v>449</v>
      </c>
      <c r="F92" s="605">
        <v>44.0</v>
      </c>
      <c r="G92" s="777">
        <f t="shared" si="13"/>
        <v>-451.17</v>
      </c>
      <c r="H92" s="278"/>
      <c r="I92" s="778"/>
      <c r="J92" s="863"/>
    </row>
    <row r="93" ht="15.75" customHeight="1">
      <c r="B93" s="188"/>
      <c r="C93" s="548">
        <v>51681.0</v>
      </c>
      <c r="D93" s="544">
        <v>2.0</v>
      </c>
      <c r="E93" s="548" t="s">
        <v>446</v>
      </c>
      <c r="F93" s="549">
        <v>77.0</v>
      </c>
      <c r="G93" s="777">
        <f t="shared" si="13"/>
        <v>-407.17</v>
      </c>
      <c r="H93" s="278"/>
      <c r="I93" s="778"/>
      <c r="J93" s="863"/>
    </row>
    <row r="94" ht="15.75" customHeight="1">
      <c r="B94" s="188"/>
      <c r="C94" s="548">
        <v>47598.0</v>
      </c>
      <c r="D94" s="544">
        <v>2.0</v>
      </c>
      <c r="E94" s="548" t="s">
        <v>439</v>
      </c>
      <c r="F94" s="549">
        <v>77.0</v>
      </c>
      <c r="G94" s="777">
        <f t="shared" si="13"/>
        <v>-330.17</v>
      </c>
      <c r="H94" s="278"/>
      <c r="I94" s="778"/>
      <c r="J94" s="863"/>
    </row>
    <row r="95" ht="15.75" customHeight="1">
      <c r="B95" s="188"/>
      <c r="C95" s="646" t="s">
        <v>631</v>
      </c>
      <c r="D95" s="544">
        <v>4.0</v>
      </c>
      <c r="E95" s="548" t="s">
        <v>438</v>
      </c>
      <c r="F95" s="549">
        <v>362.0</v>
      </c>
      <c r="G95" s="777">
        <f t="shared" si="13"/>
        <v>-253.17</v>
      </c>
      <c r="H95" s="278"/>
      <c r="I95" s="778"/>
      <c r="J95" s="863"/>
    </row>
    <row r="96" ht="15.75" customHeight="1">
      <c r="B96" s="188"/>
      <c r="C96" s="646" t="s">
        <v>632</v>
      </c>
      <c r="D96" s="564"/>
      <c r="E96" s="566"/>
      <c r="F96" s="567">
        <f>SUM(F90:F95)</f>
        <v>744</v>
      </c>
      <c r="G96" s="779">
        <f t="shared" si="13"/>
        <v>108.83</v>
      </c>
      <c r="H96" s="278"/>
      <c r="I96" s="778"/>
      <c r="J96" s="863">
        <f>J77+F96</f>
        <v>5125</v>
      </c>
    </row>
    <row r="97" ht="15.75" customHeight="1">
      <c r="B97" s="205"/>
      <c r="C97" s="784"/>
      <c r="D97" s="785"/>
      <c r="E97" s="784"/>
      <c r="F97" s="786"/>
      <c r="G97" s="882"/>
      <c r="H97" s="281"/>
      <c r="I97" s="778"/>
      <c r="J97" s="863"/>
    </row>
    <row r="98" ht="15.75" customHeight="1">
      <c r="B98" s="309">
        <v>45785.0</v>
      </c>
      <c r="C98" s="588">
        <v>51653.0</v>
      </c>
      <c r="D98" s="575">
        <v>2.0</v>
      </c>
      <c r="E98" s="588" t="s">
        <v>437</v>
      </c>
      <c r="F98" s="578">
        <v>103.0</v>
      </c>
      <c r="G98" s="774">
        <v>-635.17</v>
      </c>
      <c r="H98" s="775">
        <v>1.0</v>
      </c>
      <c r="I98" s="778"/>
      <c r="J98" s="863"/>
    </row>
    <row r="99" ht="15.75" customHeight="1">
      <c r="B99" s="188"/>
      <c r="C99" s="548">
        <v>47355.0</v>
      </c>
      <c r="D99" s="544">
        <v>7.0</v>
      </c>
      <c r="E99" s="548" t="s">
        <v>459</v>
      </c>
      <c r="F99" s="549">
        <v>310.0</v>
      </c>
      <c r="G99" s="777">
        <f t="shared" ref="G99:G101" si="14">G98+F98</f>
        <v>-532.17</v>
      </c>
      <c r="H99" s="278"/>
      <c r="I99" s="778"/>
      <c r="J99" s="863"/>
    </row>
    <row r="100" ht="15.75" customHeight="1">
      <c r="B100" s="188"/>
      <c r="C100" s="548" t="s">
        <v>633</v>
      </c>
      <c r="D100" s="544">
        <v>7.0</v>
      </c>
      <c r="E100" s="548" t="s">
        <v>446</v>
      </c>
      <c r="F100" s="549">
        <v>231.0</v>
      </c>
      <c r="G100" s="777">
        <f t="shared" si="14"/>
        <v>-222.17</v>
      </c>
      <c r="H100" s="278"/>
      <c r="I100" s="778"/>
      <c r="J100" s="863"/>
    </row>
    <row r="101" ht="15.75" customHeight="1">
      <c r="B101" s="188"/>
      <c r="C101" s="548"/>
      <c r="D101" s="544"/>
      <c r="E101" s="548"/>
      <c r="F101" s="580">
        <f>SUM(F98:F100)</f>
        <v>644</v>
      </c>
      <c r="G101" s="779">
        <f t="shared" si="14"/>
        <v>8.83</v>
      </c>
      <c r="H101" s="278"/>
      <c r="I101" s="778">
        <f>I88+F101</f>
        <v>5474.5</v>
      </c>
      <c r="J101" s="863"/>
    </row>
    <row r="102" ht="15.75" customHeight="1">
      <c r="B102" s="188"/>
      <c r="C102" s="566"/>
      <c r="D102" s="564"/>
      <c r="E102" s="566"/>
      <c r="F102" s="594"/>
      <c r="G102" s="777"/>
      <c r="H102" s="278"/>
      <c r="I102" s="778"/>
      <c r="J102" s="863"/>
    </row>
    <row r="103" ht="15.75" customHeight="1">
      <c r="B103" s="188"/>
      <c r="C103" s="566"/>
      <c r="D103" s="564"/>
      <c r="E103" s="566"/>
      <c r="F103" s="594"/>
      <c r="G103" s="777"/>
      <c r="H103" s="278"/>
      <c r="I103" s="778"/>
      <c r="J103" s="863"/>
    </row>
    <row r="104" ht="15.75" customHeight="1">
      <c r="B104" s="188"/>
      <c r="C104" s="548">
        <v>53098.0</v>
      </c>
      <c r="D104" s="544">
        <v>9.0</v>
      </c>
      <c r="E104" s="548" t="s">
        <v>459</v>
      </c>
      <c r="F104" s="549">
        <v>310.0</v>
      </c>
      <c r="G104" s="782">
        <v>-635.17</v>
      </c>
      <c r="H104" s="781">
        <v>2.0</v>
      </c>
      <c r="I104" s="778"/>
      <c r="J104" s="863"/>
    </row>
    <row r="105" ht="15.75" customHeight="1">
      <c r="B105" s="188"/>
      <c r="C105" s="548">
        <v>41094.0</v>
      </c>
      <c r="D105" s="544">
        <v>1.0</v>
      </c>
      <c r="E105" s="548" t="s">
        <v>459</v>
      </c>
      <c r="F105" s="549">
        <v>77.0</v>
      </c>
      <c r="G105" s="777">
        <f t="shared" ref="G105:G107" si="15">G104+F104</f>
        <v>-325.17</v>
      </c>
      <c r="H105" s="278"/>
      <c r="I105" s="778"/>
      <c r="J105" s="863"/>
    </row>
    <row r="106" ht="15.75" customHeight="1">
      <c r="B106" s="188"/>
      <c r="C106" s="548">
        <v>45349.0</v>
      </c>
      <c r="D106" s="544">
        <v>10.0</v>
      </c>
      <c r="E106" s="548" t="s">
        <v>438</v>
      </c>
      <c r="F106" s="549">
        <v>362.0</v>
      </c>
      <c r="G106" s="777">
        <f t="shared" si="15"/>
        <v>-248.17</v>
      </c>
      <c r="H106" s="278"/>
      <c r="I106" s="778"/>
      <c r="J106" s="863"/>
    </row>
    <row r="107" ht="15.75" customHeight="1">
      <c r="B107" s="188"/>
      <c r="C107" s="548"/>
      <c r="D107" s="544"/>
      <c r="E107" s="548"/>
      <c r="F107" s="580">
        <f>SUM(F104:F106)</f>
        <v>749</v>
      </c>
      <c r="G107" s="779">
        <f t="shared" si="15"/>
        <v>113.83</v>
      </c>
      <c r="H107" s="278"/>
      <c r="I107" s="778"/>
      <c r="J107" s="863">
        <f>J96+F107</f>
        <v>5874</v>
      </c>
    </row>
    <row r="108" ht="15.75" customHeight="1">
      <c r="B108" s="188"/>
      <c r="C108" s="548"/>
      <c r="D108" s="544"/>
      <c r="E108" s="548"/>
      <c r="F108" s="580"/>
      <c r="G108" s="777"/>
      <c r="H108" s="278"/>
      <c r="I108" s="778"/>
      <c r="J108" s="863"/>
    </row>
    <row r="109" ht="15.75" customHeight="1">
      <c r="B109" s="188"/>
      <c r="C109" s="548"/>
      <c r="D109" s="564"/>
      <c r="E109" s="566"/>
      <c r="F109" s="567"/>
      <c r="G109" s="783"/>
      <c r="H109" s="278"/>
      <c r="I109" s="778"/>
      <c r="J109" s="863"/>
    </row>
    <row r="110" ht="15.75" customHeight="1">
      <c r="B110" s="205"/>
      <c r="C110" s="784"/>
      <c r="D110" s="785"/>
      <c r="E110" s="784"/>
      <c r="F110" s="786"/>
      <c r="G110" s="787"/>
      <c r="H110" s="281"/>
      <c r="I110" s="778"/>
      <c r="J110" s="863"/>
    </row>
    <row r="111" ht="15.75" customHeight="1">
      <c r="B111" s="309">
        <v>45786.0</v>
      </c>
      <c r="C111" s="825" t="s">
        <v>634</v>
      </c>
      <c r="D111" s="575">
        <v>5.0</v>
      </c>
      <c r="E111" s="588" t="s">
        <v>635</v>
      </c>
      <c r="F111" s="883">
        <v>793.0</v>
      </c>
      <c r="G111" s="774">
        <v>-635.17</v>
      </c>
      <c r="H111" s="775">
        <v>1.0</v>
      </c>
      <c r="I111" s="778"/>
      <c r="J111" s="863"/>
    </row>
    <row r="112" ht="15.75" customHeight="1">
      <c r="B112" s="188"/>
      <c r="C112" s="616"/>
      <c r="D112" s="544">
        <v>7.0</v>
      </c>
      <c r="E112" s="548" t="s">
        <v>564</v>
      </c>
      <c r="F112" s="624"/>
      <c r="G112" s="779">
        <f>G111+F111</f>
        <v>157.83</v>
      </c>
      <c r="H112" s="278"/>
      <c r="I112" s="778">
        <f>5474.5+793</f>
        <v>6267.5</v>
      </c>
      <c r="J112" s="863"/>
    </row>
    <row r="113" ht="15.75" customHeight="1">
      <c r="B113" s="188"/>
      <c r="C113" s="579"/>
      <c r="D113" s="544"/>
      <c r="E113" s="548"/>
      <c r="F113" s="884"/>
      <c r="G113" s="777"/>
      <c r="H113" s="278"/>
      <c r="I113" s="778"/>
      <c r="J113" s="863"/>
    </row>
    <row r="114" ht="15.75" customHeight="1">
      <c r="B114" s="188"/>
      <c r="C114" s="579"/>
      <c r="D114" s="544"/>
      <c r="E114" s="548"/>
      <c r="F114" s="549"/>
      <c r="G114" s="777"/>
      <c r="H114" s="278"/>
      <c r="I114" s="778"/>
      <c r="J114" s="863"/>
    </row>
    <row r="115" ht="15.75" customHeight="1">
      <c r="B115" s="188"/>
      <c r="C115" s="579"/>
      <c r="D115" s="564"/>
      <c r="E115" s="566"/>
      <c r="F115" s="567"/>
      <c r="G115" s="777"/>
      <c r="H115" s="278"/>
      <c r="I115" s="778"/>
      <c r="J115" s="863"/>
    </row>
    <row r="116" ht="15.75" customHeight="1">
      <c r="B116" s="188"/>
      <c r="C116" s="566"/>
      <c r="D116" s="564"/>
      <c r="E116" s="566"/>
      <c r="F116" s="594"/>
      <c r="G116" s="777"/>
      <c r="H116" s="278"/>
      <c r="I116" s="778"/>
      <c r="J116" s="863"/>
    </row>
    <row r="117" ht="15.75" customHeight="1">
      <c r="B117" s="188"/>
      <c r="C117" s="548">
        <v>52443.0</v>
      </c>
      <c r="D117" s="544">
        <v>2.0</v>
      </c>
      <c r="E117" s="548" t="s">
        <v>448</v>
      </c>
      <c r="F117" s="549">
        <v>77.0</v>
      </c>
      <c r="G117" s="782">
        <v>-635.17</v>
      </c>
      <c r="H117" s="790">
        <v>2.0</v>
      </c>
      <c r="I117" s="778"/>
      <c r="J117" s="863"/>
    </row>
    <row r="118" ht="15.75" customHeight="1">
      <c r="B118" s="188"/>
      <c r="C118" s="548">
        <v>52865.0</v>
      </c>
      <c r="D118" s="544">
        <v>1.0</v>
      </c>
      <c r="E118" s="548" t="s">
        <v>439</v>
      </c>
      <c r="F118" s="549">
        <v>77.0</v>
      </c>
      <c r="G118" s="777">
        <f t="shared" ref="G118:G121" si="16">G117+F117</f>
        <v>-558.17</v>
      </c>
      <c r="H118" s="278"/>
      <c r="I118" s="778"/>
      <c r="J118" s="863"/>
    </row>
    <row r="119" ht="15.75" customHeight="1">
      <c r="B119" s="188"/>
      <c r="C119" s="548">
        <v>52767.0</v>
      </c>
      <c r="D119" s="544">
        <v>7.0</v>
      </c>
      <c r="E119" s="548" t="s">
        <v>278</v>
      </c>
      <c r="F119" s="549">
        <v>399.0</v>
      </c>
      <c r="G119" s="777">
        <f t="shared" si="16"/>
        <v>-481.17</v>
      </c>
      <c r="H119" s="278"/>
      <c r="I119" s="778"/>
      <c r="J119" s="863"/>
    </row>
    <row r="120" ht="15.75" customHeight="1">
      <c r="B120" s="188"/>
      <c r="C120" s="548">
        <v>52442.0</v>
      </c>
      <c r="D120" s="544">
        <v>2.0</v>
      </c>
      <c r="E120" s="548" t="s">
        <v>636</v>
      </c>
      <c r="F120" s="549">
        <v>77.0</v>
      </c>
      <c r="G120" s="777">
        <f t="shared" si="16"/>
        <v>-82.17</v>
      </c>
      <c r="H120" s="278"/>
      <c r="I120" s="778"/>
      <c r="J120" s="863"/>
    </row>
    <row r="121" ht="15.75" customHeight="1">
      <c r="B121" s="188"/>
      <c r="C121" s="548"/>
      <c r="D121" s="544"/>
      <c r="E121" s="548"/>
      <c r="F121" s="580">
        <f>SUM(F117:F120)</f>
        <v>630</v>
      </c>
      <c r="G121" s="789">
        <f t="shared" si="16"/>
        <v>-5.17</v>
      </c>
      <c r="H121" s="278"/>
      <c r="I121" s="778"/>
      <c r="J121" s="863">
        <f>J107+F121</f>
        <v>6504</v>
      </c>
    </row>
    <row r="122" ht="15.75" customHeight="1">
      <c r="B122" s="188"/>
      <c r="C122" s="548"/>
      <c r="D122" s="564"/>
      <c r="E122" s="566"/>
      <c r="F122" s="567"/>
      <c r="G122" s="783"/>
      <c r="H122" s="278"/>
      <c r="I122" s="778"/>
      <c r="J122" s="863"/>
    </row>
    <row r="123" ht="15.75" customHeight="1">
      <c r="B123" s="205"/>
      <c r="C123" s="784"/>
      <c r="D123" s="785"/>
      <c r="E123" s="784"/>
      <c r="F123" s="786"/>
      <c r="G123" s="787"/>
      <c r="H123" s="281"/>
      <c r="I123" s="778"/>
      <c r="J123" s="863"/>
    </row>
    <row r="124" ht="15.75" customHeight="1">
      <c r="B124" s="309">
        <v>45787.0</v>
      </c>
      <c r="C124" s="588">
        <v>43726.0</v>
      </c>
      <c r="D124" s="575">
        <v>5.0</v>
      </c>
      <c r="E124" s="588" t="s">
        <v>459</v>
      </c>
      <c r="F124" s="578">
        <v>310.0</v>
      </c>
      <c r="G124" s="774">
        <v>-635.17</v>
      </c>
      <c r="H124" s="775">
        <v>1.0</v>
      </c>
      <c r="I124" s="778"/>
      <c r="J124" s="863"/>
    </row>
    <row r="125" ht="15.75" customHeight="1">
      <c r="B125" s="188"/>
      <c r="C125" s="548">
        <v>44724.0</v>
      </c>
      <c r="D125" s="544">
        <v>2.0</v>
      </c>
      <c r="E125" s="548" t="s">
        <v>439</v>
      </c>
      <c r="F125" s="549">
        <v>77.0</v>
      </c>
      <c r="G125" s="777">
        <f t="shared" ref="G125:G128" si="17">G124+F124</f>
        <v>-325.17</v>
      </c>
      <c r="H125" s="278"/>
      <c r="I125" s="778"/>
      <c r="J125" s="863"/>
    </row>
    <row r="126" ht="15.75" customHeight="1">
      <c r="B126" s="188"/>
      <c r="C126" s="548">
        <v>53095.0</v>
      </c>
      <c r="D126" s="544">
        <v>9.0</v>
      </c>
      <c r="E126" s="548" t="s">
        <v>439</v>
      </c>
      <c r="F126" s="549">
        <v>310.0</v>
      </c>
      <c r="G126" s="777">
        <f t="shared" si="17"/>
        <v>-248.17</v>
      </c>
      <c r="H126" s="278"/>
      <c r="I126" s="778"/>
      <c r="J126" s="863"/>
    </row>
    <row r="127" ht="15.75" customHeight="1">
      <c r="B127" s="188"/>
      <c r="C127" s="548">
        <v>53509.0</v>
      </c>
      <c r="D127" s="544">
        <v>2.0</v>
      </c>
      <c r="E127" s="548" t="s">
        <v>562</v>
      </c>
      <c r="F127" s="549">
        <v>77.0</v>
      </c>
      <c r="G127" s="777">
        <f t="shared" si="17"/>
        <v>61.83</v>
      </c>
      <c r="H127" s="278"/>
      <c r="I127" s="778"/>
      <c r="J127" s="863"/>
    </row>
    <row r="128" ht="15.75" customHeight="1">
      <c r="B128" s="188"/>
      <c r="C128" s="566"/>
      <c r="D128" s="564"/>
      <c r="E128" s="566"/>
      <c r="F128" s="567">
        <f>SUM(F124:F127)</f>
        <v>774</v>
      </c>
      <c r="G128" s="779">
        <f t="shared" si="17"/>
        <v>138.83</v>
      </c>
      <c r="H128" s="278"/>
      <c r="I128" s="778">
        <f>I112+F128</f>
        <v>7041.5</v>
      </c>
      <c r="J128" s="863"/>
    </row>
    <row r="129" ht="15.75" customHeight="1">
      <c r="B129" s="188"/>
      <c r="C129" s="566"/>
      <c r="D129" s="564"/>
      <c r="E129" s="566"/>
      <c r="F129" s="594"/>
      <c r="G129" s="777"/>
      <c r="H129" s="278"/>
      <c r="I129" s="778"/>
      <c r="J129" s="863"/>
    </row>
    <row r="130" ht="15.75" customHeight="1">
      <c r="B130" s="188"/>
      <c r="C130" s="566"/>
      <c r="D130" s="564"/>
      <c r="E130" s="566"/>
      <c r="F130" s="594"/>
      <c r="G130" s="777"/>
      <c r="H130" s="278"/>
      <c r="I130" s="778"/>
      <c r="J130" s="863"/>
    </row>
    <row r="131" ht="15.75" customHeight="1">
      <c r="B131" s="188"/>
      <c r="C131" s="548">
        <v>52818.0</v>
      </c>
      <c r="D131" s="544">
        <v>5.0</v>
      </c>
      <c r="E131" s="548" t="s">
        <v>437</v>
      </c>
      <c r="F131" s="549">
        <v>257.5</v>
      </c>
      <c r="G131" s="782">
        <v>-635.17</v>
      </c>
      <c r="H131" s="790">
        <v>2.0</v>
      </c>
      <c r="I131" s="778"/>
      <c r="J131" s="863"/>
    </row>
    <row r="132" ht="15.75" customHeight="1">
      <c r="B132" s="188"/>
      <c r="C132" s="548">
        <v>52585.0</v>
      </c>
      <c r="D132" s="544">
        <v>3.0</v>
      </c>
      <c r="E132" s="548" t="s">
        <v>436</v>
      </c>
      <c r="F132" s="549">
        <v>44.0</v>
      </c>
      <c r="G132" s="777">
        <f t="shared" ref="G132:G137" si="18">G131+F131</f>
        <v>-377.67</v>
      </c>
      <c r="H132" s="278"/>
      <c r="I132" s="778"/>
      <c r="J132" s="863"/>
    </row>
    <row r="133" ht="15.75" customHeight="1">
      <c r="B133" s="188"/>
      <c r="C133" s="548">
        <v>49596.0</v>
      </c>
      <c r="D133" s="544">
        <v>3.0</v>
      </c>
      <c r="E133" s="548" t="s">
        <v>446</v>
      </c>
      <c r="F133" s="549">
        <v>77.0</v>
      </c>
      <c r="G133" s="777">
        <f t="shared" si="18"/>
        <v>-333.67</v>
      </c>
      <c r="H133" s="278"/>
      <c r="I133" s="778"/>
      <c r="J133" s="863"/>
    </row>
    <row r="134" ht="15.75" customHeight="1">
      <c r="B134" s="188"/>
      <c r="C134" s="548">
        <v>51662.0</v>
      </c>
      <c r="D134" s="544">
        <v>2.0</v>
      </c>
      <c r="E134" s="548" t="s">
        <v>439</v>
      </c>
      <c r="F134" s="549">
        <v>77.0</v>
      </c>
      <c r="G134" s="777">
        <f t="shared" si="18"/>
        <v>-256.67</v>
      </c>
      <c r="H134" s="278"/>
      <c r="I134" s="778"/>
      <c r="J134" s="863"/>
    </row>
    <row r="135" ht="15.75" customHeight="1">
      <c r="B135" s="188"/>
      <c r="C135" s="548">
        <v>52063.0</v>
      </c>
      <c r="D135" s="544">
        <v>4.0</v>
      </c>
      <c r="E135" s="548" t="s">
        <v>446</v>
      </c>
      <c r="F135" s="549">
        <v>154.0</v>
      </c>
      <c r="G135" s="777">
        <f t="shared" si="18"/>
        <v>-179.67</v>
      </c>
      <c r="H135" s="278"/>
      <c r="I135" s="778"/>
      <c r="J135" s="863"/>
    </row>
    <row r="136" ht="15.75" customHeight="1">
      <c r="B136" s="188"/>
      <c r="C136" s="548">
        <v>53261.0</v>
      </c>
      <c r="D136" s="544">
        <v>3.0</v>
      </c>
      <c r="E136" s="548" t="s">
        <v>459</v>
      </c>
      <c r="F136" s="549">
        <v>77.0</v>
      </c>
      <c r="G136" s="777">
        <f t="shared" si="18"/>
        <v>-25.67</v>
      </c>
      <c r="H136" s="278"/>
      <c r="I136" s="778"/>
      <c r="J136" s="863">
        <f>J121+F137</f>
        <v>7190.5</v>
      </c>
    </row>
    <row r="137" ht="15.75" customHeight="1">
      <c r="B137" s="188"/>
      <c r="C137" s="548"/>
      <c r="D137" s="544"/>
      <c r="E137" s="548"/>
      <c r="F137" s="580">
        <f>SUM(F131:F136)</f>
        <v>686.5</v>
      </c>
      <c r="G137" s="885">
        <f t="shared" si="18"/>
        <v>51.33</v>
      </c>
      <c r="H137" s="278"/>
      <c r="I137" s="778"/>
      <c r="J137" s="863"/>
    </row>
    <row r="138" ht="15.75" customHeight="1">
      <c r="B138" s="205"/>
      <c r="C138" s="784"/>
      <c r="D138" s="785"/>
      <c r="E138" s="784"/>
      <c r="F138" s="786"/>
      <c r="G138" s="787"/>
      <c r="H138" s="281"/>
      <c r="I138" s="778"/>
      <c r="J138" s="863"/>
    </row>
    <row r="139" ht="15.75" customHeight="1">
      <c r="B139" s="309">
        <v>45788.0</v>
      </c>
      <c r="C139" s="588" t="s">
        <v>637</v>
      </c>
      <c r="D139" s="575">
        <v>3.0</v>
      </c>
      <c r="E139" s="588" t="s">
        <v>638</v>
      </c>
      <c r="F139" s="578">
        <v>793.0</v>
      </c>
      <c r="G139" s="774">
        <v>-635.17</v>
      </c>
      <c r="H139" s="775">
        <v>1.0</v>
      </c>
      <c r="I139" s="778"/>
      <c r="J139" s="863"/>
    </row>
    <row r="140" ht="15.75" customHeight="1">
      <c r="B140" s="188"/>
      <c r="C140" s="640"/>
      <c r="D140" s="886">
        <v>2.0</v>
      </c>
      <c r="E140" s="548" t="s">
        <v>639</v>
      </c>
      <c r="F140" s="549"/>
      <c r="G140" s="777"/>
      <c r="H140" s="278"/>
      <c r="I140" s="778"/>
      <c r="J140" s="863"/>
    </row>
    <row r="141" ht="15.75" customHeight="1">
      <c r="B141" s="188"/>
      <c r="C141" s="548"/>
      <c r="D141" s="544">
        <v>2.0</v>
      </c>
      <c r="E141" s="548" t="s">
        <v>558</v>
      </c>
      <c r="F141" s="580"/>
      <c r="G141" s="777"/>
      <c r="H141" s="278"/>
      <c r="I141" s="778"/>
      <c r="J141" s="863"/>
    </row>
    <row r="142" ht="15.75" customHeight="1">
      <c r="B142" s="188"/>
      <c r="C142" s="548"/>
      <c r="D142" s="544">
        <v>3.0</v>
      </c>
      <c r="E142" s="548" t="s">
        <v>640</v>
      </c>
      <c r="F142" s="580">
        <v>793.0</v>
      </c>
      <c r="G142" s="779">
        <f>G139+F142</f>
        <v>157.83</v>
      </c>
      <c r="H142" s="278"/>
      <c r="I142" s="778">
        <f>7041.5+793</f>
        <v>7834.5</v>
      </c>
      <c r="J142" s="863"/>
    </row>
    <row r="143" ht="15.75" customHeight="1">
      <c r="B143" s="188"/>
      <c r="C143" s="566"/>
      <c r="D143" s="564"/>
      <c r="E143" s="566"/>
      <c r="F143" s="594"/>
      <c r="G143" s="777"/>
      <c r="H143" s="278"/>
      <c r="I143" s="778"/>
      <c r="J143" s="863"/>
    </row>
    <row r="144" ht="15.75" customHeight="1">
      <c r="B144" s="188"/>
      <c r="C144" s="566"/>
      <c r="D144" s="564"/>
      <c r="E144" s="566"/>
      <c r="F144" s="594"/>
      <c r="G144" s="777"/>
      <c r="H144" s="278"/>
      <c r="I144" s="778"/>
      <c r="J144" s="863"/>
    </row>
    <row r="145" ht="15.75" customHeight="1">
      <c r="B145" s="188"/>
      <c r="C145" s="548">
        <v>43244.0</v>
      </c>
      <c r="D145" s="544">
        <v>3.0</v>
      </c>
      <c r="E145" s="548" t="s">
        <v>278</v>
      </c>
      <c r="F145" s="549">
        <v>103.0</v>
      </c>
      <c r="G145" s="782">
        <v>-635.17</v>
      </c>
      <c r="H145" s="278"/>
      <c r="I145" s="778"/>
      <c r="J145" s="863"/>
    </row>
    <row r="146" ht="15.75" customHeight="1">
      <c r="B146" s="188"/>
      <c r="C146" s="548" t="s">
        <v>641</v>
      </c>
      <c r="D146" s="544">
        <v>8.0</v>
      </c>
      <c r="E146" s="548" t="s">
        <v>444</v>
      </c>
      <c r="F146" s="549">
        <v>308.0</v>
      </c>
      <c r="G146" s="782">
        <f t="shared" ref="G146:G150" si="19">G145+F145</f>
        <v>-532.17</v>
      </c>
      <c r="H146" s="781">
        <v>2.0</v>
      </c>
      <c r="I146" s="778"/>
      <c r="J146" s="863"/>
    </row>
    <row r="147" ht="15.75" customHeight="1">
      <c r="B147" s="188"/>
      <c r="C147" s="548">
        <v>45863.0</v>
      </c>
      <c r="D147" s="544">
        <v>11.0</v>
      </c>
      <c r="E147" s="548" t="s">
        <v>439</v>
      </c>
      <c r="F147" s="549">
        <v>310.0</v>
      </c>
      <c r="G147" s="782">
        <f t="shared" si="19"/>
        <v>-224.17</v>
      </c>
      <c r="H147" s="278"/>
      <c r="I147" s="778"/>
      <c r="J147" s="863"/>
    </row>
    <row r="148" ht="15.75" customHeight="1">
      <c r="B148" s="188"/>
      <c r="C148" s="548">
        <v>53512.0</v>
      </c>
      <c r="D148" s="544">
        <v>3.0</v>
      </c>
      <c r="E148" s="548" t="s">
        <v>629</v>
      </c>
      <c r="F148" s="549">
        <v>44.0</v>
      </c>
      <c r="G148" s="782">
        <f t="shared" si="19"/>
        <v>85.83</v>
      </c>
      <c r="H148" s="278"/>
      <c r="I148" s="778"/>
      <c r="J148" s="863"/>
    </row>
    <row r="149" ht="15.75" customHeight="1">
      <c r="B149" s="188"/>
      <c r="C149" s="548">
        <v>50265.0</v>
      </c>
      <c r="D149" s="544">
        <v>3.0</v>
      </c>
      <c r="E149" s="548" t="s">
        <v>438</v>
      </c>
      <c r="F149" s="549">
        <v>103.0</v>
      </c>
      <c r="G149" s="782">
        <f t="shared" si="19"/>
        <v>129.83</v>
      </c>
      <c r="H149" s="278"/>
      <c r="I149" s="778"/>
      <c r="J149" s="863">
        <f>J136+F150</f>
        <v>8058.5</v>
      </c>
    </row>
    <row r="150" ht="15.75" customHeight="1">
      <c r="B150" s="188"/>
      <c r="C150" s="640"/>
      <c r="D150" s="640"/>
      <c r="E150" s="548"/>
      <c r="F150" s="580">
        <f>SUM(F145:F149)</f>
        <v>868</v>
      </c>
      <c r="G150" s="791">
        <f t="shared" si="19"/>
        <v>232.83</v>
      </c>
      <c r="H150" s="278"/>
      <c r="I150" s="778"/>
      <c r="J150" s="863"/>
    </row>
    <row r="151" ht="15.75" customHeight="1">
      <c r="B151" s="188"/>
      <c r="C151" s="640"/>
      <c r="D151" s="640"/>
      <c r="E151" s="566"/>
      <c r="F151" s="567"/>
      <c r="G151" s="783"/>
      <c r="H151" s="278"/>
      <c r="I151" s="778"/>
      <c r="J151" s="863"/>
    </row>
    <row r="152" ht="15.75" customHeight="1">
      <c r="B152" s="188"/>
      <c r="C152" s="640"/>
      <c r="D152" s="640"/>
      <c r="E152" s="566"/>
      <c r="F152" s="567"/>
      <c r="G152" s="173"/>
      <c r="H152" s="278"/>
      <c r="I152" s="778"/>
      <c r="J152" s="863"/>
    </row>
    <row r="153" ht="15.75" customHeight="1">
      <c r="B153" s="205"/>
      <c r="C153" s="784"/>
      <c r="D153" s="785"/>
      <c r="E153" s="784"/>
      <c r="F153" s="786"/>
      <c r="G153" s="787"/>
      <c r="H153" s="281"/>
      <c r="I153" s="778"/>
      <c r="J153" s="863"/>
    </row>
    <row r="154" ht="15.75" customHeight="1">
      <c r="B154" s="309">
        <v>45789.0</v>
      </c>
      <c r="C154" s="548" t="s">
        <v>642</v>
      </c>
      <c r="D154" s="544">
        <v>1.0</v>
      </c>
      <c r="E154" s="588" t="s">
        <v>638</v>
      </c>
      <c r="F154" s="578">
        <v>793.0</v>
      </c>
      <c r="G154" s="774">
        <v>-635.17</v>
      </c>
      <c r="H154" s="775">
        <v>1.0</v>
      </c>
      <c r="I154" s="778"/>
      <c r="J154" s="863"/>
    </row>
    <row r="155" ht="15.75" customHeight="1">
      <c r="B155" s="188"/>
      <c r="C155" s="548"/>
      <c r="D155" s="544">
        <v>4.0</v>
      </c>
      <c r="E155" s="548" t="s">
        <v>638</v>
      </c>
      <c r="F155" s="549"/>
      <c r="G155" s="777"/>
      <c r="H155" s="278"/>
      <c r="I155" s="778"/>
      <c r="J155" s="863"/>
    </row>
    <row r="156" ht="15.75" customHeight="1">
      <c r="B156" s="188"/>
      <c r="C156" s="548"/>
      <c r="D156" s="544">
        <v>3.0</v>
      </c>
      <c r="E156" s="548" t="s">
        <v>638</v>
      </c>
      <c r="F156" s="580"/>
      <c r="G156" s="777"/>
      <c r="H156" s="278"/>
      <c r="I156" s="778"/>
      <c r="J156" s="863"/>
    </row>
    <row r="157" ht="15.75" customHeight="1">
      <c r="B157" s="188"/>
      <c r="C157" s="548"/>
      <c r="D157" s="544"/>
      <c r="E157" s="548"/>
      <c r="F157" s="580">
        <f>SUM(F154:F156)</f>
        <v>793</v>
      </c>
      <c r="G157" s="779">
        <f>G154+F157</f>
        <v>157.83</v>
      </c>
      <c r="H157" s="278"/>
      <c r="I157" s="778">
        <f>7834.5+793</f>
        <v>8627.5</v>
      </c>
      <c r="J157" s="863"/>
    </row>
    <row r="158" ht="15.75" customHeight="1">
      <c r="B158" s="188"/>
      <c r="C158" s="566"/>
      <c r="D158" s="564"/>
      <c r="E158" s="566"/>
      <c r="F158" s="594"/>
      <c r="G158" s="777"/>
      <c r="H158" s="278"/>
      <c r="I158" s="778"/>
      <c r="J158" s="863"/>
    </row>
    <row r="159" ht="15.75" customHeight="1">
      <c r="B159" s="188"/>
      <c r="C159" s="566"/>
      <c r="D159" s="564"/>
      <c r="E159" s="566"/>
      <c r="F159" s="594"/>
      <c r="G159" s="777"/>
      <c r="H159" s="278"/>
      <c r="I159" s="778"/>
      <c r="J159" s="863"/>
    </row>
    <row r="160" ht="15.75" customHeight="1">
      <c r="B160" s="188"/>
      <c r="C160" s="566"/>
      <c r="D160" s="564"/>
      <c r="E160" s="566"/>
      <c r="F160" s="594"/>
      <c r="G160" s="777"/>
      <c r="H160" s="278"/>
      <c r="I160" s="778"/>
      <c r="J160" s="863"/>
    </row>
    <row r="161" ht="15.75" customHeight="1">
      <c r="B161" s="188"/>
      <c r="C161" s="548">
        <v>52605.0</v>
      </c>
      <c r="D161" s="544">
        <v>3.0</v>
      </c>
      <c r="E161" s="548" t="s">
        <v>459</v>
      </c>
      <c r="F161" s="549">
        <v>77.0</v>
      </c>
      <c r="G161" s="782">
        <v>-635.17</v>
      </c>
      <c r="H161" s="781">
        <v>2.0</v>
      </c>
      <c r="I161" s="778"/>
      <c r="J161" s="863"/>
    </row>
    <row r="162" ht="15.75" customHeight="1">
      <c r="B162" s="188"/>
      <c r="C162" s="548" t="s">
        <v>633</v>
      </c>
      <c r="D162" s="544">
        <v>7.0</v>
      </c>
      <c r="E162" s="548" t="s">
        <v>456</v>
      </c>
      <c r="F162" s="549">
        <v>220.5</v>
      </c>
      <c r="G162" s="777">
        <f t="shared" ref="G162:G166" si="20">G161+F161</f>
        <v>-558.17</v>
      </c>
      <c r="H162" s="278"/>
      <c r="I162" s="778"/>
      <c r="J162" s="863"/>
    </row>
    <row r="163" ht="15.75" customHeight="1">
      <c r="B163" s="188"/>
      <c r="C163" s="548">
        <v>47355.0</v>
      </c>
      <c r="D163" s="544">
        <v>7.0</v>
      </c>
      <c r="E163" s="548" t="s">
        <v>643</v>
      </c>
      <c r="F163" s="549">
        <v>310.0</v>
      </c>
      <c r="G163" s="777">
        <f t="shared" si="20"/>
        <v>-337.67</v>
      </c>
      <c r="H163" s="278"/>
      <c r="I163" s="778"/>
      <c r="J163" s="863"/>
    </row>
    <row r="164" ht="15.75" customHeight="1">
      <c r="B164" s="188"/>
      <c r="C164" s="548">
        <v>50231.0</v>
      </c>
      <c r="D164" s="544">
        <v>4.0</v>
      </c>
      <c r="E164" s="548" t="s">
        <v>474</v>
      </c>
      <c r="F164" s="549">
        <v>154.0</v>
      </c>
      <c r="G164" s="777">
        <f t="shared" si="20"/>
        <v>-27.67</v>
      </c>
      <c r="H164" s="278"/>
      <c r="I164" s="778"/>
      <c r="J164" s="863"/>
    </row>
    <row r="165" ht="15.75" customHeight="1">
      <c r="B165" s="188"/>
      <c r="C165" s="548">
        <v>47766.0</v>
      </c>
      <c r="D165" s="544">
        <v>3.0</v>
      </c>
      <c r="E165" s="548" t="s">
        <v>439</v>
      </c>
      <c r="F165" s="549">
        <v>77.0</v>
      </c>
      <c r="G165" s="777">
        <f t="shared" si="20"/>
        <v>126.33</v>
      </c>
      <c r="H165" s="278"/>
      <c r="I165" s="778"/>
      <c r="J165" s="863">
        <f>J149+F166</f>
        <v>8897</v>
      </c>
    </row>
    <row r="166" ht="15.75" customHeight="1">
      <c r="B166" s="188"/>
      <c r="C166" s="548"/>
      <c r="D166" s="564"/>
      <c r="E166" s="566"/>
      <c r="F166" s="567">
        <f>SUM(F161:F165)</f>
        <v>838.5</v>
      </c>
      <c r="G166" s="779">
        <f t="shared" si="20"/>
        <v>203.33</v>
      </c>
      <c r="H166" s="278"/>
      <c r="I166" s="778"/>
      <c r="J166" s="863"/>
    </row>
    <row r="167" ht="15.75" customHeight="1">
      <c r="B167" s="205"/>
      <c r="C167" s="784"/>
      <c r="D167" s="785"/>
      <c r="E167" s="784"/>
      <c r="F167" s="786"/>
      <c r="G167" s="787"/>
      <c r="H167" s="281"/>
      <c r="I167" s="778"/>
      <c r="J167" s="863"/>
    </row>
    <row r="168" ht="15.75" customHeight="1">
      <c r="B168" s="309">
        <v>45790.0</v>
      </c>
      <c r="C168" s="87">
        <v>52598.0</v>
      </c>
      <c r="D168" s="575">
        <v>2.0</v>
      </c>
      <c r="E168" s="588" t="s">
        <v>327</v>
      </c>
      <c r="F168" s="578">
        <v>44.0</v>
      </c>
      <c r="G168" s="774">
        <v>-635.17</v>
      </c>
      <c r="H168" s="788">
        <v>1.0</v>
      </c>
      <c r="I168" s="778"/>
      <c r="J168" s="863"/>
    </row>
    <row r="169" ht="15.75" customHeight="1">
      <c r="B169" s="188"/>
      <c r="C169" s="28">
        <v>49548.0</v>
      </c>
      <c r="D169" s="544">
        <v>3.0</v>
      </c>
      <c r="E169" s="548" t="s">
        <v>449</v>
      </c>
      <c r="F169" s="549">
        <v>44.0</v>
      </c>
      <c r="G169" s="777">
        <f t="shared" ref="G169:G174" si="21">G168+F168</f>
        <v>-591.17</v>
      </c>
      <c r="H169" s="278"/>
      <c r="I169" s="778"/>
      <c r="J169" s="863"/>
    </row>
    <row r="170" ht="15.75" customHeight="1">
      <c r="B170" s="188"/>
      <c r="C170" s="28">
        <v>46843.0</v>
      </c>
      <c r="D170" s="544">
        <v>2.0</v>
      </c>
      <c r="E170" s="548" t="s">
        <v>327</v>
      </c>
      <c r="F170" s="549">
        <v>44.0</v>
      </c>
      <c r="G170" s="777">
        <f t="shared" si="21"/>
        <v>-547.17</v>
      </c>
      <c r="H170" s="278"/>
      <c r="I170" s="778"/>
      <c r="J170" s="863"/>
    </row>
    <row r="171" ht="15.75" customHeight="1">
      <c r="B171" s="188"/>
      <c r="C171" s="28">
        <v>52592.0</v>
      </c>
      <c r="D171" s="544">
        <v>3.0</v>
      </c>
      <c r="E171" s="548" t="s">
        <v>439</v>
      </c>
      <c r="F171" s="549">
        <v>77.0</v>
      </c>
      <c r="G171" s="777">
        <f t="shared" si="21"/>
        <v>-503.17</v>
      </c>
      <c r="H171" s="278"/>
      <c r="I171" s="778"/>
      <c r="J171" s="863"/>
    </row>
    <row r="172" ht="15.75" customHeight="1">
      <c r="B172" s="188"/>
      <c r="C172" s="28">
        <v>50475.0</v>
      </c>
      <c r="D172" s="544">
        <v>3.0</v>
      </c>
      <c r="E172" s="548" t="s">
        <v>644</v>
      </c>
      <c r="F172" s="549">
        <v>77.0</v>
      </c>
      <c r="G172" s="777">
        <f t="shared" si="21"/>
        <v>-426.17</v>
      </c>
      <c r="H172" s="278"/>
      <c r="I172" s="778"/>
      <c r="J172" s="863"/>
    </row>
    <row r="173" ht="15.75" customHeight="1">
      <c r="B173" s="188"/>
      <c r="C173" s="28">
        <v>53653.0</v>
      </c>
      <c r="D173" s="544">
        <v>6.0</v>
      </c>
      <c r="E173" s="548" t="s">
        <v>645</v>
      </c>
      <c r="F173" s="549">
        <v>310.0</v>
      </c>
      <c r="G173" s="777">
        <f t="shared" si="21"/>
        <v>-349.17</v>
      </c>
      <c r="H173" s="278"/>
      <c r="I173" s="778"/>
      <c r="J173" s="863"/>
    </row>
    <row r="174" ht="15.75" customHeight="1">
      <c r="B174" s="188"/>
      <c r="C174" s="566"/>
      <c r="D174" s="564"/>
      <c r="E174" s="566"/>
      <c r="F174" s="567">
        <f>SUM(F168:F173)</f>
        <v>596</v>
      </c>
      <c r="G174" s="789">
        <f t="shared" si="21"/>
        <v>-39.17</v>
      </c>
      <c r="H174" s="278"/>
      <c r="I174" s="778">
        <f>8627.5+596</f>
        <v>9223.5</v>
      </c>
      <c r="J174" s="863"/>
    </row>
    <row r="175" ht="15.75" customHeight="1">
      <c r="B175" s="188"/>
      <c r="C175" s="566"/>
      <c r="D175" s="564"/>
      <c r="E175" s="566"/>
      <c r="F175" s="594"/>
      <c r="G175" s="777"/>
      <c r="H175" s="790"/>
      <c r="I175" s="778"/>
      <c r="J175" s="863"/>
    </row>
    <row r="176" ht="15.75" customHeight="1">
      <c r="B176" s="188"/>
      <c r="C176" s="548" t="s">
        <v>646</v>
      </c>
      <c r="D176" s="544">
        <v>4.0</v>
      </c>
      <c r="E176" s="548" t="s">
        <v>327</v>
      </c>
      <c r="F176" s="549">
        <v>88.0</v>
      </c>
      <c r="G176" s="782">
        <v>-635.17</v>
      </c>
      <c r="H176" s="790">
        <v>2.0</v>
      </c>
      <c r="I176" s="778"/>
      <c r="J176" s="863"/>
    </row>
    <row r="177" ht="15.75" customHeight="1">
      <c r="B177" s="188"/>
      <c r="C177" s="548">
        <v>45609.0</v>
      </c>
      <c r="D177" s="544">
        <v>2.0</v>
      </c>
      <c r="E177" s="548" t="s">
        <v>647</v>
      </c>
      <c r="F177" s="549">
        <v>77.0</v>
      </c>
      <c r="G177" s="777">
        <f t="shared" ref="G177:G180" si="22">G176+F176</f>
        <v>-547.17</v>
      </c>
      <c r="H177" s="278"/>
      <c r="I177" s="778"/>
      <c r="J177" s="863"/>
    </row>
    <row r="178" ht="15.75" customHeight="1">
      <c r="B178" s="188"/>
      <c r="C178" s="548">
        <v>53019.0</v>
      </c>
      <c r="D178" s="544">
        <v>3.0</v>
      </c>
      <c r="E178" s="548" t="s">
        <v>438</v>
      </c>
      <c r="F178" s="549">
        <v>103.0</v>
      </c>
      <c r="G178" s="777">
        <f t="shared" si="22"/>
        <v>-470.17</v>
      </c>
      <c r="H178" s="278"/>
      <c r="I178" s="778"/>
      <c r="J178" s="863"/>
    </row>
    <row r="179" ht="15.75" customHeight="1">
      <c r="B179" s="188"/>
      <c r="C179" s="548">
        <v>52264.0</v>
      </c>
      <c r="D179" s="544">
        <v>2.0</v>
      </c>
      <c r="E179" s="548" t="s">
        <v>648</v>
      </c>
      <c r="F179" s="549">
        <v>103.0</v>
      </c>
      <c r="G179" s="777">
        <f t="shared" si="22"/>
        <v>-367.17</v>
      </c>
      <c r="H179" s="278"/>
      <c r="I179" s="778"/>
      <c r="J179" s="863">
        <f>J165+F180</f>
        <v>9268</v>
      </c>
    </row>
    <row r="180" ht="15.75" customHeight="1">
      <c r="B180" s="188"/>
      <c r="C180" s="548"/>
      <c r="D180" s="544"/>
      <c r="E180" s="548"/>
      <c r="F180" s="580">
        <f>SUM(F176:F179)</f>
        <v>371</v>
      </c>
      <c r="G180" s="789">
        <f t="shared" si="22"/>
        <v>-264.17</v>
      </c>
      <c r="H180" s="278"/>
      <c r="I180" s="778"/>
      <c r="J180" s="863"/>
    </row>
    <row r="181" ht="15.75" customHeight="1">
      <c r="B181" s="188"/>
      <c r="C181" s="548"/>
      <c r="D181" s="564"/>
      <c r="E181" s="566"/>
      <c r="F181" s="567"/>
      <c r="G181" s="777"/>
      <c r="H181" s="278"/>
      <c r="I181" s="778"/>
      <c r="J181" s="863"/>
    </row>
    <row r="182" ht="15.75" customHeight="1">
      <c r="B182" s="205"/>
      <c r="C182" s="784"/>
      <c r="D182" s="785"/>
      <c r="E182" s="784"/>
      <c r="F182" s="786"/>
      <c r="G182" s="787"/>
      <c r="H182" s="281"/>
      <c r="I182" s="778"/>
      <c r="J182" s="863"/>
    </row>
    <row r="183" ht="15.75" customHeight="1">
      <c r="B183" s="309">
        <v>45791.0</v>
      </c>
      <c r="C183" s="588">
        <v>45349.0</v>
      </c>
      <c r="D183" s="575">
        <v>10.0</v>
      </c>
      <c r="E183" s="588" t="s">
        <v>278</v>
      </c>
      <c r="F183" s="578">
        <v>362.0</v>
      </c>
      <c r="G183" s="774">
        <v>-635.17</v>
      </c>
      <c r="H183" s="775">
        <v>1.0</v>
      </c>
      <c r="I183" s="778"/>
      <c r="J183" s="863"/>
    </row>
    <row r="184" ht="15.75" customHeight="1">
      <c r="B184" s="188"/>
      <c r="C184" s="548">
        <v>53331.0</v>
      </c>
      <c r="D184" s="544">
        <v>2.0</v>
      </c>
      <c r="E184" s="548" t="s">
        <v>439</v>
      </c>
      <c r="F184" s="549">
        <v>77.0</v>
      </c>
      <c r="G184" s="777">
        <f t="shared" ref="G184:G187" si="23">G183+F183</f>
        <v>-273.17</v>
      </c>
      <c r="H184" s="278"/>
      <c r="I184" s="778"/>
      <c r="J184" s="863"/>
    </row>
    <row r="185" ht="15.75" customHeight="1">
      <c r="B185" s="188"/>
      <c r="C185" s="548">
        <v>53412.0</v>
      </c>
      <c r="D185" s="544">
        <v>4.0</v>
      </c>
      <c r="E185" s="548" t="s">
        <v>448</v>
      </c>
      <c r="F185" s="549">
        <v>154.0</v>
      </c>
      <c r="G185" s="777">
        <f t="shared" si="23"/>
        <v>-196.17</v>
      </c>
      <c r="H185" s="278"/>
      <c r="I185" s="778"/>
      <c r="J185" s="863"/>
    </row>
    <row r="186" ht="15.75" customHeight="1">
      <c r="B186" s="188"/>
      <c r="C186" s="548">
        <v>49432.0</v>
      </c>
      <c r="D186" s="544">
        <v>4.0</v>
      </c>
      <c r="E186" s="548" t="s">
        <v>278</v>
      </c>
      <c r="F186" s="549">
        <v>362.0</v>
      </c>
      <c r="G186" s="777">
        <f t="shared" si="23"/>
        <v>-42.17</v>
      </c>
      <c r="H186" s="278"/>
      <c r="I186" s="778"/>
      <c r="J186" s="863"/>
    </row>
    <row r="187" ht="15.75" customHeight="1">
      <c r="B187" s="188"/>
      <c r="C187" s="566"/>
      <c r="D187" s="564"/>
      <c r="E187" s="566"/>
      <c r="F187" s="567">
        <f>SUM(F183:F186)</f>
        <v>955</v>
      </c>
      <c r="G187" s="779">
        <f t="shared" si="23"/>
        <v>319.83</v>
      </c>
      <c r="H187" s="278"/>
      <c r="I187" s="778">
        <f>I174+F187</f>
        <v>10178.5</v>
      </c>
      <c r="J187" s="863"/>
    </row>
    <row r="188" ht="15.75" customHeight="1">
      <c r="B188" s="188"/>
      <c r="C188" s="566"/>
      <c r="D188" s="564"/>
      <c r="E188" s="566"/>
      <c r="F188" s="594"/>
      <c r="G188" s="777"/>
      <c r="H188" s="278"/>
      <c r="I188" s="778"/>
      <c r="J188" s="863"/>
    </row>
    <row r="189" ht="15.75" customHeight="1">
      <c r="B189" s="188"/>
      <c r="C189" s="548"/>
      <c r="D189" s="544"/>
      <c r="E189" s="548"/>
      <c r="F189" s="549"/>
      <c r="G189" s="782"/>
      <c r="H189" s="790">
        <v>2.0</v>
      </c>
      <c r="I189" s="778"/>
      <c r="J189" s="863"/>
    </row>
    <row r="190" ht="15.75" customHeight="1">
      <c r="B190" s="188"/>
      <c r="C190" s="548">
        <v>48456.0</v>
      </c>
      <c r="D190" s="544">
        <v>2.0</v>
      </c>
      <c r="E190" s="548" t="s">
        <v>649</v>
      </c>
      <c r="F190" s="549">
        <v>81.0</v>
      </c>
      <c r="G190" s="782">
        <v>-635.17</v>
      </c>
      <c r="H190" s="278"/>
      <c r="I190" s="778"/>
      <c r="J190" s="863"/>
    </row>
    <row r="191" ht="15.75" customHeight="1">
      <c r="B191" s="188"/>
      <c r="C191" s="548" t="s">
        <v>650</v>
      </c>
      <c r="D191" s="544">
        <v>4.0</v>
      </c>
      <c r="E191" s="548" t="s">
        <v>448</v>
      </c>
      <c r="F191" s="549">
        <v>154.0</v>
      </c>
      <c r="G191" s="777">
        <f t="shared" ref="G191:G195" si="24">G190+F190</f>
        <v>-554.17</v>
      </c>
      <c r="H191" s="278"/>
      <c r="I191" s="778"/>
      <c r="J191" s="863"/>
    </row>
    <row r="192" ht="15.75" customHeight="1">
      <c r="B192" s="188"/>
      <c r="C192" s="548">
        <v>51781.0</v>
      </c>
      <c r="D192" s="544">
        <v>3.0</v>
      </c>
      <c r="E192" s="548" t="s">
        <v>448</v>
      </c>
      <c r="F192" s="549">
        <v>77.0</v>
      </c>
      <c r="G192" s="777">
        <f t="shared" si="24"/>
        <v>-400.17</v>
      </c>
      <c r="H192" s="278"/>
      <c r="I192" s="778"/>
      <c r="J192" s="863"/>
    </row>
    <row r="193" ht="15.75" customHeight="1">
      <c r="B193" s="188"/>
      <c r="C193" s="548">
        <v>50824.0</v>
      </c>
      <c r="D193" s="544">
        <v>2.0</v>
      </c>
      <c r="E193" s="548" t="s">
        <v>327</v>
      </c>
      <c r="F193" s="549">
        <v>44.0</v>
      </c>
      <c r="G193" s="777">
        <f t="shared" si="24"/>
        <v>-323.17</v>
      </c>
      <c r="H193" s="278"/>
      <c r="I193" s="778"/>
      <c r="J193" s="863"/>
    </row>
    <row r="194" ht="15.75" customHeight="1">
      <c r="B194" s="188"/>
      <c r="C194" s="548">
        <v>51187.0</v>
      </c>
      <c r="D194" s="544">
        <v>3.0</v>
      </c>
      <c r="E194" s="548" t="s">
        <v>278</v>
      </c>
      <c r="F194" s="549">
        <v>103.0</v>
      </c>
      <c r="G194" s="777">
        <f t="shared" si="24"/>
        <v>-279.17</v>
      </c>
      <c r="H194" s="278"/>
      <c r="I194" s="778"/>
      <c r="J194" s="863"/>
    </row>
    <row r="195" ht="15.75" customHeight="1">
      <c r="B195" s="188"/>
      <c r="C195" s="548"/>
      <c r="D195" s="564"/>
      <c r="E195" s="566"/>
      <c r="F195" s="567">
        <f>SUM(F190:F194)</f>
        <v>459</v>
      </c>
      <c r="G195" s="789">
        <f t="shared" si="24"/>
        <v>-176.17</v>
      </c>
      <c r="H195" s="278"/>
      <c r="I195" s="778"/>
      <c r="J195" s="863">
        <f>J179+F195</f>
        <v>9727</v>
      </c>
    </row>
    <row r="196" ht="15.75" customHeight="1">
      <c r="B196" s="205"/>
      <c r="C196" s="784"/>
      <c r="D196" s="785"/>
      <c r="E196" s="784"/>
      <c r="F196" s="786"/>
      <c r="G196" s="787"/>
      <c r="H196" s="281"/>
      <c r="I196" s="778"/>
      <c r="J196" s="863"/>
    </row>
    <row r="197" ht="15.75" customHeight="1">
      <c r="B197" s="887" t="s">
        <v>651</v>
      </c>
      <c r="C197" s="588">
        <v>52666.0</v>
      </c>
      <c r="D197" s="575">
        <v>4.0</v>
      </c>
      <c r="E197" s="588" t="s">
        <v>439</v>
      </c>
      <c r="F197" s="578">
        <v>310.0</v>
      </c>
      <c r="G197" s="774">
        <v>-635.17</v>
      </c>
      <c r="H197" s="788">
        <v>1.0</v>
      </c>
      <c r="I197" s="778"/>
      <c r="J197" s="863"/>
    </row>
    <row r="198" ht="15.75" customHeight="1">
      <c r="B198" s="188"/>
      <c r="C198" s="548">
        <v>53643.0</v>
      </c>
      <c r="D198" s="544">
        <v>10.0</v>
      </c>
      <c r="E198" s="548" t="s">
        <v>652</v>
      </c>
      <c r="F198" s="549">
        <v>509.0</v>
      </c>
      <c r="G198" s="777">
        <f t="shared" ref="G198:G202" si="25">G197+F197</f>
        <v>-325.17</v>
      </c>
      <c r="H198" s="278"/>
      <c r="I198" s="778"/>
      <c r="J198" s="863"/>
    </row>
    <row r="199" ht="15.75" customHeight="1">
      <c r="B199" s="188"/>
      <c r="C199" s="548">
        <v>50916.0</v>
      </c>
      <c r="D199" s="544">
        <v>2.0</v>
      </c>
      <c r="E199" s="548" t="s">
        <v>644</v>
      </c>
      <c r="F199" s="549">
        <v>77.0</v>
      </c>
      <c r="G199" s="777">
        <f t="shared" si="25"/>
        <v>183.83</v>
      </c>
      <c r="H199" s="278"/>
      <c r="I199" s="778"/>
      <c r="J199" s="863"/>
    </row>
    <row r="200" ht="15.75" customHeight="1">
      <c r="B200" s="188"/>
      <c r="C200" s="548">
        <v>51867.0</v>
      </c>
      <c r="D200" s="544">
        <v>4.0</v>
      </c>
      <c r="E200" s="548" t="s">
        <v>448</v>
      </c>
      <c r="F200" s="549">
        <v>77.0</v>
      </c>
      <c r="G200" s="777">
        <f t="shared" si="25"/>
        <v>260.83</v>
      </c>
      <c r="H200" s="278"/>
      <c r="I200" s="778"/>
      <c r="J200" s="863"/>
    </row>
    <row r="201" ht="15.75" customHeight="1">
      <c r="B201" s="188"/>
      <c r="C201" s="548">
        <v>53423.0</v>
      </c>
      <c r="D201" s="544">
        <v>6.0</v>
      </c>
      <c r="E201" s="548" t="s">
        <v>438</v>
      </c>
      <c r="F201" s="549">
        <v>362.0</v>
      </c>
      <c r="G201" s="777">
        <f t="shared" si="25"/>
        <v>337.83</v>
      </c>
      <c r="H201" s="278"/>
      <c r="I201" s="778"/>
      <c r="J201" s="863"/>
    </row>
    <row r="202" ht="15.75" customHeight="1">
      <c r="B202" s="188"/>
      <c r="C202" s="566"/>
      <c r="D202" s="564"/>
      <c r="E202" s="566"/>
      <c r="F202" s="567">
        <f>SUM(F197:F201)</f>
        <v>1335</v>
      </c>
      <c r="G202" s="779">
        <f t="shared" si="25"/>
        <v>699.83</v>
      </c>
      <c r="H202" s="278"/>
      <c r="I202" s="839">
        <f>I187+F202</f>
        <v>11513.5</v>
      </c>
      <c r="J202" s="863"/>
    </row>
    <row r="203" ht="15.75" customHeight="1">
      <c r="B203" s="188"/>
      <c r="C203" s="566"/>
      <c r="D203" s="564"/>
      <c r="E203" s="566"/>
      <c r="F203" s="594"/>
      <c r="G203" s="777"/>
      <c r="H203" s="278"/>
      <c r="I203" s="778"/>
      <c r="J203" s="863"/>
    </row>
    <row r="204" ht="15.75" customHeight="1">
      <c r="B204" s="188"/>
      <c r="C204" s="548" t="s">
        <v>653</v>
      </c>
      <c r="D204" s="544">
        <v>4.0</v>
      </c>
      <c r="E204" s="548" t="s">
        <v>327</v>
      </c>
      <c r="F204" s="549">
        <v>88.0</v>
      </c>
      <c r="G204" s="782">
        <v>-635.17</v>
      </c>
      <c r="H204" s="790">
        <v>2.0</v>
      </c>
      <c r="I204" s="778"/>
      <c r="J204" s="863"/>
    </row>
    <row r="205" ht="15.75" customHeight="1">
      <c r="B205" s="188"/>
      <c r="C205" s="548"/>
      <c r="D205" s="544"/>
      <c r="E205" s="548"/>
      <c r="F205" s="549"/>
      <c r="G205" s="789">
        <f>G204+F204</f>
        <v>-547.17</v>
      </c>
      <c r="H205" s="278"/>
      <c r="I205" s="778"/>
      <c r="J205" s="888">
        <f>J195+F204</f>
        <v>9815</v>
      </c>
    </row>
    <row r="206" ht="15.75" customHeight="1">
      <c r="B206" s="188"/>
      <c r="C206" s="548"/>
      <c r="D206" s="544"/>
      <c r="E206" s="548"/>
      <c r="F206" s="549"/>
      <c r="G206" s="777"/>
      <c r="H206" s="278"/>
      <c r="I206" s="778"/>
      <c r="J206" s="863"/>
    </row>
    <row r="207" ht="15.75" customHeight="1">
      <c r="B207" s="188"/>
      <c r="C207" s="889" t="s">
        <v>654</v>
      </c>
      <c r="D207" s="544"/>
      <c r="E207" s="548"/>
      <c r="F207" s="549"/>
      <c r="G207" s="777"/>
      <c r="H207" s="278"/>
      <c r="I207" s="778"/>
      <c r="J207" s="863"/>
    </row>
    <row r="208" ht="15.75" customHeight="1">
      <c r="B208" s="188"/>
      <c r="C208" s="548"/>
      <c r="D208" s="544"/>
      <c r="E208" s="548"/>
      <c r="F208" s="580"/>
      <c r="G208" s="777"/>
      <c r="H208" s="278"/>
      <c r="I208" s="778"/>
      <c r="J208" s="863"/>
    </row>
    <row r="209" ht="15.75" customHeight="1">
      <c r="B209" s="188"/>
      <c r="C209" s="548"/>
      <c r="D209" s="564"/>
      <c r="E209" s="566"/>
      <c r="F209" s="567"/>
      <c r="G209" s="783"/>
      <c r="H209" s="278"/>
      <c r="I209" s="778"/>
      <c r="J209" s="863"/>
    </row>
    <row r="210" ht="15.75" customHeight="1">
      <c r="B210" s="205"/>
      <c r="C210" s="784"/>
      <c r="D210" s="785"/>
      <c r="E210" s="784"/>
      <c r="F210" s="786"/>
      <c r="G210" s="787"/>
      <c r="H210" s="281"/>
      <c r="I210" s="843"/>
      <c r="J210" s="890"/>
    </row>
    <row r="211" ht="15.75" customHeight="1">
      <c r="I211" s="765"/>
      <c r="J211" s="765"/>
    </row>
    <row r="212" ht="15.75" customHeight="1">
      <c r="I212" s="765"/>
      <c r="J212" s="765"/>
    </row>
    <row r="213" ht="15.75" customHeight="1">
      <c r="C213" s="891"/>
      <c r="D213" s="891"/>
      <c r="E213" s="765"/>
      <c r="F213" s="765"/>
      <c r="I213" s="634" t="s">
        <v>549</v>
      </c>
      <c r="J213" s="634" t="s">
        <v>550</v>
      </c>
    </row>
    <row r="214" ht="15.75" customHeight="1">
      <c r="F214" s="847" t="s">
        <v>612</v>
      </c>
      <c r="G214" s="747"/>
      <c r="H214" s="748"/>
      <c r="I214" s="848">
        <v>11513.5</v>
      </c>
      <c r="J214" s="849">
        <v>9815.0</v>
      </c>
      <c r="K214" s="634"/>
    </row>
    <row r="215" ht="15.75" customHeight="1">
      <c r="F215" s="850" t="s">
        <v>613</v>
      </c>
      <c r="G215" s="747"/>
      <c r="H215" s="748"/>
      <c r="I215" s="851">
        <v>9527.5</v>
      </c>
      <c r="J215" s="852">
        <v>9527.5</v>
      </c>
      <c r="K215" s="892"/>
    </row>
    <row r="216" ht="15.75" customHeight="1">
      <c r="F216" s="853" t="s">
        <v>614</v>
      </c>
      <c r="G216" s="747"/>
      <c r="H216" s="748"/>
      <c r="I216" s="851">
        <v>0.0</v>
      </c>
      <c r="J216" s="893">
        <f>75*2</f>
        <v>150</v>
      </c>
      <c r="K216" s="297" t="s">
        <v>655</v>
      </c>
    </row>
    <row r="217" ht="15.75" customHeight="1">
      <c r="F217" s="854" t="s">
        <v>615</v>
      </c>
      <c r="G217" s="747"/>
      <c r="H217" s="748"/>
      <c r="I217" s="855">
        <f t="shared" ref="I217:J217" si="26">I214-I215-I216</f>
        <v>1986</v>
      </c>
      <c r="J217" s="855">
        <f t="shared" si="26"/>
        <v>137.5</v>
      </c>
    </row>
    <row r="218" ht="15.75" customHeight="1">
      <c r="I218" s="765"/>
      <c r="J218" s="765"/>
    </row>
    <row r="219" ht="15.75" customHeight="1">
      <c r="I219" s="765"/>
      <c r="J219" s="765"/>
    </row>
    <row r="220" ht="15.75" customHeight="1">
      <c r="I220" s="765"/>
      <c r="J220" s="765"/>
    </row>
    <row r="221" ht="15.75" customHeight="1">
      <c r="I221" s="765"/>
      <c r="J221" s="765"/>
    </row>
    <row r="222" ht="15.75" customHeight="1">
      <c r="I222" s="765"/>
      <c r="J222" s="765"/>
    </row>
    <row r="223" ht="15.75" customHeight="1">
      <c r="I223" s="765"/>
      <c r="J223" s="765"/>
    </row>
    <row r="224" ht="15.75" customHeight="1">
      <c r="I224" s="765"/>
      <c r="J224" s="765"/>
    </row>
    <row r="225" ht="15.75" customHeight="1">
      <c r="I225" s="765"/>
      <c r="J225" s="765"/>
    </row>
    <row r="226" ht="15.75" customHeight="1">
      <c r="I226" s="765"/>
      <c r="J226" s="765"/>
    </row>
    <row r="227" ht="15.75" customHeight="1">
      <c r="B227" s="10"/>
      <c r="I227" s="765"/>
      <c r="J227" s="765"/>
    </row>
    <row r="228" ht="15.75" customHeight="1">
      <c r="B228" s="10"/>
      <c r="I228" s="765"/>
      <c r="J228" s="765"/>
    </row>
    <row r="229" ht="15.75" customHeight="1">
      <c r="B229" s="10"/>
      <c r="I229" s="765"/>
      <c r="J229" s="765"/>
    </row>
    <row r="230" ht="15.75" customHeight="1">
      <c r="B230" s="10"/>
      <c r="I230" s="765"/>
      <c r="J230" s="765"/>
    </row>
    <row r="231" ht="15.75" customHeight="1">
      <c r="B231" s="10"/>
      <c r="I231" s="765"/>
      <c r="J231" s="765"/>
    </row>
    <row r="232" ht="15.75" customHeight="1">
      <c r="B232" s="10"/>
      <c r="I232" s="765"/>
      <c r="J232" s="765"/>
    </row>
    <row r="233" ht="15.75" customHeight="1">
      <c r="B233" s="10"/>
      <c r="I233" s="765"/>
      <c r="J233" s="765"/>
    </row>
    <row r="234" ht="15.75" customHeight="1">
      <c r="B234" s="10"/>
      <c r="I234" s="765"/>
      <c r="J234" s="765"/>
    </row>
    <row r="235" ht="15.75" customHeight="1">
      <c r="B235" s="10"/>
      <c r="I235" s="765"/>
      <c r="J235" s="765"/>
    </row>
    <row r="236" ht="15.75" customHeight="1">
      <c r="B236" s="10"/>
      <c r="I236" s="765"/>
      <c r="J236" s="765"/>
    </row>
    <row r="237" ht="15.75" customHeight="1">
      <c r="B237" s="10"/>
      <c r="I237" s="765"/>
      <c r="J237" s="765"/>
    </row>
    <row r="238" ht="15.75" customHeight="1">
      <c r="B238" s="10"/>
      <c r="I238" s="765"/>
      <c r="J238" s="765"/>
    </row>
    <row r="239" ht="15.75" customHeight="1">
      <c r="B239" s="10"/>
      <c r="I239" s="765"/>
      <c r="J239" s="765"/>
    </row>
    <row r="240" ht="15.75" customHeight="1">
      <c r="B240" s="10"/>
      <c r="I240" s="765"/>
      <c r="J240" s="765"/>
    </row>
    <row r="241" ht="15.75" customHeight="1">
      <c r="B241" s="10"/>
      <c r="I241" s="765"/>
      <c r="J241" s="765"/>
    </row>
    <row r="242" ht="15.75" customHeight="1">
      <c r="B242" s="10"/>
      <c r="I242" s="765"/>
      <c r="J242" s="765"/>
    </row>
    <row r="243" ht="15.75" customHeight="1">
      <c r="B243" s="10"/>
      <c r="I243" s="765"/>
      <c r="J243" s="765"/>
    </row>
    <row r="244" ht="15.75" customHeight="1">
      <c r="B244" s="10"/>
      <c r="I244" s="765"/>
      <c r="J244" s="765"/>
    </row>
    <row r="245" ht="15.75" customHeight="1">
      <c r="B245" s="224"/>
      <c r="I245" s="765"/>
      <c r="J245" s="765"/>
    </row>
    <row r="246" ht="15.75" customHeight="1">
      <c r="B246" s="224"/>
      <c r="I246" s="765"/>
      <c r="J246" s="765"/>
    </row>
    <row r="247" ht="15.75" customHeight="1">
      <c r="B247" s="224"/>
      <c r="I247" s="765"/>
      <c r="J247" s="765"/>
    </row>
    <row r="248" ht="15.75" customHeight="1">
      <c r="B248" s="224"/>
      <c r="I248" s="765"/>
      <c r="J248" s="765"/>
    </row>
    <row r="249" ht="15.75" customHeight="1">
      <c r="B249" s="224"/>
      <c r="I249" s="765"/>
      <c r="J249" s="765"/>
    </row>
    <row r="250" ht="15.75" customHeight="1">
      <c r="B250" s="224"/>
      <c r="I250" s="765"/>
      <c r="J250" s="765"/>
    </row>
    <row r="251" ht="15.75" customHeight="1">
      <c r="B251" s="224"/>
      <c r="I251" s="765"/>
      <c r="J251" s="765"/>
    </row>
    <row r="252" ht="15.75" customHeight="1">
      <c r="B252" s="224"/>
      <c r="I252" s="765"/>
      <c r="J252" s="765"/>
    </row>
    <row r="253" ht="15.75" customHeight="1">
      <c r="B253" s="224"/>
      <c r="I253" s="765"/>
      <c r="J253" s="765"/>
    </row>
    <row r="254" ht="15.75" customHeight="1">
      <c r="B254" s="224"/>
      <c r="I254" s="765"/>
      <c r="J254" s="765"/>
    </row>
    <row r="255" ht="15.75" customHeight="1">
      <c r="B255" s="224"/>
      <c r="I255" s="765"/>
      <c r="J255" s="765"/>
    </row>
    <row r="256" ht="15.75" customHeight="1">
      <c r="B256" s="224"/>
      <c r="I256" s="765"/>
      <c r="J256" s="765"/>
    </row>
    <row r="257" ht="15.75" customHeight="1">
      <c r="B257" s="224"/>
      <c r="I257" s="765"/>
      <c r="J257" s="765"/>
    </row>
    <row r="258" ht="15.75" customHeight="1">
      <c r="B258" s="224"/>
      <c r="I258" s="765"/>
      <c r="J258" s="765"/>
    </row>
    <row r="259" ht="15.75" customHeight="1">
      <c r="B259" s="224"/>
      <c r="I259" s="765"/>
      <c r="J259" s="765"/>
    </row>
    <row r="260" ht="15.75" customHeight="1">
      <c r="B260" s="224"/>
      <c r="I260" s="765"/>
      <c r="J260" s="765"/>
    </row>
    <row r="261" ht="15.75" customHeight="1">
      <c r="B261" s="224"/>
      <c r="I261" s="765"/>
      <c r="J261" s="765"/>
    </row>
    <row r="262" ht="15.75" customHeight="1">
      <c r="B262" s="224"/>
      <c r="I262" s="765"/>
      <c r="J262" s="765"/>
    </row>
    <row r="263" ht="15.75" customHeight="1">
      <c r="B263" s="224"/>
      <c r="I263" s="765"/>
      <c r="J263" s="765"/>
    </row>
    <row r="264" ht="15.75" customHeight="1">
      <c r="B264" s="224"/>
      <c r="I264" s="765"/>
      <c r="J264" s="765"/>
    </row>
    <row r="265" ht="15.75" customHeight="1">
      <c r="B265" s="224"/>
      <c r="I265" s="765"/>
      <c r="J265" s="765"/>
    </row>
    <row r="266" ht="15.75" customHeight="1">
      <c r="B266" s="224"/>
      <c r="I266" s="765"/>
      <c r="J266" s="765"/>
    </row>
    <row r="267" ht="15.75" customHeight="1">
      <c r="B267" s="224"/>
      <c r="I267" s="765"/>
      <c r="J267" s="765"/>
    </row>
    <row r="268" ht="15.75" customHeight="1">
      <c r="B268" s="224"/>
      <c r="I268" s="765"/>
      <c r="J268" s="765"/>
    </row>
    <row r="269" ht="15.75" customHeight="1">
      <c r="B269" s="224"/>
      <c r="I269" s="765"/>
      <c r="J269" s="765"/>
    </row>
    <row r="270" ht="15.75" customHeight="1">
      <c r="B270" s="224"/>
      <c r="I270" s="765"/>
      <c r="J270" s="765"/>
    </row>
    <row r="271" ht="15.75" customHeight="1">
      <c r="B271" s="224"/>
      <c r="I271" s="765"/>
      <c r="J271" s="765"/>
    </row>
    <row r="272" ht="15.75" customHeight="1">
      <c r="B272" s="224"/>
      <c r="I272" s="765"/>
      <c r="J272" s="765"/>
    </row>
    <row r="273" ht="15.75" customHeight="1">
      <c r="B273" s="224"/>
      <c r="I273" s="765"/>
      <c r="J273" s="765"/>
    </row>
    <row r="274" ht="15.75" customHeight="1">
      <c r="B274" s="224"/>
      <c r="I274" s="765"/>
      <c r="J274" s="765"/>
    </row>
    <row r="275" ht="15.75" customHeight="1">
      <c r="B275" s="224"/>
      <c r="I275" s="765"/>
      <c r="J275" s="765"/>
    </row>
    <row r="276" ht="15.75" customHeight="1">
      <c r="B276" s="224"/>
      <c r="I276" s="765"/>
      <c r="J276" s="765"/>
    </row>
    <row r="277" ht="15.75" customHeight="1">
      <c r="B277" s="224"/>
      <c r="I277" s="765"/>
      <c r="J277" s="765"/>
    </row>
    <row r="278" ht="15.75" customHeight="1">
      <c r="B278" s="224"/>
      <c r="I278" s="765"/>
      <c r="J278" s="765"/>
    </row>
    <row r="279" ht="15.75" customHeight="1">
      <c r="B279" s="224"/>
      <c r="I279" s="765"/>
      <c r="J279" s="765"/>
    </row>
    <row r="280" ht="15.75" customHeight="1">
      <c r="B280" s="224"/>
      <c r="I280" s="765"/>
      <c r="J280" s="765"/>
    </row>
    <row r="281" ht="15.75" customHeight="1">
      <c r="B281" s="224"/>
      <c r="I281" s="765"/>
      <c r="J281" s="765"/>
    </row>
    <row r="282" ht="15.75" customHeight="1">
      <c r="B282" s="224"/>
      <c r="I282" s="765"/>
      <c r="J282" s="765"/>
    </row>
    <row r="283" ht="15.75" customHeight="1">
      <c r="B283" s="224"/>
      <c r="I283" s="765"/>
      <c r="J283" s="765"/>
    </row>
    <row r="284" ht="15.75" customHeight="1">
      <c r="B284" s="224"/>
      <c r="I284" s="765"/>
      <c r="J284" s="765"/>
    </row>
    <row r="285" ht="15.75" customHeight="1">
      <c r="B285" s="224"/>
      <c r="I285" s="765"/>
      <c r="J285" s="765"/>
    </row>
    <row r="286" ht="15.75" customHeight="1">
      <c r="B286" s="224"/>
      <c r="I286" s="765"/>
      <c r="J286" s="765"/>
    </row>
    <row r="287" ht="15.75" customHeight="1">
      <c r="B287" s="224"/>
      <c r="I287" s="765"/>
      <c r="J287" s="765"/>
    </row>
    <row r="288" ht="15.75" customHeight="1">
      <c r="B288" s="224"/>
      <c r="I288" s="765"/>
      <c r="J288" s="765"/>
    </row>
    <row r="289" ht="15.75" customHeight="1">
      <c r="B289" s="224"/>
      <c r="I289" s="765"/>
      <c r="J289" s="765"/>
    </row>
    <row r="290" ht="15.75" customHeight="1">
      <c r="B290" s="224"/>
      <c r="I290" s="765"/>
      <c r="J290" s="765"/>
    </row>
    <row r="291" ht="15.75" customHeight="1">
      <c r="B291" s="224"/>
      <c r="I291" s="765"/>
      <c r="J291" s="765"/>
    </row>
    <row r="292" ht="15.75" customHeight="1">
      <c r="B292" s="224"/>
      <c r="I292" s="765"/>
      <c r="J292" s="765"/>
    </row>
    <row r="293" ht="15.75" customHeight="1">
      <c r="B293" s="224"/>
      <c r="I293" s="765"/>
      <c r="J293" s="765"/>
    </row>
    <row r="294" ht="15.75" customHeight="1">
      <c r="B294" s="224"/>
      <c r="I294" s="765"/>
      <c r="J294" s="765"/>
    </row>
    <row r="295" ht="15.75" customHeight="1">
      <c r="B295" s="224"/>
      <c r="I295" s="765"/>
      <c r="J295" s="765"/>
    </row>
    <row r="296" ht="15.75" customHeight="1">
      <c r="B296" s="224"/>
      <c r="I296" s="765"/>
      <c r="J296" s="765"/>
    </row>
    <row r="297" ht="15.75" customHeight="1">
      <c r="B297" s="224"/>
      <c r="I297" s="765"/>
      <c r="J297" s="765"/>
    </row>
    <row r="298" ht="15.75" customHeight="1">
      <c r="B298" s="224"/>
      <c r="I298" s="765"/>
      <c r="J298" s="765"/>
    </row>
    <row r="299" ht="15.75" customHeight="1">
      <c r="B299" s="224"/>
      <c r="I299" s="765"/>
      <c r="J299" s="765"/>
    </row>
    <row r="300" ht="15.75" customHeight="1">
      <c r="B300" s="224"/>
      <c r="I300" s="765"/>
      <c r="J300" s="765"/>
    </row>
    <row r="301" ht="15.75" customHeight="1">
      <c r="B301" s="224"/>
      <c r="I301" s="765"/>
      <c r="J301" s="765"/>
    </row>
    <row r="302" ht="15.75" customHeight="1">
      <c r="B302" s="224"/>
      <c r="I302" s="765"/>
      <c r="J302" s="765"/>
    </row>
    <row r="303" ht="15.75" customHeight="1">
      <c r="B303" s="224"/>
      <c r="I303" s="765"/>
      <c r="J303" s="765"/>
    </row>
    <row r="304" ht="15.75" customHeight="1">
      <c r="B304" s="224"/>
      <c r="I304" s="765"/>
      <c r="J304" s="765"/>
    </row>
    <row r="305" ht="15.75" customHeight="1">
      <c r="B305" s="224"/>
      <c r="I305" s="765"/>
      <c r="J305" s="765"/>
    </row>
    <row r="306" ht="15.75" customHeight="1">
      <c r="B306" s="224"/>
      <c r="I306" s="765"/>
      <c r="J306" s="765"/>
    </row>
    <row r="307" ht="15.75" customHeight="1">
      <c r="B307" s="224"/>
      <c r="I307" s="765"/>
      <c r="J307" s="765"/>
    </row>
    <row r="308" ht="15.75" customHeight="1">
      <c r="B308" s="224"/>
      <c r="I308" s="765"/>
      <c r="J308" s="765"/>
    </row>
    <row r="309" ht="15.75" customHeight="1">
      <c r="B309" s="224"/>
      <c r="I309" s="765"/>
      <c r="J309" s="765"/>
    </row>
    <row r="310" ht="15.75" customHeight="1">
      <c r="B310" s="224"/>
      <c r="I310" s="765"/>
      <c r="J310" s="765"/>
    </row>
    <row r="311" ht="15.75" customHeight="1">
      <c r="B311" s="224"/>
      <c r="I311" s="765"/>
      <c r="J311" s="765"/>
    </row>
    <row r="312" ht="15.75" customHeight="1">
      <c r="B312" s="224"/>
      <c r="I312" s="765"/>
      <c r="J312" s="765"/>
    </row>
    <row r="313" ht="15.75" customHeight="1">
      <c r="B313" s="224"/>
      <c r="I313" s="765"/>
      <c r="J313" s="765"/>
    </row>
    <row r="314" ht="15.75" customHeight="1">
      <c r="B314" s="224"/>
      <c r="I314" s="765"/>
      <c r="J314" s="765"/>
    </row>
    <row r="315" ht="15.75" customHeight="1">
      <c r="B315" s="224"/>
      <c r="I315" s="765"/>
      <c r="J315" s="765"/>
    </row>
    <row r="316" ht="15.75" customHeight="1">
      <c r="B316" s="224"/>
      <c r="I316" s="765"/>
      <c r="J316" s="765"/>
    </row>
    <row r="317" ht="15.75" customHeight="1">
      <c r="B317" s="224"/>
      <c r="I317" s="765"/>
      <c r="J317" s="765"/>
    </row>
    <row r="318" ht="15.75" customHeight="1">
      <c r="B318" s="224"/>
      <c r="I318" s="765"/>
      <c r="J318" s="765"/>
    </row>
    <row r="319" ht="15.75" customHeight="1">
      <c r="B319" s="224"/>
      <c r="I319" s="765"/>
      <c r="J319" s="765"/>
    </row>
    <row r="320" ht="15.75" customHeight="1">
      <c r="B320" s="224"/>
      <c r="I320" s="765"/>
      <c r="J320" s="765"/>
    </row>
    <row r="321" ht="15.75" customHeight="1">
      <c r="B321" s="224"/>
      <c r="I321" s="765"/>
      <c r="J321" s="765"/>
    </row>
    <row r="322" ht="15.75" customHeight="1">
      <c r="B322" s="224"/>
      <c r="I322" s="765"/>
      <c r="J322" s="765"/>
    </row>
    <row r="323" ht="15.75" customHeight="1">
      <c r="B323" s="224"/>
      <c r="I323" s="765"/>
      <c r="J323" s="765"/>
    </row>
    <row r="324" ht="15.75" customHeight="1">
      <c r="B324" s="224"/>
      <c r="I324" s="765"/>
      <c r="J324" s="765"/>
    </row>
    <row r="325" ht="15.75" customHeight="1">
      <c r="B325" s="224"/>
      <c r="I325" s="765"/>
      <c r="J325" s="765"/>
    </row>
    <row r="326" ht="15.75" customHeight="1">
      <c r="B326" s="224"/>
      <c r="I326" s="765"/>
      <c r="J326" s="765"/>
    </row>
    <row r="327" ht="15.75" customHeight="1">
      <c r="B327" s="224"/>
      <c r="I327" s="765"/>
      <c r="J327" s="765"/>
    </row>
    <row r="328" ht="15.75" customHeight="1">
      <c r="B328" s="224"/>
      <c r="I328" s="765"/>
      <c r="J328" s="765"/>
    </row>
    <row r="329" ht="15.75" customHeight="1">
      <c r="B329" s="224"/>
      <c r="I329" s="765"/>
      <c r="J329" s="765"/>
    </row>
    <row r="330" ht="15.75" customHeight="1">
      <c r="B330" s="224"/>
      <c r="I330" s="765"/>
      <c r="J330" s="765"/>
    </row>
    <row r="331" ht="15.75" customHeight="1">
      <c r="B331" s="224"/>
      <c r="I331" s="765"/>
      <c r="J331" s="765"/>
    </row>
    <row r="332" ht="15.75" customHeight="1">
      <c r="B332" s="224"/>
      <c r="I332" s="765"/>
      <c r="J332" s="765"/>
    </row>
    <row r="333" ht="15.75" customHeight="1">
      <c r="B333" s="224"/>
      <c r="I333" s="765"/>
      <c r="J333" s="765"/>
    </row>
    <row r="334" ht="15.75" customHeight="1">
      <c r="B334" s="224"/>
      <c r="I334" s="765"/>
      <c r="J334" s="765"/>
    </row>
    <row r="335" ht="15.75" customHeight="1">
      <c r="B335" s="224"/>
      <c r="I335" s="765"/>
      <c r="J335" s="765"/>
    </row>
    <row r="336" ht="15.75" customHeight="1">
      <c r="B336" s="224"/>
      <c r="I336" s="765"/>
      <c r="J336" s="765"/>
    </row>
    <row r="337" ht="15.75" customHeight="1">
      <c r="B337" s="224"/>
      <c r="I337" s="765"/>
      <c r="J337" s="765"/>
    </row>
    <row r="338" ht="15.75" customHeight="1">
      <c r="B338" s="224"/>
      <c r="I338" s="765"/>
      <c r="J338" s="765"/>
    </row>
    <row r="339" ht="15.75" customHeight="1">
      <c r="B339" s="224"/>
      <c r="I339" s="765"/>
      <c r="J339" s="765"/>
    </row>
    <row r="340" ht="15.75" customHeight="1">
      <c r="B340" s="224"/>
      <c r="I340" s="765"/>
      <c r="J340" s="765"/>
    </row>
    <row r="341" ht="15.75" customHeight="1">
      <c r="B341" s="224"/>
      <c r="I341" s="765"/>
      <c r="J341" s="765"/>
    </row>
    <row r="342" ht="15.75" customHeight="1">
      <c r="B342" s="224"/>
      <c r="I342" s="765"/>
      <c r="J342" s="765"/>
    </row>
    <row r="343" ht="15.75" customHeight="1">
      <c r="B343" s="224"/>
      <c r="I343" s="765"/>
      <c r="J343" s="765"/>
    </row>
    <row r="344" ht="15.75" customHeight="1">
      <c r="B344" s="224"/>
      <c r="I344" s="765"/>
      <c r="J344" s="765"/>
    </row>
    <row r="345" ht="15.75" customHeight="1">
      <c r="B345" s="224"/>
      <c r="I345" s="765"/>
      <c r="J345" s="765"/>
    </row>
    <row r="346" ht="15.75" customHeight="1">
      <c r="B346" s="224"/>
      <c r="I346" s="765"/>
      <c r="J346" s="765"/>
    </row>
    <row r="347" ht="15.75" customHeight="1">
      <c r="B347" s="224"/>
      <c r="I347" s="765"/>
      <c r="J347" s="765"/>
    </row>
    <row r="348" ht="15.75" customHeight="1">
      <c r="B348" s="224"/>
      <c r="I348" s="765"/>
      <c r="J348" s="765"/>
    </row>
    <row r="349" ht="15.75" customHeight="1">
      <c r="B349" s="224"/>
      <c r="I349" s="765"/>
      <c r="J349" s="765"/>
    </row>
    <row r="350" ht="15.75" customHeight="1">
      <c r="B350" s="224"/>
      <c r="I350" s="765"/>
      <c r="J350" s="765"/>
    </row>
    <row r="351" ht="15.75" customHeight="1">
      <c r="B351" s="224"/>
      <c r="I351" s="765"/>
      <c r="J351" s="765"/>
    </row>
    <row r="352" ht="15.75" customHeight="1">
      <c r="B352" s="224"/>
      <c r="I352" s="765"/>
      <c r="J352" s="765"/>
    </row>
    <row r="353" ht="15.75" customHeight="1">
      <c r="B353" s="224"/>
      <c r="I353" s="765"/>
      <c r="J353" s="765"/>
    </row>
    <row r="354" ht="15.75" customHeight="1">
      <c r="B354" s="224"/>
      <c r="I354" s="765"/>
      <c r="J354" s="765"/>
    </row>
    <row r="355" ht="15.75" customHeight="1">
      <c r="B355" s="224"/>
      <c r="I355" s="765"/>
      <c r="J355" s="765"/>
    </row>
    <row r="356" ht="15.75" customHeight="1">
      <c r="B356" s="224"/>
      <c r="I356" s="765"/>
      <c r="J356" s="765"/>
    </row>
    <row r="357" ht="15.75" customHeight="1">
      <c r="B357" s="224"/>
      <c r="I357" s="765"/>
      <c r="J357" s="765"/>
    </row>
    <row r="358" ht="15.75" customHeight="1">
      <c r="B358" s="224"/>
      <c r="I358" s="765"/>
      <c r="J358" s="765"/>
    </row>
    <row r="359" ht="15.75" customHeight="1">
      <c r="B359" s="224"/>
      <c r="I359" s="765"/>
      <c r="J359" s="765"/>
    </row>
    <row r="360" ht="15.75" customHeight="1">
      <c r="B360" s="224"/>
      <c r="I360" s="765"/>
      <c r="J360" s="765"/>
    </row>
    <row r="361" ht="15.75" customHeight="1">
      <c r="B361" s="224"/>
      <c r="I361" s="765"/>
      <c r="J361" s="765"/>
    </row>
    <row r="362" ht="15.75" customHeight="1">
      <c r="B362" s="224"/>
      <c r="I362" s="765"/>
      <c r="J362" s="765"/>
    </row>
    <row r="363" ht="15.75" customHeight="1">
      <c r="B363" s="224"/>
      <c r="I363" s="765"/>
      <c r="J363" s="765"/>
    </row>
    <row r="364" ht="15.75" customHeight="1">
      <c r="B364" s="224"/>
      <c r="I364" s="765"/>
      <c r="J364" s="765"/>
    </row>
    <row r="365" ht="15.75" customHeight="1">
      <c r="B365" s="224"/>
      <c r="I365" s="765"/>
      <c r="J365" s="765"/>
    </row>
    <row r="366" ht="15.75" customHeight="1">
      <c r="B366" s="224"/>
      <c r="I366" s="765"/>
      <c r="J366" s="765"/>
    </row>
    <row r="367" ht="15.75" customHeight="1">
      <c r="B367" s="224"/>
      <c r="I367" s="765"/>
      <c r="J367" s="765"/>
    </row>
    <row r="368" ht="15.75" customHeight="1">
      <c r="B368" s="224"/>
      <c r="I368" s="765"/>
      <c r="J368" s="765"/>
    </row>
    <row r="369" ht="15.75" customHeight="1">
      <c r="B369" s="224"/>
      <c r="I369" s="765"/>
      <c r="J369" s="765"/>
    </row>
    <row r="370" ht="15.75" customHeight="1">
      <c r="B370" s="224"/>
      <c r="I370" s="765"/>
      <c r="J370" s="765"/>
    </row>
    <row r="371" ht="15.75" customHeight="1">
      <c r="B371" s="224"/>
      <c r="I371" s="765"/>
      <c r="J371" s="765"/>
    </row>
    <row r="372" ht="15.75" customHeight="1">
      <c r="B372" s="224"/>
      <c r="I372" s="765"/>
      <c r="J372" s="765"/>
    </row>
    <row r="373" ht="15.75" customHeight="1">
      <c r="B373" s="224"/>
      <c r="I373" s="765"/>
      <c r="J373" s="765"/>
    </row>
    <row r="374" ht="15.75" customHeight="1">
      <c r="B374" s="224"/>
      <c r="I374" s="765"/>
      <c r="J374" s="765"/>
    </row>
    <row r="375" ht="15.75" customHeight="1">
      <c r="B375" s="224"/>
      <c r="I375" s="765"/>
      <c r="J375" s="765"/>
    </row>
    <row r="376" ht="15.75" customHeight="1">
      <c r="B376" s="224"/>
      <c r="I376" s="765"/>
      <c r="J376" s="765"/>
    </row>
    <row r="377" ht="15.75" customHeight="1">
      <c r="B377" s="224"/>
      <c r="I377" s="765"/>
      <c r="J377" s="765"/>
    </row>
    <row r="378" ht="15.75" customHeight="1">
      <c r="B378" s="224"/>
      <c r="I378" s="765"/>
      <c r="J378" s="765"/>
    </row>
    <row r="379" ht="15.75" customHeight="1">
      <c r="B379" s="224"/>
      <c r="I379" s="765"/>
      <c r="J379" s="765"/>
    </row>
    <row r="380" ht="15.75" customHeight="1">
      <c r="B380" s="224"/>
      <c r="I380" s="765"/>
      <c r="J380" s="765"/>
    </row>
    <row r="381" ht="15.75" customHeight="1">
      <c r="B381" s="224"/>
      <c r="I381" s="765"/>
      <c r="J381" s="765"/>
    </row>
    <row r="382" ht="15.75" customHeight="1">
      <c r="B382" s="224"/>
      <c r="I382" s="765"/>
      <c r="J382" s="765"/>
    </row>
    <row r="383" ht="15.75" customHeight="1">
      <c r="B383" s="224"/>
      <c r="I383" s="765"/>
      <c r="J383" s="765"/>
    </row>
    <row r="384" ht="15.75" customHeight="1">
      <c r="B384" s="224"/>
      <c r="I384" s="765"/>
      <c r="J384" s="765"/>
    </row>
    <row r="385" ht="15.75" customHeight="1">
      <c r="B385" s="224"/>
      <c r="I385" s="765"/>
      <c r="J385" s="765"/>
    </row>
    <row r="386" ht="15.75" customHeight="1">
      <c r="B386" s="224"/>
      <c r="I386" s="765"/>
      <c r="J386" s="765"/>
    </row>
    <row r="387" ht="15.75" customHeight="1">
      <c r="B387" s="224"/>
      <c r="I387" s="765"/>
      <c r="J387" s="765"/>
    </row>
    <row r="388" ht="15.75" customHeight="1">
      <c r="B388" s="224"/>
      <c r="I388" s="765"/>
      <c r="J388" s="765"/>
    </row>
    <row r="389" ht="15.75" customHeight="1">
      <c r="B389" s="224"/>
      <c r="I389" s="765"/>
      <c r="J389" s="765"/>
    </row>
    <row r="390" ht="15.75" customHeight="1">
      <c r="B390" s="224"/>
      <c r="I390" s="765"/>
      <c r="J390" s="765"/>
    </row>
    <row r="391" ht="15.75" customHeight="1">
      <c r="B391" s="224"/>
      <c r="I391" s="765"/>
      <c r="J391" s="765"/>
    </row>
    <row r="392" ht="15.75" customHeight="1">
      <c r="B392" s="224"/>
      <c r="I392" s="765"/>
      <c r="J392" s="765"/>
    </row>
    <row r="393" ht="15.75" customHeight="1">
      <c r="B393" s="224"/>
      <c r="I393" s="765"/>
      <c r="J393" s="765"/>
    </row>
    <row r="394" ht="15.75" customHeight="1">
      <c r="B394" s="224"/>
      <c r="I394" s="765"/>
      <c r="J394" s="765"/>
    </row>
    <row r="395" ht="15.75" customHeight="1">
      <c r="B395" s="224"/>
      <c r="I395" s="765"/>
      <c r="J395" s="765"/>
    </row>
    <row r="396" ht="15.75" customHeight="1">
      <c r="B396" s="224"/>
      <c r="I396" s="765"/>
      <c r="J396" s="765"/>
    </row>
    <row r="397" ht="15.75" customHeight="1">
      <c r="B397" s="224"/>
      <c r="I397" s="765"/>
      <c r="J397" s="765"/>
    </row>
    <row r="398" ht="15.75" customHeight="1">
      <c r="B398" s="224"/>
      <c r="I398" s="765"/>
      <c r="J398" s="765"/>
    </row>
    <row r="399" ht="15.75" customHeight="1">
      <c r="B399" s="224"/>
      <c r="I399" s="765"/>
      <c r="J399" s="765"/>
    </row>
    <row r="400" ht="15.75" customHeight="1">
      <c r="B400" s="224"/>
      <c r="I400" s="765"/>
      <c r="J400" s="765"/>
    </row>
    <row r="401" ht="15.75" customHeight="1">
      <c r="B401" s="224"/>
      <c r="I401" s="765"/>
      <c r="J401" s="765"/>
    </row>
    <row r="402" ht="15.75" customHeight="1">
      <c r="B402" s="224"/>
      <c r="I402" s="765"/>
      <c r="J402" s="765"/>
    </row>
    <row r="403" ht="15.75" customHeight="1">
      <c r="B403" s="224"/>
      <c r="I403" s="765"/>
      <c r="J403" s="765"/>
    </row>
    <row r="404" ht="15.75" customHeight="1">
      <c r="B404" s="224"/>
      <c r="I404" s="765"/>
      <c r="J404" s="765"/>
    </row>
    <row r="405" ht="15.75" customHeight="1">
      <c r="B405" s="224"/>
      <c r="I405" s="765"/>
      <c r="J405" s="765"/>
    </row>
    <row r="406" ht="15.75" customHeight="1">
      <c r="B406" s="224"/>
      <c r="I406" s="765"/>
      <c r="J406" s="765"/>
    </row>
    <row r="407" ht="15.75" customHeight="1">
      <c r="B407" s="224"/>
      <c r="I407" s="765"/>
      <c r="J407" s="765"/>
    </row>
    <row r="408" ht="15.75" customHeight="1">
      <c r="B408" s="224"/>
      <c r="I408" s="765"/>
      <c r="J408" s="765"/>
    </row>
    <row r="409" ht="15.75" customHeight="1">
      <c r="B409" s="224"/>
      <c r="I409" s="765"/>
      <c r="J409" s="765"/>
    </row>
    <row r="410" ht="15.75" customHeight="1">
      <c r="B410" s="224"/>
      <c r="I410" s="765"/>
      <c r="J410" s="765"/>
    </row>
    <row r="411" ht="15.75" customHeight="1">
      <c r="B411" s="224"/>
      <c r="I411" s="765"/>
      <c r="J411" s="765"/>
    </row>
    <row r="412" ht="15.75" customHeight="1">
      <c r="B412" s="224"/>
      <c r="I412" s="765"/>
      <c r="J412" s="765"/>
    </row>
    <row r="413" ht="15.75" customHeight="1">
      <c r="B413" s="224"/>
      <c r="I413" s="765"/>
      <c r="J413" s="765"/>
    </row>
    <row r="414" ht="15.75" customHeight="1">
      <c r="B414" s="224"/>
      <c r="I414" s="765"/>
      <c r="J414" s="765"/>
    </row>
    <row r="415" ht="15.75" customHeight="1">
      <c r="B415" s="224"/>
      <c r="I415" s="765"/>
      <c r="J415" s="765"/>
    </row>
    <row r="416" ht="15.75" customHeight="1">
      <c r="B416" s="224"/>
      <c r="I416" s="765"/>
      <c r="J416" s="765"/>
    </row>
    <row r="417" ht="15.75" customHeight="1">
      <c r="B417" s="224"/>
      <c r="I417" s="765"/>
      <c r="J417" s="765"/>
    </row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5">
    <mergeCell ref="H111:H116"/>
    <mergeCell ref="H117:H123"/>
    <mergeCell ref="H124:H130"/>
    <mergeCell ref="H131:H138"/>
    <mergeCell ref="H139:H145"/>
    <mergeCell ref="H146:H153"/>
    <mergeCell ref="H154:H160"/>
    <mergeCell ref="H161:H167"/>
    <mergeCell ref="H168:H174"/>
    <mergeCell ref="H176:H182"/>
    <mergeCell ref="H183:H188"/>
    <mergeCell ref="H189:H196"/>
    <mergeCell ref="H197:H203"/>
    <mergeCell ref="H204:H210"/>
    <mergeCell ref="B1:H1"/>
    <mergeCell ref="B4:B16"/>
    <mergeCell ref="H4:H9"/>
    <mergeCell ref="C17:C20"/>
    <mergeCell ref="D17:D20"/>
    <mergeCell ref="E17:E20"/>
    <mergeCell ref="H23:H27"/>
    <mergeCell ref="H11:H16"/>
    <mergeCell ref="H17:H21"/>
    <mergeCell ref="H28:H33"/>
    <mergeCell ref="H34:H39"/>
    <mergeCell ref="H40:H46"/>
    <mergeCell ref="H47:H52"/>
    <mergeCell ref="H53:H59"/>
    <mergeCell ref="B111:B123"/>
    <mergeCell ref="C111:C112"/>
    <mergeCell ref="F111:F112"/>
    <mergeCell ref="H60:H65"/>
    <mergeCell ref="H66:H73"/>
    <mergeCell ref="H74:H81"/>
    <mergeCell ref="H82:H89"/>
    <mergeCell ref="H90:H97"/>
    <mergeCell ref="H98:H103"/>
    <mergeCell ref="H104:H110"/>
    <mergeCell ref="B124:B138"/>
    <mergeCell ref="B139:B153"/>
    <mergeCell ref="B154:B167"/>
    <mergeCell ref="B168:B182"/>
    <mergeCell ref="B183:B196"/>
    <mergeCell ref="B197:B210"/>
    <mergeCell ref="B17:B27"/>
    <mergeCell ref="B28:B39"/>
    <mergeCell ref="B40:B52"/>
    <mergeCell ref="B53:B65"/>
    <mergeCell ref="B66:B81"/>
    <mergeCell ref="B82:B97"/>
    <mergeCell ref="B98:B110"/>
    <mergeCell ref="F214:H214"/>
    <mergeCell ref="F215:H215"/>
    <mergeCell ref="F216:H216"/>
    <mergeCell ref="F217:H217"/>
  </mergeCells>
  <drawing r:id="rId1"/>
</worksheet>
</file>